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zlojlt\Desktop\"/>
    </mc:Choice>
  </mc:AlternateContent>
  <xr:revisionPtr revIDLastSave="0" documentId="13_ncr:1_{8200000D-729C-439E-B1F4-3C1657B0AC3C}" xr6:coauthVersionLast="47" xr6:coauthVersionMax="47" xr10:uidLastSave="{00000000-0000-0000-0000-000000000000}"/>
  <bookViews>
    <workbookView xWindow="-120" yWindow="-120" windowWidth="29040" windowHeight="15840" xr2:uid="{00000000-000D-0000-FFFF-FFFF00000000}"/>
  </bookViews>
  <sheets>
    <sheet name="Feuil1" sheetId="1" r:id="rId1"/>
    <sheet name="Feuil2" sheetId="2" r:id="rId2"/>
  </sheets>
  <definedNames>
    <definedName name="_xlnm._FilterDatabase" localSheetId="0" hidden="1">Feuil1!$E$58:$J$65</definedName>
    <definedName name="lien">Feuil1!$J$96</definedName>
    <definedName name="_xlnm.Print_Area" localSheetId="0">Feuil1!$A$1:$L$130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4" i="1" l="1"/>
  <c r="E64" i="1" s="1"/>
  <c r="F127" i="1" l="1"/>
  <c r="I130" i="1"/>
  <c r="I117" i="1"/>
  <c r="I112" i="1"/>
  <c r="H112" i="1"/>
  <c r="H115" i="1" l="1"/>
  <c r="J115" i="1" s="1"/>
  <c r="G125" i="1"/>
  <c r="H114" i="1" l="1"/>
  <c r="H117" i="1"/>
  <c r="J117" i="1" s="1"/>
  <c r="H118" i="1"/>
  <c r="J118" i="1" s="1"/>
  <c r="H113" i="1"/>
  <c r="J113" i="1" s="1"/>
  <c r="H125" i="1"/>
  <c r="H126" i="1"/>
  <c r="H119" i="1" l="1"/>
  <c r="J119" i="1" s="1"/>
  <c r="H120" i="1"/>
  <c r="G127" i="1"/>
  <c r="J120" i="1" l="1"/>
  <c r="J121" i="1" s="1"/>
  <c r="J122" i="1" s="1"/>
  <c r="H133" i="1"/>
  <c r="H127" i="1"/>
  <c r="H128" i="1" s="1"/>
  <c r="G128" i="1"/>
  <c r="J123" i="1" l="1"/>
  <c r="J133" i="1"/>
  <c r="H131" i="1"/>
  <c r="H130" i="1"/>
  <c r="J130" i="1" s="1"/>
  <c r="D91" i="1"/>
  <c r="D92" i="1"/>
  <c r="E92" i="1"/>
  <c r="D93" i="1"/>
  <c r="E93" i="1"/>
  <c r="C92" i="1"/>
  <c r="C93" i="1"/>
  <c r="C85" i="1"/>
  <c r="I84" i="1"/>
  <c r="I83" i="1"/>
  <c r="J131" i="1" l="1"/>
  <c r="H132" i="1"/>
  <c r="J132" i="1" s="1"/>
  <c r="J134" i="1" s="1"/>
  <c r="E94" i="1"/>
  <c r="C94" i="1"/>
  <c r="I85" i="1"/>
  <c r="I86" i="1" s="1"/>
  <c r="J135" i="1" l="1"/>
  <c r="J136" i="1"/>
  <c r="J137" i="1" s="1"/>
  <c r="E69" i="1"/>
  <c r="E72" i="1" s="1"/>
  <c r="H64" i="1"/>
  <c r="H69" i="1"/>
  <c r="I64" i="1"/>
  <c r="I69" i="1"/>
  <c r="F65" i="1"/>
  <c r="F70" i="1"/>
  <c r="J64" i="1"/>
  <c r="J69" i="1"/>
  <c r="G64" i="1"/>
  <c r="G69" i="1"/>
  <c r="F64" i="1"/>
  <c r="F69" i="1"/>
  <c r="J65" i="1"/>
  <c r="J70" i="1"/>
  <c r="H70" i="1"/>
  <c r="H65" i="1"/>
  <c r="E70" i="1"/>
  <c r="E65" i="1"/>
  <c r="G65" i="1"/>
  <c r="G70" i="1"/>
  <c r="I70" i="1"/>
  <c r="I65" i="1"/>
  <c r="H72" i="1" l="1"/>
  <c r="J73" i="1"/>
  <c r="G72" i="1"/>
  <c r="F73" i="1"/>
  <c r="H73" i="1"/>
  <c r="I73" i="1"/>
  <c r="G73" i="1"/>
  <c r="I72" i="1"/>
  <c r="E73" i="1"/>
  <c r="J72" i="1"/>
  <c r="F76" i="1"/>
  <c r="F72" i="1"/>
  <c r="I77" i="1"/>
  <c r="H77" i="1"/>
  <c r="J76" i="1"/>
  <c r="F77" i="1"/>
  <c r="H76" i="1"/>
  <c r="J77" i="1"/>
  <c r="I76" i="1"/>
  <c r="E76" i="1"/>
  <c r="G76" i="1"/>
  <c r="G77" i="1"/>
  <c r="E77" i="1"/>
  <c r="J83" i="1" l="1"/>
  <c r="J84" i="1"/>
  <c r="J86" i="1" s="1"/>
  <c r="L86" i="1" s="1"/>
  <c r="L84" i="1" l="1"/>
  <c r="J93" i="1"/>
  <c r="J92" i="1"/>
  <c r="L83" i="1"/>
  <c r="L85" i="1" l="1"/>
  <c r="L87" i="1" s="1"/>
  <c r="F92" i="1" s="1"/>
  <c r="L92" i="1" s="1"/>
  <c r="H92" i="1" s="1"/>
  <c r="J94" i="1"/>
  <c r="F93" i="1" l="1"/>
  <c r="L93" i="1" s="1"/>
  <c r="L94" i="1" l="1"/>
  <c r="H93" i="1"/>
  <c r="H94" i="1" s="1"/>
</calcChain>
</file>

<file path=xl/sharedStrings.xml><?xml version="1.0" encoding="utf-8"?>
<sst xmlns="http://schemas.openxmlformats.org/spreadsheetml/2006/main" count="173" uniqueCount="120">
  <si>
    <t>2 pièces</t>
  </si>
  <si>
    <t>3 pièces</t>
  </si>
  <si>
    <t>Type</t>
  </si>
  <si>
    <t>à</t>
  </si>
  <si>
    <t xml:space="preserve">à </t>
  </si>
  <si>
    <t xml:space="preserve">Norme technique </t>
  </si>
  <si>
    <t>Indice suisse des prix à la consommation (ISPC) mars 2017 = 100.7 (indice de base 100.0 = décembre 2015)</t>
  </si>
  <si>
    <t>VI</t>
  </si>
  <si>
    <t>V</t>
  </si>
  <si>
    <t>IV</t>
  </si>
  <si>
    <t>III</t>
  </si>
  <si>
    <t>II</t>
  </si>
  <si>
    <t>I</t>
  </si>
  <si>
    <t>Revenu locatif plafonné</t>
  </si>
  <si>
    <t>Données du projet</t>
  </si>
  <si>
    <t>Type (pce)</t>
  </si>
  <si>
    <t>M2 SUP SIA 416</t>
  </si>
  <si>
    <t>Moyenne des m2 SUP SIA 416</t>
  </si>
  <si>
    <t>M2 totaux</t>
  </si>
  <si>
    <t>Espace communautaire lié</t>
  </si>
  <si>
    <t>CHF m2/an</t>
  </si>
  <si>
    <t>Majoration pour LP conventionné</t>
  </si>
  <si>
    <t>Nb de log.</t>
  </si>
  <si>
    <t>LP</t>
  </si>
  <si>
    <t>VI, V, IV, III, II, I</t>
  </si>
  <si>
    <t>A</t>
  </si>
  <si>
    <t>B</t>
  </si>
  <si>
    <t>B1</t>
  </si>
  <si>
    <t>m2 min.</t>
  </si>
  <si>
    <t>m2 max</t>
  </si>
  <si>
    <t>Les surfaces des logements se mesurent en "M2 Surface Utile Principal" (SUP) au sens de la SIA 416 - art. 27 RLPPPL</t>
  </si>
  <si>
    <t>B11</t>
  </si>
  <si>
    <t>B12</t>
  </si>
  <si>
    <t>B2</t>
  </si>
  <si>
    <t>B3</t>
  </si>
  <si>
    <t>A1</t>
  </si>
  <si>
    <t>A2</t>
  </si>
  <si>
    <t>A3</t>
  </si>
  <si>
    <t>A31</t>
  </si>
  <si>
    <t>A32</t>
  </si>
  <si>
    <t>B6</t>
  </si>
  <si>
    <t>à la considération des surfaces établies à la position A31</t>
  </si>
  <si>
    <t>Sans convention signée, le plafond du revenu locatif établi sous la position B6 est abaissé :</t>
  </si>
  <si>
    <t>C1</t>
  </si>
  <si>
    <t>C2</t>
  </si>
  <si>
    <t>Si justification au sens de l'art. 28 al. 6 RLPPPL</t>
  </si>
  <si>
    <t>Zone économique VI à I</t>
  </si>
  <si>
    <t xml:space="preserve">Bases légales </t>
  </si>
  <si>
    <t xml:space="preserve">Explications </t>
  </si>
  <si>
    <t>LOI du 10.05.2016 sur la préservation et la promotion du parc locatif (LPPPL)</t>
  </si>
  <si>
    <t>RÈGLEMENT du 25.10.2017 d'application de la loi du 10 mai 2016 sur la préservation et la promotion du parc locatif (RLPPPL)</t>
  </si>
  <si>
    <t>RÈGLEMENT du 09.10.2019 sur les prêts et les cautionnements pour les logements (RPCL)</t>
  </si>
  <si>
    <t>Les logements d'utilité publique (LUP) au sens de l'art. 27 LPPPL doivent respecter des normes de surfaces et ont un revenu locatif plafonné selon les dispositions des articles 28 à 32 RLPPPL.</t>
  </si>
  <si>
    <t>Pour les autres types de logements convenus avec la DGCS, la valeur du type 3 pièces est à considérer.</t>
  </si>
  <si>
    <t>Le revenu locatif d'un LP est plafonné selon la  formule : M2 surface utile de plancher (SUP) SIA 416 x CHF m2/an (art. 28 RLPPPL)</t>
  </si>
  <si>
    <t>Majoration pour performance d'économie d'énergie</t>
  </si>
  <si>
    <t>Facteur de performance énergétique</t>
  </si>
  <si>
    <t>La décision de reconnaissance LUP et de plafonnement se fait par la DL dans la synthèse CAMAC. Le requérant utilise le formulaire 54</t>
  </si>
  <si>
    <t>Indice suisse des prix à la consommation du jour (base 100.0 = décembre 2015)</t>
  </si>
  <si>
    <t>Lien</t>
  </si>
  <si>
    <t>Minergie 2017</t>
  </si>
  <si>
    <t>Minergie P Eco</t>
  </si>
  <si>
    <t>Minergie P</t>
  </si>
  <si>
    <t>Aucune</t>
  </si>
  <si>
    <t>Norme - Logements à loyers abordables (LLA)</t>
  </si>
  <si>
    <t>Facteur 80 % (art. 29 al.1  RLPPPL)</t>
  </si>
  <si>
    <t>Indexé perform. Énergie</t>
  </si>
  <si>
    <t>Revenu locatif initial ici indicatif, seule la décision de la DL fait foi (sera indexé au fil des ans selon l'IPC)</t>
  </si>
  <si>
    <t>Loyer sans espace commun</t>
  </si>
  <si>
    <t>Loyer de l'espace commun</t>
  </si>
  <si>
    <t>Loyer yc espace commun</t>
  </si>
  <si>
    <t>Final B1+B2+B3</t>
  </si>
  <si>
    <t>FP</t>
  </si>
  <si>
    <t>Hyp</t>
  </si>
  <si>
    <t>Am</t>
  </si>
  <si>
    <t>FG</t>
  </si>
  <si>
    <t>Facteur</t>
  </si>
  <si>
    <t>Final B2+B1</t>
  </si>
  <si>
    <t>Final B2+B2</t>
  </si>
  <si>
    <t>B4</t>
  </si>
  <si>
    <t>B5</t>
  </si>
  <si>
    <t>B51</t>
  </si>
  <si>
    <t>CHF m2/an indexés</t>
  </si>
  <si>
    <r>
      <t xml:space="preserve">Norme majorée - Logements à loyers abordables (LLA) de type logement protégés (LP) = </t>
    </r>
    <r>
      <rPr>
        <b/>
        <sz val="12"/>
        <color theme="1"/>
        <rFont val="Calibri"/>
        <family val="2"/>
        <scheme val="minor"/>
      </rPr>
      <t>LLA-LP</t>
    </r>
  </si>
  <si>
    <t xml:space="preserve">D'autres types de logements sont possibles. Il doit en être préalablement convenu avec la DGCS. </t>
  </si>
  <si>
    <t xml:space="preserve">Zone économique </t>
  </si>
  <si>
    <t>Sur le lien indiquer le nom de la commune du lieu du projet et se référer à la colonne "location"</t>
  </si>
  <si>
    <t>021 316 52 21</t>
  </si>
  <si>
    <t>info.dgcs@vd.ch</t>
  </si>
  <si>
    <t xml:space="preserve">Direction générale de la cohésion sociale (DGCS) </t>
  </si>
  <si>
    <t>Avenue des Casernes 2 (BAP)</t>
  </si>
  <si>
    <t>Pôle Prévention et solidarités (PPS)</t>
  </si>
  <si>
    <t xml:space="preserve">Direction générale du territoire et du logement (DGTL) </t>
  </si>
  <si>
    <t>Caroline 11 bis</t>
  </si>
  <si>
    <t>1014 Lausanne</t>
  </si>
  <si>
    <t>021 316 64 00</t>
  </si>
  <si>
    <t>info.logement@vd.ch</t>
  </si>
  <si>
    <t>max. 5,0%</t>
  </si>
  <si>
    <t>Nombre de logements</t>
  </si>
  <si>
    <t>Les loyers indiqués ci-dessous s'entendent tout compris sauf les frais de chauffage et d'eau chaude et des taxes d'épuration et d'évacuation des déchets (article 28 al. 2 RLPPPL)</t>
  </si>
  <si>
    <t xml:space="preserve">Si le MO entend solliciter une aide financière au sens du RPCL, il utilise le formulaire 55 </t>
  </si>
  <si>
    <t>C</t>
  </si>
  <si>
    <t>à l'exclusion de la majoration de la position B3</t>
  </si>
  <si>
    <t>à l'exclusion de la majoration de la position B51</t>
  </si>
  <si>
    <t>à l'exclusion des prestations complémentaires pour les LP au titre de la LAPRAMS</t>
  </si>
  <si>
    <t xml:space="preserve">Encadrement social (convention DGCS) exercé par l'entité reconnue par la convention </t>
  </si>
  <si>
    <t>LOI du 24 janvier 2006 d'aide aux personnes recourant à l'action médico-sociale (LAPRAMS)</t>
  </si>
  <si>
    <t>Les normes techniques et architecturale détaillées et un formulaire d'annonce de projet LP sont téléchargeables sur le site de la DGCS : https://www.vd.ch/themes/sante-soins-et-handicap/vivre-a-domicile/logements-protegés/professionnels/</t>
  </si>
  <si>
    <t>Avec la convention DGCS, des prestations sociales peuvent être facturées en plus aux loyers étrablis sos la position B6, soir directement aux locataires, soit aux régimes sociaux.</t>
  </si>
  <si>
    <t>Les montants sous C1 sont ajoutés au bail. S'il ne les assure pas lui-même, le bailleur rétrocède en totalité ces montants au prestataire de services.</t>
  </si>
  <si>
    <t xml:space="preserve">Direction logement (DIL) </t>
  </si>
  <si>
    <t>lien</t>
  </si>
  <si>
    <t>Pour estimer le revenu locatif plafonné qui fera plus tard l'objet d'une décision précise de la DL, vous devez renseigner les cases de couleur :</t>
  </si>
  <si>
    <t>RÈGLEMENT du 28.06.2006 d'application de la LAPRAMS (RLAPRAMS)</t>
  </si>
  <si>
    <t>Les logements protégés (LP) font partie des LUP. A ce titre ils nécessitent une reconnaissance d'utilité publique délivrée par la Direction du logement (DIL) + l'aval du Pôle Prévention et solidarités (PPS) de la DGCS + une convention d'exploitation entre le propriétaire et/ou l'exploitant et la Direction générale de la cohésion sociale (DGCS). Dans ce cas, des facteurs de majorations de surfaces (technique) et de revenu locatif (financier) leurs sont appliqués. Sans convention, ces facteurs ne sont pas appliqués.</t>
  </si>
  <si>
    <t>Si le projet entend être reconnu d'utilité publique au sens de la LPPPL et faire bénéficier les locataires des prestations complémentaires au sens de la LAPRAMS, il doit être validé, avant d'être déposé à l'enquête publique, par la Direction générale de la cohésion sociale (DGCS). Tel. 021 316 52 21</t>
  </si>
  <si>
    <t>Base (IPC 100.7)</t>
  </si>
  <si>
    <t>Version du 2 novembre 2022</t>
  </si>
  <si>
    <t>Indexé (IPC août 2023, 107.3)</t>
  </si>
  <si>
    <t>Simulateur de revenu locatif autorisé des logements protégés (LP) reconnus d'utilité publique au sens de la LPPPL pour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</si>
</sst>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C_H_F_-;\-* #,##0.00\ _C_H_F_-;_-* &quot;-&quot;??\ _C_H_F_-;_-@_-"/>
    <numFmt numFmtId="165" formatCode="_ * #,##0.00_ ;_ * \-#,##0.00_ ;_ * &quot;-&quot;??_ ;_ @_ "/>
    <numFmt numFmtId="166" formatCode="_ * #,##0.0_ ;_ * \-#,##0.0_ ;_ * &quot;-&quot;??_ ;_ @_ "/>
    <numFmt numFmtId="167" formatCode="_ * #,##0_ ;_ * \-#,##0_ ;_ * &quot;-&quot;??_ ;_ @_ "/>
    <numFmt numFmtId="168"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u/>
      <sz val="11"/>
      <color theme="10"/>
      <name val="Calibri"/>
      <family val="2"/>
      <scheme val="minor"/>
    </font>
    <font>
      <b/>
      <sz val="18"/>
      <color theme="1"/>
      <name val="Calibri"/>
      <family val="2"/>
      <scheme val="minor"/>
    </font>
    <font>
      <sz val="8"/>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sz val="18"/>
      <color theme="1"/>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sz val="9"/>
      <color rgb="FF0070C0"/>
      <name val="Calibri"/>
      <family val="2"/>
      <scheme val="minor"/>
    </font>
    <font>
      <b/>
      <sz val="16"/>
      <color theme="1"/>
      <name val="Calibri"/>
      <family val="2"/>
      <scheme val="minor"/>
    </font>
    <font>
      <i/>
      <sz val="11"/>
      <name val="Calibri"/>
      <family val="2"/>
      <scheme val="minor"/>
    </font>
    <font>
      <sz val="11"/>
      <color theme="0" tint="-0.499984740745262"/>
      <name val="Calibri"/>
      <family val="2"/>
      <scheme val="minor"/>
    </font>
    <font>
      <sz val="18"/>
      <color theme="0" tint="-0.499984740745262"/>
      <name val="Calibri"/>
      <family val="2"/>
      <scheme val="minor"/>
    </font>
    <font>
      <sz val="9"/>
      <color theme="0" tint="-0.499984740745262"/>
      <name val="Calibri"/>
      <family val="2"/>
      <scheme val="minor"/>
    </font>
    <font>
      <b/>
      <sz val="11"/>
      <color theme="0" tint="-0.499984740745262"/>
      <name val="Calibri"/>
      <family val="2"/>
      <scheme val="minor"/>
    </font>
    <font>
      <sz val="8"/>
      <color theme="1"/>
      <name val="Calibri"/>
      <family val="2"/>
      <scheme val="minor"/>
    </font>
    <font>
      <sz val="9"/>
      <color theme="9" tint="-0.499984740745262"/>
      <name val="Calibri"/>
      <family val="2"/>
      <scheme val="minor"/>
    </font>
    <font>
      <sz val="11"/>
      <color rgb="FF0070C0"/>
      <name val="Calibri"/>
      <family val="2"/>
      <scheme val="minor"/>
    </font>
    <font>
      <sz val="18"/>
      <color rgb="FF0070C0"/>
      <name val="Calibri"/>
      <family val="2"/>
      <scheme val="minor"/>
    </font>
    <font>
      <u/>
      <sz val="11"/>
      <name val="Calibri"/>
      <family val="2"/>
      <scheme val="minor"/>
    </font>
    <font>
      <b/>
      <sz val="18"/>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92D050"/>
        <bgColor indexed="64"/>
      </patternFill>
    </fill>
    <fill>
      <patternFill patternType="solid">
        <fgColor theme="0"/>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hair">
        <color auto="1"/>
      </top>
      <bottom style="hair">
        <color auto="1"/>
      </bottom>
      <diagonal/>
    </border>
    <border>
      <left/>
      <right/>
      <top/>
      <bottom style="dotted">
        <color auto="1"/>
      </bottom>
      <diagonal/>
    </border>
    <border>
      <left/>
      <right/>
      <top/>
      <bottom style="hair">
        <color auto="1"/>
      </bottom>
      <diagonal/>
    </border>
  </borders>
  <cellStyleXfs count="4">
    <xf numFmtId="0" fontId="0" fillId="0" borderId="0"/>
    <xf numFmtId="165" fontId="1" fillId="0" borderId="0" applyFon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147">
    <xf numFmtId="0" fontId="0" fillId="0" borderId="0" xfId="0"/>
    <xf numFmtId="168" fontId="0" fillId="2" borderId="1" xfId="0" applyNumberFormat="1" applyFill="1" applyBorder="1" applyAlignment="1" applyProtection="1">
      <alignment horizontal="center" vertical="top"/>
      <protection locked="0"/>
    </xf>
    <xf numFmtId="0" fontId="9" fillId="2" borderId="1" xfId="0" applyFont="1" applyFill="1" applyBorder="1" applyAlignment="1" applyProtection="1">
      <alignment horizontal="center" vertical="top"/>
      <protection locked="0"/>
    </xf>
    <xf numFmtId="0" fontId="0" fillId="2" borderId="1" xfId="0" applyFill="1" applyBorder="1" applyAlignment="1" applyProtection="1">
      <alignment horizontal="center" vertical="top"/>
      <protection locked="0"/>
    </xf>
    <xf numFmtId="0" fontId="0" fillId="4" borderId="0" xfId="0" applyFill="1" applyAlignment="1" applyProtection="1">
      <alignment vertical="top"/>
    </xf>
    <xf numFmtId="0" fontId="20" fillId="4" borderId="0" xfId="0" applyFont="1" applyFill="1" applyAlignment="1" applyProtection="1">
      <alignment vertical="top"/>
    </xf>
    <xf numFmtId="0" fontId="14" fillId="4" borderId="0" xfId="0" applyFont="1" applyFill="1" applyAlignment="1" applyProtection="1">
      <alignment vertical="top"/>
    </xf>
    <xf numFmtId="14" fontId="14" fillId="4" borderId="0" xfId="0" applyNumberFormat="1" applyFont="1" applyFill="1" applyAlignment="1" applyProtection="1">
      <alignment vertical="top"/>
    </xf>
    <xf numFmtId="0" fontId="2" fillId="4" borderId="0" xfId="0" applyFont="1" applyFill="1" applyAlignment="1" applyProtection="1">
      <alignment vertical="top"/>
    </xf>
    <xf numFmtId="0" fontId="13" fillId="4" borderId="0" xfId="0" applyFont="1" applyFill="1" applyAlignment="1" applyProtection="1">
      <alignment vertical="top"/>
    </xf>
    <xf numFmtId="14" fontId="13" fillId="4" borderId="0" xfId="0" applyNumberFormat="1" applyFont="1" applyFill="1" applyAlignment="1" applyProtection="1">
      <alignment vertical="top"/>
    </xf>
    <xf numFmtId="0" fontId="23" fillId="4" borderId="0" xfId="0" applyFont="1" applyFill="1" applyAlignment="1" applyProtection="1">
      <alignment vertical="top"/>
    </xf>
    <xf numFmtId="0" fontId="28" fillId="4" borderId="0" xfId="2" applyFont="1" applyFill="1" applyAlignment="1" applyProtection="1">
      <alignment vertical="top"/>
    </xf>
    <xf numFmtId="0" fontId="0" fillId="4" borderId="5" xfId="0" applyFill="1" applyBorder="1" applyAlignment="1" applyProtection="1">
      <alignment vertical="top"/>
    </xf>
    <xf numFmtId="0" fontId="14" fillId="4" borderId="5" xfId="0" applyFont="1" applyFill="1" applyBorder="1" applyAlignment="1" applyProtection="1">
      <alignment vertical="top"/>
    </xf>
    <xf numFmtId="14" fontId="7" fillId="4" borderId="5" xfId="0" applyNumberFormat="1" applyFont="1" applyFill="1" applyBorder="1" applyAlignment="1" applyProtection="1">
      <alignment horizontal="right" vertical="top"/>
    </xf>
    <xf numFmtId="0" fontId="0" fillId="4" borderId="0" xfId="0" applyFill="1" applyAlignment="1" applyProtection="1">
      <alignment vertical="center"/>
    </xf>
    <xf numFmtId="0" fontId="20" fillId="4" borderId="0" xfId="0" applyFont="1" applyFill="1" applyAlignment="1" applyProtection="1">
      <alignment vertical="center"/>
    </xf>
    <xf numFmtId="0" fontId="18" fillId="4" borderId="0" xfId="0" applyFont="1" applyFill="1" applyAlignment="1" applyProtection="1">
      <alignment vertical="top"/>
    </xf>
    <xf numFmtId="0" fontId="0" fillId="4" borderId="0" xfId="0" applyFill="1" applyProtection="1"/>
    <xf numFmtId="0" fontId="0" fillId="0" borderId="0" xfId="0" applyProtection="1"/>
    <xf numFmtId="0" fontId="14" fillId="4" borderId="0" xfId="0" applyFont="1" applyFill="1" applyProtection="1"/>
    <xf numFmtId="0" fontId="14" fillId="0" borderId="0" xfId="0" applyFont="1" applyProtection="1"/>
    <xf numFmtId="0" fontId="6" fillId="4" borderId="0" xfId="0" applyFont="1" applyFill="1" applyAlignment="1" applyProtection="1">
      <alignment vertical="top"/>
    </xf>
    <xf numFmtId="0" fontId="2" fillId="4" borderId="8" xfId="0" applyFont="1" applyFill="1" applyBorder="1" applyAlignment="1" applyProtection="1">
      <alignment horizontal="justify" vertical="top" wrapText="1"/>
    </xf>
    <xf numFmtId="0" fontId="10" fillId="4" borderId="0" xfId="0" applyFont="1" applyFill="1" applyBorder="1" applyAlignment="1" applyProtection="1">
      <alignment vertical="top"/>
    </xf>
    <xf numFmtId="0" fontId="0" fillId="4" borderId="0" xfId="0" applyFill="1" applyBorder="1" applyAlignment="1" applyProtection="1">
      <alignment vertical="top" wrapText="1"/>
    </xf>
    <xf numFmtId="166" fontId="0" fillId="2" borderId="1" xfId="1" applyNumberFormat="1" applyFont="1" applyFill="1" applyBorder="1" applyAlignment="1" applyProtection="1">
      <alignment horizontal="left" vertical="top"/>
    </xf>
    <xf numFmtId="0" fontId="0" fillId="4" borderId="0" xfId="0" applyFill="1" applyBorder="1" applyAlignment="1" applyProtection="1">
      <alignment vertical="top"/>
    </xf>
    <xf numFmtId="0" fontId="0" fillId="4" borderId="8" xfId="0" applyFill="1" applyBorder="1" applyAlignment="1" applyProtection="1">
      <alignment vertical="top"/>
    </xf>
    <xf numFmtId="0" fontId="0" fillId="4" borderId="8" xfId="0" applyFill="1" applyBorder="1" applyAlignment="1" applyProtection="1">
      <alignment vertical="top" wrapText="1"/>
    </xf>
    <xf numFmtId="0" fontId="6" fillId="4" borderId="0" xfId="0" applyFont="1" applyFill="1" applyAlignment="1" applyProtection="1">
      <alignment horizontal="center" vertical="center"/>
    </xf>
    <xf numFmtId="0" fontId="6" fillId="4" borderId="0" xfId="0" applyFont="1" applyFill="1" applyAlignment="1" applyProtection="1">
      <alignment vertical="center"/>
    </xf>
    <xf numFmtId="0" fontId="12" fillId="4" borderId="0" xfId="0" applyFont="1" applyFill="1" applyAlignment="1" applyProtection="1">
      <alignment vertical="top"/>
    </xf>
    <xf numFmtId="0" fontId="21" fillId="4" borderId="0" xfId="0" applyFont="1" applyFill="1" applyAlignment="1" applyProtection="1">
      <alignment vertical="top"/>
    </xf>
    <xf numFmtId="0" fontId="3" fillId="4" borderId="0" xfId="0" applyFont="1" applyFill="1" applyAlignment="1" applyProtection="1">
      <alignment horizontal="center" vertical="top"/>
    </xf>
    <xf numFmtId="0" fontId="9" fillId="4" borderId="0" xfId="0" applyFont="1" applyFill="1" applyAlignment="1" applyProtection="1">
      <alignment horizontal="center" vertical="top"/>
    </xf>
    <xf numFmtId="0" fontId="9" fillId="4" borderId="0" xfId="0" applyFont="1" applyFill="1" applyAlignment="1" applyProtection="1">
      <alignment vertical="top"/>
    </xf>
    <xf numFmtId="0" fontId="10" fillId="4" borderId="0" xfId="0" applyFont="1" applyFill="1" applyAlignment="1" applyProtection="1">
      <alignment horizontal="center" vertical="top"/>
    </xf>
    <xf numFmtId="0" fontId="4" fillId="4" borderId="1" xfId="0" applyFont="1" applyFill="1" applyBorder="1" applyAlignment="1" applyProtection="1">
      <alignment horizontal="center" vertical="top"/>
    </xf>
    <xf numFmtId="0" fontId="4" fillId="4" borderId="2" xfId="0" applyFont="1" applyFill="1" applyBorder="1" applyAlignment="1" applyProtection="1">
      <alignment horizontal="right" vertical="top"/>
    </xf>
    <xf numFmtId="0" fontId="4" fillId="4" borderId="3" xfId="0" applyFont="1" applyFill="1" applyBorder="1" applyAlignment="1" applyProtection="1">
      <alignment horizontal="right" vertical="top"/>
    </xf>
    <xf numFmtId="0" fontId="4" fillId="4" borderId="4" xfId="0" applyFont="1" applyFill="1" applyBorder="1" applyAlignment="1" applyProtection="1">
      <alignment horizontal="right" vertical="top"/>
    </xf>
    <xf numFmtId="0" fontId="0" fillId="4" borderId="0" xfId="0" applyFill="1" applyAlignment="1" applyProtection="1">
      <alignment horizontal="center" vertical="top" wrapText="1"/>
    </xf>
    <xf numFmtId="167" fontId="0" fillId="4" borderId="0" xfId="1" applyNumberFormat="1" applyFont="1" applyFill="1" applyAlignment="1" applyProtection="1">
      <alignment vertical="top" wrapText="1"/>
    </xf>
    <xf numFmtId="167" fontId="0" fillId="4" borderId="0" xfId="1" applyNumberFormat="1" applyFont="1" applyFill="1" applyAlignment="1" applyProtection="1">
      <alignment horizontal="right" vertical="top"/>
    </xf>
    <xf numFmtId="167" fontId="0" fillId="4" borderId="0" xfId="1" applyNumberFormat="1" applyFont="1" applyFill="1" applyAlignment="1" applyProtection="1">
      <alignment vertical="top"/>
    </xf>
    <xf numFmtId="167" fontId="0" fillId="4" borderId="0" xfId="1" applyNumberFormat="1" applyFont="1" applyFill="1" applyAlignment="1" applyProtection="1">
      <alignment horizontal="center" vertical="top"/>
    </xf>
    <xf numFmtId="0" fontId="4" fillId="4" borderId="3" xfId="0" applyFont="1" applyFill="1" applyBorder="1" applyAlignment="1" applyProtection="1">
      <alignment vertical="top"/>
    </xf>
    <xf numFmtId="0" fontId="0" fillId="4" borderId="0" xfId="0" applyFill="1" applyAlignment="1" applyProtection="1">
      <alignment horizontal="right" vertical="top"/>
    </xf>
    <xf numFmtId="0" fontId="6" fillId="4" borderId="0" xfId="0" applyFont="1" applyFill="1" applyAlignment="1" applyProtection="1">
      <alignment horizontal="center" vertical="top"/>
    </xf>
    <xf numFmtId="0" fontId="27" fillId="4" borderId="0" xfId="0" applyFont="1" applyFill="1" applyAlignment="1" applyProtection="1">
      <alignment vertical="top"/>
    </xf>
    <xf numFmtId="0" fontId="26" fillId="4" borderId="0" xfId="0" applyFont="1" applyFill="1" applyAlignment="1" applyProtection="1">
      <alignment vertical="top"/>
    </xf>
    <xf numFmtId="166" fontId="9" fillId="4" borderId="0" xfId="1" applyNumberFormat="1" applyFont="1" applyFill="1" applyAlignment="1" applyProtection="1">
      <alignment vertical="top"/>
    </xf>
    <xf numFmtId="0" fontId="5" fillId="4" borderId="0" xfId="2" applyFill="1" applyAlignment="1" applyProtection="1">
      <alignment horizontal="center" vertical="top"/>
    </xf>
    <xf numFmtId="166" fontId="9" fillId="0" borderId="0" xfId="1" applyNumberFormat="1" applyFont="1" applyFill="1" applyBorder="1" applyAlignment="1" applyProtection="1">
      <alignment vertical="top"/>
    </xf>
    <xf numFmtId="0" fontId="15" fillId="4" borderId="0" xfId="0" applyFont="1" applyFill="1" applyAlignment="1" applyProtection="1">
      <alignment horizontal="center" vertical="top"/>
    </xf>
    <xf numFmtId="166" fontId="16" fillId="4" borderId="0" xfId="1" applyNumberFormat="1" applyFont="1" applyFill="1" applyAlignment="1" applyProtection="1">
      <alignment vertical="top"/>
    </xf>
    <xf numFmtId="0" fontId="3" fillId="4" borderId="0" xfId="0" applyFont="1" applyFill="1" applyAlignment="1" applyProtection="1">
      <alignment vertical="top"/>
    </xf>
    <xf numFmtId="0" fontId="10" fillId="4" borderId="0" xfId="0" applyFont="1" applyFill="1" applyAlignment="1" applyProtection="1">
      <alignment vertical="top"/>
    </xf>
    <xf numFmtId="167" fontId="2" fillId="4" borderId="0" xfId="1" applyNumberFormat="1" applyFont="1" applyFill="1" applyAlignment="1" applyProtection="1">
      <alignment horizontal="right" vertical="top"/>
    </xf>
    <xf numFmtId="165" fontId="0" fillId="4" borderId="0" xfId="1" applyFont="1" applyFill="1" applyAlignment="1" applyProtection="1">
      <alignment vertical="top" wrapText="1"/>
    </xf>
    <xf numFmtId="167" fontId="0" fillId="4" borderId="0" xfId="1" applyNumberFormat="1" applyFont="1" applyFill="1" applyAlignment="1" applyProtection="1">
      <alignment horizontal="center" vertical="top" wrapText="1"/>
    </xf>
    <xf numFmtId="0" fontId="16" fillId="4" borderId="0" xfId="0" applyFont="1" applyFill="1" applyAlignment="1" applyProtection="1">
      <alignment horizontal="center" vertical="top"/>
    </xf>
    <xf numFmtId="167" fontId="13" fillId="4" borderId="0" xfId="1" applyNumberFormat="1" applyFont="1" applyFill="1" applyAlignment="1" applyProtection="1">
      <alignment horizontal="right" vertical="top"/>
    </xf>
    <xf numFmtId="165" fontId="14" fillId="4" borderId="0" xfId="1" applyFont="1" applyFill="1" applyAlignment="1" applyProtection="1">
      <alignment vertical="top" wrapText="1"/>
    </xf>
    <xf numFmtId="167" fontId="14" fillId="4" borderId="0" xfId="1" applyNumberFormat="1" applyFont="1" applyFill="1" applyAlignment="1" applyProtection="1">
      <alignment horizontal="center" vertical="top" wrapText="1"/>
    </xf>
    <xf numFmtId="165" fontId="19" fillId="4" borderId="0" xfId="1" applyFont="1" applyFill="1" applyAlignment="1" applyProtection="1">
      <alignment vertical="top" wrapText="1"/>
    </xf>
    <xf numFmtId="0" fontId="11" fillId="4" borderId="0" xfId="0" applyFont="1" applyFill="1" applyAlignment="1" applyProtection="1">
      <alignment vertical="top" wrapText="1"/>
    </xf>
    <xf numFmtId="165" fontId="9" fillId="4" borderId="0" xfId="1" applyFont="1" applyFill="1" applyAlignment="1" applyProtection="1">
      <alignment vertical="top"/>
    </xf>
    <xf numFmtId="168" fontId="0" fillId="4" borderId="0" xfId="0" applyNumberFormat="1" applyFill="1" applyAlignment="1" applyProtection="1">
      <alignment vertical="top"/>
    </xf>
    <xf numFmtId="165" fontId="0" fillId="4" borderId="0" xfId="1" applyFont="1" applyFill="1" applyAlignment="1" applyProtection="1">
      <alignment vertical="top"/>
    </xf>
    <xf numFmtId="168" fontId="0" fillId="4" borderId="0" xfId="3" applyNumberFormat="1" applyFont="1" applyFill="1" applyAlignment="1" applyProtection="1">
      <alignment horizontal="right" vertical="top"/>
    </xf>
    <xf numFmtId="167" fontId="20" fillId="4" borderId="0" xfId="1" applyNumberFormat="1" applyFont="1" applyFill="1" applyAlignment="1" applyProtection="1">
      <alignment vertical="top"/>
    </xf>
    <xf numFmtId="168" fontId="0" fillId="0" borderId="0" xfId="0" applyNumberFormat="1" applyFill="1" applyBorder="1" applyAlignment="1" applyProtection="1">
      <alignment vertical="top"/>
    </xf>
    <xf numFmtId="165" fontId="16" fillId="4" borderId="0" xfId="1" quotePrefix="1" applyFont="1" applyFill="1" applyBorder="1" applyAlignment="1" applyProtection="1">
      <alignment horizontal="right" vertical="top"/>
    </xf>
    <xf numFmtId="0" fontId="11" fillId="4" borderId="0" xfId="0" applyFont="1" applyFill="1" applyBorder="1" applyAlignment="1" applyProtection="1">
      <alignment vertical="top" wrapText="1"/>
    </xf>
    <xf numFmtId="165" fontId="11" fillId="4" borderId="1" xfId="0" applyNumberFormat="1" applyFont="1" applyFill="1" applyBorder="1" applyAlignment="1" applyProtection="1">
      <alignment vertical="top" wrapText="1"/>
    </xf>
    <xf numFmtId="165" fontId="11" fillId="4" borderId="0" xfId="0" applyNumberFormat="1" applyFont="1" applyFill="1" applyBorder="1" applyAlignment="1" applyProtection="1">
      <alignment vertical="top" wrapText="1"/>
    </xf>
    <xf numFmtId="0" fontId="24" fillId="4" borderId="0" xfId="0" applyFont="1" applyFill="1" applyAlignment="1" applyProtection="1">
      <alignment horizontal="center" vertical="top"/>
    </xf>
    <xf numFmtId="0" fontId="11" fillId="4" borderId="0" xfId="0" applyFont="1" applyFill="1" applyAlignment="1" applyProtection="1">
      <alignment vertical="top"/>
    </xf>
    <xf numFmtId="0" fontId="4" fillId="4" borderId="0" xfId="0" applyFont="1" applyFill="1" applyAlignment="1" applyProtection="1">
      <alignment horizontal="center" vertical="top"/>
    </xf>
    <xf numFmtId="0" fontId="4" fillId="4" borderId="0" xfId="0" applyFont="1" applyFill="1" applyAlignment="1" applyProtection="1">
      <alignment vertical="top"/>
    </xf>
    <xf numFmtId="0" fontId="4" fillId="4" borderId="0" xfId="0" applyFont="1" applyFill="1" applyAlignment="1" applyProtection="1">
      <alignment horizontal="right" vertical="top"/>
    </xf>
    <xf numFmtId="0" fontId="0" fillId="4" borderId="0" xfId="0" applyFill="1" applyAlignment="1" applyProtection="1">
      <alignment horizontal="center" vertical="top"/>
    </xf>
    <xf numFmtId="167" fontId="14" fillId="4" borderId="0" xfId="0" applyNumberFormat="1" applyFont="1" applyFill="1" applyBorder="1" applyAlignment="1" applyProtection="1">
      <alignment vertical="top"/>
    </xf>
    <xf numFmtId="0" fontId="17" fillId="4" borderId="0" xfId="0" applyFont="1" applyFill="1" applyAlignment="1" applyProtection="1">
      <alignment vertical="top"/>
    </xf>
    <xf numFmtId="167" fontId="9" fillId="4" borderId="0" xfId="1" applyNumberFormat="1" applyFont="1" applyFill="1" applyAlignment="1" applyProtection="1">
      <alignment vertical="top"/>
    </xf>
    <xf numFmtId="167" fontId="14" fillId="0" borderId="0" xfId="0" applyNumberFormat="1" applyFont="1" applyFill="1" applyBorder="1" applyAlignment="1" applyProtection="1">
      <alignment vertical="top"/>
    </xf>
    <xf numFmtId="0" fontId="2" fillId="4" borderId="0" xfId="0" applyFont="1" applyFill="1" applyAlignment="1" applyProtection="1">
      <alignment horizontal="center" vertical="top"/>
    </xf>
    <xf numFmtId="167" fontId="2" fillId="4" borderId="0" xfId="1" applyNumberFormat="1" applyFont="1" applyFill="1" applyAlignment="1" applyProtection="1">
      <alignment vertical="top"/>
    </xf>
    <xf numFmtId="167" fontId="10" fillId="4" borderId="0" xfId="1" applyNumberFormat="1" applyFont="1" applyFill="1" applyAlignment="1" applyProtection="1">
      <alignment vertical="top"/>
    </xf>
    <xf numFmtId="10" fontId="0" fillId="4" borderId="0" xfId="0" applyNumberFormat="1" applyFill="1" applyAlignment="1" applyProtection="1">
      <alignment vertical="top"/>
    </xf>
    <xf numFmtId="167" fontId="0" fillId="4" borderId="0" xfId="0" applyNumberFormat="1" applyFill="1" applyAlignment="1" applyProtection="1">
      <alignment vertical="top"/>
    </xf>
    <xf numFmtId="10" fontId="0" fillId="4" borderId="0" xfId="3" applyNumberFormat="1" applyFont="1" applyFill="1" applyAlignment="1" applyProtection="1">
      <alignment vertical="top"/>
    </xf>
    <xf numFmtId="167" fontId="9" fillId="4" borderId="0" xfId="1" applyNumberFormat="1" applyFont="1" applyFill="1" applyBorder="1" applyAlignment="1" applyProtection="1">
      <alignment vertical="top"/>
    </xf>
    <xf numFmtId="167" fontId="10" fillId="4" borderId="0" xfId="0" applyNumberFormat="1" applyFont="1" applyFill="1" applyAlignment="1" applyProtection="1">
      <alignment vertical="top"/>
    </xf>
    <xf numFmtId="0" fontId="8" fillId="4" borderId="0" xfId="0" applyFont="1" applyFill="1" applyAlignment="1" applyProtection="1">
      <alignment vertical="top"/>
    </xf>
    <xf numFmtId="0" fontId="0" fillId="4" borderId="0" xfId="0" applyFont="1" applyFill="1" applyAlignment="1" applyProtection="1">
      <alignment vertical="top"/>
    </xf>
    <xf numFmtId="0" fontId="4" fillId="4" borderId="8" xfId="0" applyFont="1" applyFill="1" applyBorder="1" applyAlignment="1" applyProtection="1">
      <alignment vertical="top"/>
    </xf>
    <xf numFmtId="0" fontId="11" fillId="4" borderId="8" xfId="0" applyFont="1" applyFill="1" applyBorder="1" applyAlignment="1" applyProtection="1">
      <alignment horizontal="right" vertical="top"/>
    </xf>
    <xf numFmtId="0" fontId="13" fillId="4" borderId="8" xfId="0" applyFont="1" applyFill="1" applyBorder="1" applyAlignment="1" applyProtection="1">
      <alignment horizontal="right" vertical="top"/>
    </xf>
    <xf numFmtId="0" fontId="22" fillId="4" borderId="0" xfId="0" applyFont="1" applyFill="1" applyAlignment="1" applyProtection="1">
      <alignment vertical="top"/>
    </xf>
    <xf numFmtId="0" fontId="0" fillId="4" borderId="6" xfId="0" applyFill="1" applyBorder="1" applyAlignment="1" applyProtection="1">
      <alignment horizontal="center" vertical="top"/>
    </xf>
    <xf numFmtId="167" fontId="0" fillId="4" borderId="6" xfId="1" applyNumberFormat="1" applyFont="1" applyFill="1" applyBorder="1" applyAlignment="1" applyProtection="1">
      <alignment vertical="top"/>
    </xf>
    <xf numFmtId="167" fontId="0" fillId="4" borderId="8" xfId="1" applyNumberFormat="1" applyFont="1" applyFill="1" applyBorder="1" applyAlignment="1" applyProtection="1">
      <alignment vertical="top"/>
    </xf>
    <xf numFmtId="167" fontId="11" fillId="4" borderId="8" xfId="1" applyNumberFormat="1" applyFont="1" applyFill="1" applyBorder="1" applyAlignment="1" applyProtection="1">
      <alignment vertical="top"/>
    </xf>
    <xf numFmtId="0" fontId="0" fillId="4" borderId="0" xfId="0" applyFill="1" applyBorder="1" applyAlignment="1" applyProtection="1">
      <alignment horizontal="center" vertical="top"/>
    </xf>
    <xf numFmtId="167" fontId="0" fillId="4" borderId="0" xfId="1" applyNumberFormat="1" applyFont="1" applyFill="1" applyBorder="1" applyAlignment="1" applyProtection="1">
      <alignment vertical="top"/>
    </xf>
    <xf numFmtId="167" fontId="11" fillId="4" borderId="0" xfId="1" applyNumberFormat="1" applyFont="1" applyFill="1" applyAlignment="1" applyProtection="1">
      <alignment vertical="top"/>
    </xf>
    <xf numFmtId="167" fontId="0" fillId="4" borderId="7" xfId="1" applyNumberFormat="1" applyFont="1" applyFill="1" applyBorder="1" applyAlignment="1" applyProtection="1">
      <alignment vertical="top"/>
    </xf>
    <xf numFmtId="0" fontId="2" fillId="5" borderId="2" xfId="0" applyFont="1" applyFill="1" applyBorder="1" applyAlignment="1" applyProtection="1">
      <alignment horizontal="center" vertical="top"/>
    </xf>
    <xf numFmtId="0" fontId="2" fillId="5" borderId="3" xfId="0" applyFont="1" applyFill="1" applyBorder="1" applyAlignment="1" applyProtection="1">
      <alignment vertical="top"/>
    </xf>
    <xf numFmtId="0" fontId="2" fillId="5" borderId="3" xfId="0" applyFont="1" applyFill="1" applyBorder="1" applyAlignment="1" applyProtection="1">
      <alignment horizontal="center" vertical="top"/>
    </xf>
    <xf numFmtId="0" fontId="0" fillId="5" borderId="3" xfId="0" applyFill="1" applyBorder="1" applyAlignment="1" applyProtection="1">
      <alignment vertical="top"/>
    </xf>
    <xf numFmtId="167" fontId="2" fillId="5" borderId="3" xfId="1" applyNumberFormat="1" applyFont="1" applyFill="1" applyBorder="1" applyAlignment="1" applyProtection="1">
      <alignment vertical="top"/>
    </xf>
    <xf numFmtId="167" fontId="0" fillId="5" borderId="3" xfId="1" applyNumberFormat="1" applyFont="1" applyFill="1" applyBorder="1" applyAlignment="1" applyProtection="1">
      <alignment vertical="top"/>
    </xf>
    <xf numFmtId="167" fontId="10" fillId="3" borderId="1" xfId="0" applyNumberFormat="1" applyFont="1" applyFill="1" applyBorder="1" applyAlignment="1" applyProtection="1">
      <alignment vertical="top"/>
    </xf>
    <xf numFmtId="164" fontId="0" fillId="4" borderId="0" xfId="0" applyNumberFormat="1" applyFill="1" applyAlignment="1" applyProtection="1">
      <alignment vertical="top"/>
    </xf>
    <xf numFmtId="165" fontId="14" fillId="4" borderId="0" xfId="1" applyFont="1" applyFill="1" applyAlignment="1" applyProtection="1">
      <alignment vertical="top"/>
    </xf>
    <xf numFmtId="0" fontId="29" fillId="4" borderId="0" xfId="0" applyFont="1" applyFill="1" applyAlignment="1" applyProtection="1">
      <alignment vertical="top"/>
    </xf>
    <xf numFmtId="0" fontId="15" fillId="4" borderId="0" xfId="0" applyFont="1" applyFill="1" applyAlignment="1" applyProtection="1">
      <alignment vertical="top"/>
    </xf>
    <xf numFmtId="0" fontId="20" fillId="4" borderId="1" xfId="0" applyFont="1" applyFill="1" applyBorder="1" applyAlignment="1" applyProtection="1">
      <alignment vertical="top"/>
    </xf>
    <xf numFmtId="9" fontId="20" fillId="4" borderId="0" xfId="0" applyNumberFormat="1" applyFont="1" applyFill="1" applyAlignment="1" applyProtection="1">
      <alignment vertical="top"/>
    </xf>
    <xf numFmtId="167" fontId="20" fillId="4" borderId="0" xfId="0" applyNumberFormat="1" applyFont="1" applyFill="1" applyAlignment="1" applyProtection="1">
      <alignment vertical="top"/>
    </xf>
    <xf numFmtId="167" fontId="23" fillId="4" borderId="0" xfId="1" applyNumberFormat="1" applyFont="1" applyFill="1" applyAlignment="1" applyProtection="1">
      <alignment vertical="top"/>
    </xf>
    <xf numFmtId="10" fontId="20" fillId="4" borderId="0" xfId="0" applyNumberFormat="1" applyFont="1" applyFill="1" applyAlignment="1" applyProtection="1">
      <alignment vertical="top"/>
    </xf>
    <xf numFmtId="168" fontId="23" fillId="4" borderId="5" xfId="0" applyNumberFormat="1" applyFont="1" applyFill="1" applyBorder="1" applyAlignment="1" applyProtection="1">
      <alignment vertical="top"/>
    </xf>
    <xf numFmtId="168" fontId="20" fillId="4" borderId="0" xfId="0" applyNumberFormat="1" applyFont="1" applyFill="1" applyAlignment="1" applyProtection="1">
      <alignment vertical="top"/>
    </xf>
    <xf numFmtId="167" fontId="23" fillId="4" borderId="1" xfId="1" applyNumberFormat="1" applyFont="1" applyFill="1" applyBorder="1" applyAlignment="1" applyProtection="1">
      <alignment vertical="top"/>
    </xf>
    <xf numFmtId="167" fontId="22" fillId="4" borderId="1" xfId="1" applyNumberFormat="1" applyFont="1" applyFill="1" applyBorder="1" applyAlignment="1" applyProtection="1">
      <alignment vertical="top"/>
    </xf>
    <xf numFmtId="0" fontId="5" fillId="4" borderId="0" xfId="2" applyFill="1" applyAlignment="1" applyProtection="1">
      <alignment horizontal="center" vertical="top"/>
      <protection locked="0"/>
    </xf>
    <xf numFmtId="0" fontId="5" fillId="4" borderId="0" xfId="2" applyFill="1" applyAlignment="1" applyProtection="1">
      <alignment vertical="top"/>
      <protection locked="0"/>
    </xf>
    <xf numFmtId="168" fontId="0" fillId="2" borderId="2" xfId="0" applyNumberFormat="1" applyFill="1" applyBorder="1" applyAlignment="1" applyProtection="1">
      <alignment horizontal="left" vertical="top"/>
      <protection locked="0"/>
    </xf>
    <xf numFmtId="168" fontId="0" fillId="2" borderId="4" xfId="0" applyNumberFormat="1" applyFill="1" applyBorder="1" applyAlignment="1" applyProtection="1">
      <alignment horizontal="left" vertical="top"/>
      <protection locked="0"/>
    </xf>
    <xf numFmtId="0" fontId="25" fillId="4" borderId="0" xfId="0" applyFont="1" applyFill="1" applyAlignment="1" applyProtection="1">
      <alignment horizontal="left" vertical="center" textRotation="90" wrapText="1"/>
    </xf>
    <xf numFmtId="0" fontId="25" fillId="0" borderId="0" xfId="0" applyFont="1" applyAlignment="1" applyProtection="1">
      <alignment horizontal="left" vertical="center" textRotation="90" wrapText="1"/>
    </xf>
    <xf numFmtId="0" fontId="0" fillId="4" borderId="0" xfId="0" applyFill="1" applyAlignment="1" applyProtection="1">
      <alignment vertical="top" wrapText="1"/>
    </xf>
    <xf numFmtId="0" fontId="19" fillId="4" borderId="0" xfId="0" applyFont="1" applyFill="1" applyAlignment="1" applyProtection="1">
      <alignment horizontal="left" vertical="top" wrapText="1"/>
    </xf>
    <xf numFmtId="0" fontId="19" fillId="0" borderId="0" xfId="0" applyFont="1" applyAlignment="1" applyProtection="1">
      <alignment horizontal="left" vertical="top" wrapText="1"/>
    </xf>
    <xf numFmtId="165" fontId="19" fillId="4" borderId="0" xfId="1" applyFont="1" applyFill="1" applyAlignment="1" applyProtection="1">
      <alignment vertical="top" wrapText="1"/>
    </xf>
    <xf numFmtId="0" fontId="11" fillId="0" borderId="0" xfId="0" applyFont="1" applyAlignment="1" applyProtection="1">
      <alignment vertical="top" wrapText="1"/>
    </xf>
    <xf numFmtId="0" fontId="6" fillId="4" borderId="5"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0" fillId="4" borderId="0" xfId="0" applyFill="1" applyAlignment="1" applyProtection="1">
      <alignment horizontal="justify" vertical="top" wrapText="1"/>
    </xf>
    <xf numFmtId="0" fontId="14" fillId="4" borderId="0" xfId="0" applyFont="1" applyFill="1" applyAlignment="1" applyProtection="1">
      <alignment horizontal="justify" vertical="top" wrapText="1"/>
    </xf>
    <xf numFmtId="0" fontId="2" fillId="4" borderId="0" xfId="0" applyFont="1" applyFill="1" applyBorder="1" applyAlignment="1" applyProtection="1">
      <alignment horizontal="justify" vertical="top" wrapText="1"/>
    </xf>
  </cellXfs>
  <cellStyles count="4">
    <cellStyle name="Lien hypertexte" xfId="2" builtinId="8"/>
    <cellStyle name="Milliers" xfId="1" builtinId="3"/>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128213</xdr:colOff>
      <xdr:row>1</xdr:row>
      <xdr:rowOff>16747</xdr:rowOff>
    </xdr:from>
    <xdr:to>
      <xdr:col>1</xdr:col>
      <xdr:colOff>477298</xdr:colOff>
      <xdr:row>6</xdr:row>
      <xdr:rowOff>184221</xdr:rowOff>
    </xdr:to>
    <xdr:pic>
      <xdr:nvPicPr>
        <xdr:cNvPr id="5" name="Image 4" descr="Site officiel du Canton de Vaud - VD.CH">
          <a:extLst>
            <a:ext uri="{FF2B5EF4-FFF2-40B4-BE49-F238E27FC236}">
              <a16:creationId xmlns:a16="http://schemas.microsoft.com/office/drawing/2014/main" id="{51BFCD4C-E0CB-408F-9692-C7CA279CD1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02" y="209340"/>
          <a:ext cx="349085" cy="1130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d.ch/themes/territoire-et-construction/logement/politique-du-logement/" TargetMode="External"/><Relationship Id="rId2" Type="http://schemas.openxmlformats.org/officeDocument/2006/relationships/hyperlink" Target="https://www.vd.ch/themes/territoire-et-construction/logement/politique-du-logement/" TargetMode="External"/><Relationship Id="rId1" Type="http://schemas.openxmlformats.org/officeDocument/2006/relationships/hyperlink" Target="https://www.bwo.admin.ch/bwo/fr/home/wohnraumfoerderung/wfg/anlagekostenlimiten.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141"/>
  <sheetViews>
    <sheetView tabSelected="1" zoomScale="90" zoomScaleNormal="90" workbookViewId="0">
      <selection activeCell="G62" sqref="G62:H62"/>
    </sheetView>
  </sheetViews>
  <sheetFormatPr baseColWidth="10" defaultColWidth="11.42578125" defaultRowHeight="15" x14ac:dyDescent="0.25"/>
  <cols>
    <col min="1" max="1" width="1" style="4" customWidth="1"/>
    <col min="2" max="2" width="11.42578125" style="4"/>
    <col min="3" max="12" width="17.7109375" style="4" customWidth="1"/>
    <col min="13" max="13" width="11.42578125" style="4"/>
    <col min="14" max="14" width="8.5703125" style="5" customWidth="1"/>
    <col min="15" max="15" width="6" style="5" customWidth="1"/>
    <col min="16" max="16" width="8.85546875" style="5" customWidth="1"/>
    <col min="17" max="17" width="13.28515625" style="5" customWidth="1"/>
    <col min="18" max="18" width="9.42578125" style="5" customWidth="1"/>
    <col min="19" max="19" width="12" style="5" customWidth="1"/>
    <col min="20" max="20" width="11.42578125" style="5"/>
    <col min="21" max="16384" width="11.42578125" style="4"/>
  </cols>
  <sheetData>
    <row r="1" spans="2:20" ht="15" customHeight="1" x14ac:dyDescent="0.25">
      <c r="N1" s="4"/>
    </row>
    <row r="2" spans="2:20" ht="15" customHeight="1" x14ac:dyDescent="0.25">
      <c r="C2" s="135" t="s">
        <v>117</v>
      </c>
      <c r="D2" s="4" t="s">
        <v>92</v>
      </c>
      <c r="G2" s="6" t="s">
        <v>89</v>
      </c>
      <c r="H2" s="6"/>
      <c r="I2" s="6"/>
      <c r="J2" s="6"/>
      <c r="K2" s="6"/>
      <c r="L2" s="7"/>
      <c r="N2" s="4"/>
    </row>
    <row r="3" spans="2:20" s="8" customFormat="1" ht="15" customHeight="1" x14ac:dyDescent="0.25">
      <c r="C3" s="136"/>
      <c r="D3" s="8" t="s">
        <v>110</v>
      </c>
      <c r="G3" s="9" t="s">
        <v>91</v>
      </c>
      <c r="H3" s="9"/>
      <c r="I3" s="9"/>
      <c r="J3" s="9"/>
      <c r="K3" s="9"/>
      <c r="L3" s="10"/>
      <c r="O3" s="11"/>
      <c r="P3" s="11"/>
      <c r="Q3" s="11"/>
      <c r="R3" s="11"/>
      <c r="S3" s="11"/>
      <c r="T3" s="11"/>
    </row>
    <row r="4" spans="2:20" ht="15" customHeight="1" x14ac:dyDescent="0.25">
      <c r="C4" s="136"/>
      <c r="D4" s="4" t="s">
        <v>93</v>
      </c>
      <c r="G4" s="6" t="s">
        <v>90</v>
      </c>
      <c r="H4" s="6"/>
      <c r="I4" s="6"/>
      <c r="J4" s="6"/>
      <c r="K4" s="6"/>
      <c r="L4" s="7"/>
      <c r="N4" s="4"/>
    </row>
    <row r="5" spans="2:20" ht="15" customHeight="1" x14ac:dyDescent="0.25">
      <c r="C5" s="136"/>
      <c r="D5" s="6" t="s">
        <v>94</v>
      </c>
      <c r="E5" s="6"/>
      <c r="G5" s="6" t="s">
        <v>94</v>
      </c>
      <c r="H5" s="6"/>
      <c r="I5" s="6"/>
      <c r="J5" s="6"/>
      <c r="K5" s="6"/>
      <c r="L5" s="7"/>
      <c r="N5" s="4"/>
    </row>
    <row r="6" spans="2:20" ht="15" customHeight="1" x14ac:dyDescent="0.25">
      <c r="C6" s="136"/>
      <c r="D6" s="6" t="s">
        <v>95</v>
      </c>
      <c r="E6" s="6"/>
      <c r="G6" s="6" t="s">
        <v>87</v>
      </c>
      <c r="H6" s="6"/>
      <c r="I6" s="6"/>
      <c r="J6" s="6"/>
      <c r="K6" s="6"/>
      <c r="L6" s="7"/>
      <c r="N6" s="4"/>
    </row>
    <row r="7" spans="2:20" ht="15" customHeight="1" x14ac:dyDescent="0.25">
      <c r="C7" s="136"/>
      <c r="D7" s="12" t="s">
        <v>96</v>
      </c>
      <c r="E7" s="6"/>
      <c r="G7" s="12" t="s">
        <v>88</v>
      </c>
      <c r="H7" s="6"/>
      <c r="I7" s="6"/>
      <c r="J7" s="12"/>
      <c r="K7" s="6"/>
      <c r="L7" s="7"/>
      <c r="N7" s="4"/>
    </row>
    <row r="8" spans="2:20" ht="18" customHeight="1" x14ac:dyDescent="0.25">
      <c r="B8" s="13"/>
      <c r="C8" s="13"/>
      <c r="D8" s="13"/>
      <c r="E8" s="13"/>
      <c r="F8" s="13"/>
      <c r="G8" s="14"/>
      <c r="H8" s="14"/>
      <c r="I8" s="14"/>
      <c r="J8" s="14"/>
      <c r="K8" s="14"/>
      <c r="L8" s="15"/>
      <c r="N8" s="4"/>
    </row>
    <row r="9" spans="2:20" s="16" customFormat="1" ht="28.15" customHeight="1" x14ac:dyDescent="0.25">
      <c r="B9" s="142" t="s">
        <v>119</v>
      </c>
      <c r="C9" s="143"/>
      <c r="D9" s="143"/>
      <c r="E9" s="143"/>
      <c r="F9" s="143"/>
      <c r="G9" s="143"/>
      <c r="H9" s="143"/>
      <c r="I9" s="143"/>
      <c r="J9" s="143"/>
      <c r="K9" s="143"/>
      <c r="L9" s="143"/>
      <c r="O9" s="17"/>
      <c r="P9" s="17"/>
      <c r="Q9" s="17"/>
      <c r="R9" s="17"/>
      <c r="S9" s="17"/>
      <c r="T9" s="17"/>
    </row>
    <row r="10" spans="2:20" ht="12" customHeight="1" x14ac:dyDescent="0.25">
      <c r="N10" s="4"/>
    </row>
    <row r="11" spans="2:20" ht="21.75" customHeight="1" x14ac:dyDescent="0.25">
      <c r="B11" s="18" t="s">
        <v>47</v>
      </c>
      <c r="N11" s="4"/>
    </row>
    <row r="12" spans="2:20" ht="15" customHeight="1" x14ac:dyDescent="0.25">
      <c r="B12" s="19" t="s">
        <v>49</v>
      </c>
    </row>
    <row r="13" spans="2:20" ht="15" customHeight="1" x14ac:dyDescent="0.25">
      <c r="B13" s="19" t="s">
        <v>50</v>
      </c>
      <c r="I13" s="20"/>
    </row>
    <row r="14" spans="2:20" ht="15" customHeight="1" x14ac:dyDescent="0.25">
      <c r="B14" s="19" t="s">
        <v>51</v>
      </c>
    </row>
    <row r="15" spans="2:20" ht="15" customHeight="1" x14ac:dyDescent="0.25">
      <c r="B15" s="21" t="s">
        <v>106</v>
      </c>
      <c r="O15" s="20"/>
    </row>
    <row r="16" spans="2:20" ht="15" customHeight="1" x14ac:dyDescent="0.25">
      <c r="B16" s="22" t="s">
        <v>113</v>
      </c>
    </row>
    <row r="17" spans="2:20" ht="22.5" customHeight="1" x14ac:dyDescent="0.25">
      <c r="B17" s="23" t="s">
        <v>48</v>
      </c>
    </row>
    <row r="18" spans="2:20" ht="23.45" customHeight="1" x14ac:dyDescent="0.25">
      <c r="B18" s="144" t="s">
        <v>52</v>
      </c>
      <c r="C18" s="144"/>
      <c r="D18" s="144"/>
      <c r="E18" s="144"/>
      <c r="F18" s="144"/>
      <c r="G18" s="144"/>
      <c r="H18" s="144"/>
      <c r="I18" s="144"/>
      <c r="J18" s="144"/>
      <c r="K18" s="144"/>
      <c r="L18" s="144"/>
    </row>
    <row r="19" spans="2:20" ht="50.45" customHeight="1" x14ac:dyDescent="0.25">
      <c r="B19" s="145" t="s">
        <v>114</v>
      </c>
      <c r="C19" s="145"/>
      <c r="D19" s="145"/>
      <c r="E19" s="145"/>
      <c r="F19" s="145"/>
      <c r="G19" s="145"/>
      <c r="H19" s="145"/>
      <c r="I19" s="145"/>
      <c r="J19" s="145"/>
      <c r="K19" s="145"/>
      <c r="L19" s="145"/>
    </row>
    <row r="20" spans="2:20" ht="16.899999999999999" customHeight="1" x14ac:dyDescent="0.25">
      <c r="B20" s="146" t="s">
        <v>54</v>
      </c>
      <c r="C20" s="146"/>
      <c r="D20" s="146"/>
      <c r="E20" s="146"/>
      <c r="F20" s="146"/>
      <c r="G20" s="146"/>
      <c r="H20" s="146"/>
      <c r="I20" s="146"/>
      <c r="J20" s="146"/>
      <c r="K20" s="146"/>
      <c r="L20" s="146"/>
    </row>
    <row r="21" spans="2:20" ht="9.6" customHeight="1" x14ac:dyDescent="0.25">
      <c r="B21" s="24"/>
      <c r="C21" s="24"/>
      <c r="D21" s="24"/>
      <c r="E21" s="24"/>
      <c r="F21" s="24"/>
      <c r="G21" s="24"/>
      <c r="H21" s="24"/>
      <c r="I21" s="24"/>
      <c r="J21" s="24"/>
      <c r="K21" s="24"/>
      <c r="L21" s="24"/>
    </row>
    <row r="22" spans="2:20" ht="5.25" customHeight="1" x14ac:dyDescent="0.25">
      <c r="C22" s="137"/>
      <c r="D22" s="137"/>
      <c r="E22" s="137"/>
      <c r="F22" s="137"/>
      <c r="G22" s="137"/>
      <c r="H22" s="137"/>
      <c r="I22" s="137"/>
      <c r="J22" s="137"/>
      <c r="K22" s="137"/>
      <c r="L22" s="137"/>
    </row>
    <row r="23" spans="2:20" ht="17.45" customHeight="1" x14ac:dyDescent="0.25">
      <c r="B23" s="25" t="s">
        <v>112</v>
      </c>
      <c r="C23" s="26"/>
      <c r="D23" s="26"/>
      <c r="E23" s="26"/>
      <c r="F23" s="26"/>
      <c r="G23" s="26"/>
      <c r="H23" s="26"/>
      <c r="J23" s="27"/>
      <c r="K23" s="26"/>
      <c r="L23" s="28"/>
    </row>
    <row r="24" spans="2:20" ht="4.9000000000000004" customHeight="1" x14ac:dyDescent="0.25">
      <c r="B24" s="29"/>
      <c r="C24" s="30"/>
      <c r="D24" s="30"/>
      <c r="E24" s="30"/>
      <c r="F24" s="30"/>
      <c r="G24" s="30"/>
      <c r="H24" s="30"/>
      <c r="I24" s="30"/>
      <c r="J24" s="30"/>
      <c r="K24" s="30"/>
      <c r="L24" s="30"/>
    </row>
    <row r="25" spans="2:20" ht="9.6" customHeight="1" x14ac:dyDescent="0.25">
      <c r="B25" s="28"/>
      <c r="C25" s="26"/>
      <c r="D25" s="26"/>
      <c r="E25" s="26"/>
      <c r="F25" s="26"/>
      <c r="G25" s="26"/>
      <c r="H25" s="26"/>
      <c r="I25" s="26"/>
      <c r="J25" s="26"/>
      <c r="K25" s="26"/>
      <c r="L25" s="26"/>
    </row>
    <row r="26" spans="2:20" s="33" customFormat="1" ht="24.6" customHeight="1" x14ac:dyDescent="0.25">
      <c r="B26" s="31" t="s">
        <v>25</v>
      </c>
      <c r="C26" s="32" t="s">
        <v>5</v>
      </c>
      <c r="N26" s="34"/>
      <c r="O26" s="34"/>
      <c r="P26" s="34"/>
      <c r="Q26" s="34"/>
      <c r="R26" s="34"/>
      <c r="S26" s="34"/>
      <c r="T26" s="34"/>
    </row>
    <row r="27" spans="2:20" ht="36.6" customHeight="1" x14ac:dyDescent="0.25">
      <c r="B27" s="35" t="s">
        <v>35</v>
      </c>
      <c r="C27" s="145" t="s">
        <v>115</v>
      </c>
      <c r="D27" s="145"/>
      <c r="E27" s="145"/>
      <c r="F27" s="145"/>
      <c r="G27" s="145"/>
      <c r="H27" s="145"/>
      <c r="I27" s="145"/>
      <c r="J27" s="145"/>
      <c r="K27" s="145"/>
      <c r="L27" s="145"/>
    </row>
    <row r="28" spans="2:20" ht="31.5" customHeight="1" x14ac:dyDescent="0.25">
      <c r="B28" s="35" t="s">
        <v>36</v>
      </c>
      <c r="C28" s="145" t="s">
        <v>107</v>
      </c>
      <c r="D28" s="145"/>
      <c r="E28" s="145"/>
      <c r="F28" s="145"/>
      <c r="G28" s="145"/>
      <c r="H28" s="145"/>
      <c r="I28" s="145"/>
      <c r="J28" s="145"/>
      <c r="K28" s="145"/>
      <c r="L28" s="145"/>
    </row>
    <row r="29" spans="2:20" ht="23.25" customHeight="1" x14ac:dyDescent="0.25">
      <c r="B29" s="35" t="s">
        <v>37</v>
      </c>
      <c r="C29" s="8" t="s">
        <v>30</v>
      </c>
    </row>
    <row r="30" spans="2:20" ht="23.25" customHeight="1" x14ac:dyDescent="0.25">
      <c r="B30" s="36" t="s">
        <v>38</v>
      </c>
      <c r="C30" s="37" t="s">
        <v>64</v>
      </c>
    </row>
    <row r="31" spans="2:20" ht="15.75" customHeight="1" x14ac:dyDescent="0.25">
      <c r="B31" s="38"/>
      <c r="C31" s="39" t="s">
        <v>2</v>
      </c>
      <c r="D31" s="40" t="s">
        <v>28</v>
      </c>
      <c r="E31" s="41"/>
      <c r="F31" s="42" t="s">
        <v>29</v>
      </c>
    </row>
    <row r="32" spans="2:20" ht="15.75" x14ac:dyDescent="0.25">
      <c r="B32" s="38"/>
      <c r="C32" s="43" t="s">
        <v>0</v>
      </c>
      <c r="D32" s="44">
        <v>50</v>
      </c>
      <c r="E32" s="45" t="s">
        <v>3</v>
      </c>
      <c r="F32" s="44">
        <v>55</v>
      </c>
    </row>
    <row r="33" spans="2:20" ht="15.75" x14ac:dyDescent="0.25">
      <c r="B33" s="38"/>
      <c r="C33" s="43" t="s">
        <v>1</v>
      </c>
      <c r="D33" s="46">
        <v>60</v>
      </c>
      <c r="E33" s="45" t="s">
        <v>3</v>
      </c>
      <c r="F33" s="46">
        <v>77</v>
      </c>
    </row>
    <row r="34" spans="2:20" ht="4.9000000000000004" customHeight="1" x14ac:dyDescent="0.25">
      <c r="B34" s="38"/>
      <c r="C34" s="43"/>
      <c r="D34" s="46"/>
      <c r="E34" s="47"/>
      <c r="F34" s="46"/>
    </row>
    <row r="35" spans="2:20" ht="23.25" customHeight="1" x14ac:dyDescent="0.25">
      <c r="B35" s="36" t="s">
        <v>39</v>
      </c>
      <c r="C35" s="37" t="s">
        <v>83</v>
      </c>
      <c r="D35" s="46"/>
      <c r="E35" s="47"/>
      <c r="F35" s="46"/>
    </row>
    <row r="36" spans="2:20" ht="14.25" customHeight="1" x14ac:dyDescent="0.25">
      <c r="B36" s="38"/>
      <c r="C36" s="39" t="s">
        <v>2</v>
      </c>
      <c r="D36" s="40" t="s">
        <v>28</v>
      </c>
      <c r="E36" s="48"/>
      <c r="F36" s="42" t="s">
        <v>29</v>
      </c>
    </row>
    <row r="37" spans="2:20" ht="15.75" x14ac:dyDescent="0.25">
      <c r="B37" s="38"/>
      <c r="C37" s="43" t="s">
        <v>0</v>
      </c>
      <c r="D37" s="4">
        <v>54</v>
      </c>
      <c r="E37" s="49" t="s">
        <v>4</v>
      </c>
      <c r="F37" s="4">
        <v>59</v>
      </c>
    </row>
    <row r="38" spans="2:20" ht="15.75" x14ac:dyDescent="0.25">
      <c r="B38" s="38"/>
      <c r="C38" s="43" t="s">
        <v>1</v>
      </c>
      <c r="D38" s="4">
        <v>75</v>
      </c>
      <c r="E38" s="49" t="s">
        <v>4</v>
      </c>
      <c r="F38" s="4">
        <v>83</v>
      </c>
    </row>
    <row r="39" spans="2:20" ht="15.75" x14ac:dyDescent="0.25">
      <c r="B39" s="38"/>
      <c r="C39" s="138" t="s">
        <v>84</v>
      </c>
      <c r="D39" s="139"/>
      <c r="E39" s="139"/>
      <c r="F39" s="139"/>
      <c r="G39" s="139"/>
      <c r="H39" s="139"/>
      <c r="I39" s="139"/>
      <c r="J39" s="139"/>
      <c r="K39" s="139"/>
      <c r="L39" s="139"/>
    </row>
    <row r="40" spans="2:20" ht="13.15" customHeight="1" x14ac:dyDescent="0.25">
      <c r="B40" s="38"/>
    </row>
    <row r="41" spans="2:20" s="33" customFormat="1" ht="23.25" x14ac:dyDescent="0.25">
      <c r="B41" s="50" t="s">
        <v>26</v>
      </c>
      <c r="C41" s="23" t="s">
        <v>13</v>
      </c>
      <c r="K41" s="51"/>
      <c r="N41" s="34"/>
      <c r="O41" s="34"/>
      <c r="P41" s="34"/>
      <c r="Q41" s="34"/>
      <c r="R41" s="34"/>
      <c r="S41" s="34"/>
      <c r="T41" s="34"/>
    </row>
    <row r="42" spans="2:20" ht="15.75" hidden="1" x14ac:dyDescent="0.25">
      <c r="B42" s="38"/>
      <c r="C42" s="4" t="s">
        <v>6</v>
      </c>
      <c r="K42" s="52"/>
      <c r="L42" s="53"/>
    </row>
    <row r="43" spans="2:20" ht="15" customHeight="1" x14ac:dyDescent="0.25">
      <c r="B43" s="38"/>
      <c r="C43" s="4" t="s">
        <v>58</v>
      </c>
      <c r="K43" s="54"/>
      <c r="L43" s="55"/>
    </row>
    <row r="44" spans="2:20" s="6" customFormat="1" ht="15.75" hidden="1" x14ac:dyDescent="0.25">
      <c r="B44" s="56"/>
      <c r="C44" s="6" t="s">
        <v>65</v>
      </c>
      <c r="L44" s="57">
        <f>L42+((L43-L42)*80%)</f>
        <v>0</v>
      </c>
      <c r="N44" s="5"/>
      <c r="O44" s="5"/>
      <c r="P44" s="5"/>
      <c r="Q44" s="5"/>
      <c r="R44" s="5"/>
      <c r="S44" s="5"/>
      <c r="T44" s="5"/>
    </row>
    <row r="45" spans="2:20" ht="15.75" x14ac:dyDescent="0.25">
      <c r="B45" s="38"/>
    </row>
    <row r="46" spans="2:20" ht="18.75" x14ac:dyDescent="0.25">
      <c r="B46" s="35" t="s">
        <v>27</v>
      </c>
      <c r="C46" s="58" t="s">
        <v>46</v>
      </c>
    </row>
    <row r="47" spans="2:20" ht="6.75" customHeight="1" x14ac:dyDescent="0.25">
      <c r="B47" s="38"/>
      <c r="C47" s="59"/>
    </row>
    <row r="48" spans="2:20" ht="15.75" x14ac:dyDescent="0.25">
      <c r="B48" s="36" t="s">
        <v>31</v>
      </c>
      <c r="C48" s="8" t="s">
        <v>116</v>
      </c>
      <c r="E48" s="60" t="s">
        <v>7</v>
      </c>
      <c r="F48" s="60" t="s">
        <v>8</v>
      </c>
      <c r="G48" s="60" t="s">
        <v>9</v>
      </c>
      <c r="H48" s="60" t="s">
        <v>10</v>
      </c>
      <c r="I48" s="60" t="s">
        <v>11</v>
      </c>
      <c r="J48" s="60" t="s">
        <v>12</v>
      </c>
    </row>
    <row r="49" spans="2:20" ht="15.75" x14ac:dyDescent="0.25">
      <c r="B49" s="36"/>
      <c r="C49" s="61" t="s">
        <v>0</v>
      </c>
      <c r="E49" s="62">
        <v>243</v>
      </c>
      <c r="F49" s="62">
        <v>237</v>
      </c>
      <c r="G49" s="62">
        <v>231</v>
      </c>
      <c r="H49" s="62">
        <v>225</v>
      </c>
      <c r="I49" s="62">
        <v>219</v>
      </c>
      <c r="J49" s="62">
        <v>213</v>
      </c>
    </row>
    <row r="50" spans="2:20" ht="15.75" x14ac:dyDescent="0.25">
      <c r="B50" s="36"/>
      <c r="C50" s="61" t="s">
        <v>1</v>
      </c>
      <c r="E50" s="62">
        <v>240</v>
      </c>
      <c r="F50" s="62">
        <v>234</v>
      </c>
      <c r="G50" s="62">
        <v>228</v>
      </c>
      <c r="H50" s="62">
        <v>222</v>
      </c>
      <c r="I50" s="62">
        <v>216</v>
      </c>
      <c r="J50" s="62">
        <v>210</v>
      </c>
    </row>
    <row r="51" spans="2:20" ht="8.25" customHeight="1" x14ac:dyDescent="0.25">
      <c r="B51" s="36"/>
      <c r="C51" s="61"/>
      <c r="E51" s="62"/>
      <c r="F51" s="62"/>
      <c r="G51" s="62"/>
      <c r="H51" s="62"/>
      <c r="I51" s="62"/>
      <c r="J51" s="62"/>
    </row>
    <row r="52" spans="2:20" s="6" customFormat="1" ht="15.75" x14ac:dyDescent="0.25">
      <c r="B52" s="63" t="s">
        <v>32</v>
      </c>
      <c r="C52" s="9" t="s">
        <v>118</v>
      </c>
      <c r="E52" s="64" t="s">
        <v>7</v>
      </c>
      <c r="F52" s="64" t="s">
        <v>8</v>
      </c>
      <c r="G52" s="64" t="s">
        <v>9</v>
      </c>
      <c r="H52" s="64" t="s">
        <v>10</v>
      </c>
      <c r="I52" s="64" t="s">
        <v>11</v>
      </c>
      <c r="J52" s="64" t="s">
        <v>12</v>
      </c>
      <c r="N52" s="5"/>
      <c r="O52" s="5"/>
      <c r="P52" s="5"/>
      <c r="Q52" s="5"/>
      <c r="R52" s="5"/>
      <c r="S52" s="5"/>
      <c r="T52" s="5"/>
    </row>
    <row r="53" spans="2:20" s="6" customFormat="1" x14ac:dyDescent="0.25">
      <c r="C53" s="65" t="s">
        <v>0</v>
      </c>
      <c r="E53" s="66">
        <v>256</v>
      </c>
      <c r="F53" s="66">
        <v>249</v>
      </c>
      <c r="G53" s="66">
        <v>243</v>
      </c>
      <c r="H53" s="66">
        <v>237</v>
      </c>
      <c r="I53" s="66">
        <v>230</v>
      </c>
      <c r="J53" s="66">
        <v>224</v>
      </c>
      <c r="N53" s="5"/>
      <c r="O53" s="5"/>
      <c r="P53" s="5"/>
      <c r="Q53" s="5"/>
      <c r="R53" s="5"/>
      <c r="S53" s="5"/>
      <c r="T53" s="5"/>
    </row>
    <row r="54" spans="2:20" s="6" customFormat="1" ht="15.75" x14ac:dyDescent="0.25">
      <c r="B54" s="56"/>
      <c r="C54" s="65" t="s">
        <v>1</v>
      </c>
      <c r="E54" s="66">
        <v>253</v>
      </c>
      <c r="F54" s="66">
        <v>246</v>
      </c>
      <c r="G54" s="66">
        <v>240</v>
      </c>
      <c r="H54" s="66">
        <v>234</v>
      </c>
      <c r="I54" s="66">
        <v>227</v>
      </c>
      <c r="J54" s="66">
        <v>221</v>
      </c>
      <c r="N54" s="5"/>
      <c r="O54" s="5"/>
      <c r="P54" s="5"/>
      <c r="Q54" s="5"/>
      <c r="R54" s="5"/>
      <c r="S54" s="5"/>
      <c r="T54" s="5"/>
    </row>
    <row r="55" spans="2:20" s="6" customFormat="1" ht="15.75" x14ac:dyDescent="0.25">
      <c r="B55" s="56"/>
      <c r="C55" s="140" t="s">
        <v>53</v>
      </c>
      <c r="D55" s="141"/>
      <c r="E55" s="141"/>
      <c r="F55" s="141"/>
      <c r="G55" s="141"/>
      <c r="H55" s="141"/>
      <c r="I55" s="141"/>
      <c r="J55" s="141"/>
      <c r="K55" s="141"/>
      <c r="L55" s="141"/>
      <c r="N55" s="5"/>
      <c r="O55" s="5"/>
      <c r="P55" s="5"/>
      <c r="Q55" s="5"/>
      <c r="R55" s="5"/>
      <c r="S55" s="5"/>
      <c r="T55" s="5"/>
    </row>
    <row r="56" spans="2:20" s="6" customFormat="1" ht="15.75" x14ac:dyDescent="0.25">
      <c r="B56" s="56"/>
      <c r="C56" s="67"/>
      <c r="D56" s="68"/>
      <c r="E56" s="68"/>
      <c r="F56" s="68"/>
      <c r="G56" s="68"/>
      <c r="H56" s="68"/>
      <c r="I56" s="68"/>
      <c r="J56" s="68"/>
      <c r="K56" s="68"/>
      <c r="L56" s="68"/>
      <c r="N56" s="5"/>
      <c r="O56" s="5"/>
      <c r="P56" s="5"/>
      <c r="Q56" s="5"/>
      <c r="R56" s="5"/>
      <c r="S56" s="5"/>
      <c r="T56" s="5"/>
    </row>
    <row r="57" spans="2:20" ht="20.25" customHeight="1" x14ac:dyDescent="0.25">
      <c r="B57" s="35" t="s">
        <v>33</v>
      </c>
      <c r="C57" s="58" t="s">
        <v>55</v>
      </c>
    </row>
    <row r="58" spans="2:20" ht="15" hidden="1" customHeight="1" x14ac:dyDescent="0.25">
      <c r="B58" s="38"/>
      <c r="C58" s="69" t="s">
        <v>63</v>
      </c>
      <c r="E58" s="70">
        <v>0</v>
      </c>
    </row>
    <row r="59" spans="2:20" ht="15" hidden="1" customHeight="1" x14ac:dyDescent="0.25">
      <c r="B59" s="38"/>
      <c r="C59" s="71" t="s">
        <v>60</v>
      </c>
      <c r="E59" s="72">
        <v>0.02</v>
      </c>
    </row>
    <row r="60" spans="2:20" ht="15.75" hidden="1" x14ac:dyDescent="0.25">
      <c r="B60" s="38"/>
      <c r="C60" s="71" t="s">
        <v>62</v>
      </c>
      <c r="E60" s="72">
        <v>3.5000000000000003E-2</v>
      </c>
      <c r="Q60" s="73"/>
    </row>
    <row r="61" spans="2:20" ht="15.75" hidden="1" x14ac:dyDescent="0.25">
      <c r="B61" s="38"/>
      <c r="C61" s="71" t="s">
        <v>61</v>
      </c>
      <c r="E61" s="72">
        <v>0.05</v>
      </c>
    </row>
    <row r="62" spans="2:20" ht="15" customHeight="1" x14ac:dyDescent="0.25">
      <c r="B62" s="38"/>
      <c r="C62" s="8" t="s">
        <v>56</v>
      </c>
      <c r="F62" s="74"/>
      <c r="G62" s="133" t="s">
        <v>61</v>
      </c>
      <c r="H62" s="134"/>
    </row>
    <row r="63" spans="2:20" ht="15.75" hidden="1" x14ac:dyDescent="0.25">
      <c r="B63" s="38"/>
      <c r="C63" s="9" t="s">
        <v>66</v>
      </c>
      <c r="D63" s="6"/>
      <c r="E63" s="64" t="s">
        <v>7</v>
      </c>
      <c r="F63" s="64" t="s">
        <v>8</v>
      </c>
      <c r="G63" s="64" t="s">
        <v>9</v>
      </c>
      <c r="H63" s="64" t="s">
        <v>10</v>
      </c>
      <c r="I63" s="64" t="s">
        <v>11</v>
      </c>
      <c r="J63" s="64" t="s">
        <v>12</v>
      </c>
    </row>
    <row r="64" spans="2:20" ht="15.75" hidden="1" x14ac:dyDescent="0.25">
      <c r="B64" s="38"/>
      <c r="C64" s="65" t="s">
        <v>0</v>
      </c>
      <c r="D64" s="6"/>
      <c r="E64" s="75">
        <f>IF(G62="Minergie 2017",(E53*E59),IF(G62="Minergie P",(E53*E60),IF(G62="Minergie P Eco",(E53*E61),"0")))</f>
        <v>12.8</v>
      </c>
      <c r="F64" s="75">
        <f>IF(G62="Minergie 2017",(F53*E59),IF(G62="Minergie P",(F53*E60),IF(G62="Minergie P Eco",(F53*E61),"0")))</f>
        <v>12.450000000000001</v>
      </c>
      <c r="G64" s="75">
        <f>IF(G62="Minergie 2017",(G53*E59),IF(G62="Minergie P",(G53*E60),IF(G62="Minergie P Eco",(G53*E61),"0")))</f>
        <v>12.15</v>
      </c>
      <c r="H64" s="75">
        <f>IF(G62="Minergie 2017",(H53*E59),IF(G62="Minergie P",(H53*E60),IF(G62="Minergie P Eco",(H53*E61),"0")))</f>
        <v>11.850000000000001</v>
      </c>
      <c r="I64" s="75">
        <f>IF(G62="Minergie 2017",(I53*E59),IF(G62="Minergie P",(I53*E60),IF(G62="Minergie P Eco",(I53*E61),"0")))</f>
        <v>11.5</v>
      </c>
      <c r="J64" s="75">
        <f>IF(G62="Minergie 2017",(J53*E59),IF(G62="Minergie P",(J53*E60),IF(G62="Minergie P Eco",(J53*E61),"0")))</f>
        <v>11.200000000000001</v>
      </c>
      <c r="K64" s="28"/>
    </row>
    <row r="65" spans="2:20" ht="15.75" hidden="1" x14ac:dyDescent="0.25">
      <c r="B65" s="38"/>
      <c r="C65" s="65" t="s">
        <v>1</v>
      </c>
      <c r="D65" s="6"/>
      <c r="E65" s="75">
        <f>IF(G62="Minergie 2017",(E54*E59),IF(G62="Minergie P",(E54*E60),IF(G62="Minergie P Eco",(E54*E61),"0")))</f>
        <v>12.65</v>
      </c>
      <c r="F65" s="75">
        <f>IF(G62="Minergie 2017",(F54*E59),IF(G62="Minergie P",(F54*E60),IF(G62="Minergie P Eco",(F54*E61),"0")))</f>
        <v>12.3</v>
      </c>
      <c r="G65" s="75">
        <f>IF(G62="Minergie 2017",(G54*E59),IF(G62="Minergie P",(G54*E60),IF(G62="Minergie P Eco",(G54*E61),"0")))</f>
        <v>12</v>
      </c>
      <c r="H65" s="75">
        <f>IF(G62="Minergie 2017",(H54*E59),IF(G62="Minergie P",(H54*E60),IF(G62="Minergie P Eco",(H54*E61),"0")))</f>
        <v>11.700000000000001</v>
      </c>
      <c r="I65" s="75">
        <f>IF(G62="Minergie 2017",(I54*E59),IF(G62="Minergie P",(I54*E60),IF(G62="Minergie P Eco",(I54*E61),"0")))</f>
        <v>11.350000000000001</v>
      </c>
      <c r="J65" s="75">
        <f>IF(G62="Minergie 2017",(J54*E59),IF(G62="Minergie P",(J54*E60),IF(G62="Minergie P Eco",(J54*E61),"0")))</f>
        <v>11.05</v>
      </c>
      <c r="K65" s="28"/>
    </row>
    <row r="66" spans="2:20" ht="15.75" x14ac:dyDescent="0.25">
      <c r="B66" s="38"/>
      <c r="G66" s="70"/>
    </row>
    <row r="67" spans="2:20" ht="15" customHeight="1" x14ac:dyDescent="0.25">
      <c r="B67" s="35" t="s">
        <v>34</v>
      </c>
      <c r="C67" s="58" t="s">
        <v>21</v>
      </c>
      <c r="F67" s="4" t="s">
        <v>97</v>
      </c>
      <c r="G67" s="1">
        <v>0.05</v>
      </c>
      <c r="H67" s="71" t="s">
        <v>45</v>
      </c>
    </row>
    <row r="68" spans="2:20" s="6" customFormat="1" ht="15.75" hidden="1" x14ac:dyDescent="0.25">
      <c r="B68" s="56"/>
      <c r="C68" s="9"/>
      <c r="E68" s="64" t="s">
        <v>7</v>
      </c>
      <c r="F68" s="64" t="s">
        <v>8</v>
      </c>
      <c r="G68" s="64" t="s">
        <v>9</v>
      </c>
      <c r="H68" s="64" t="s">
        <v>10</v>
      </c>
      <c r="I68" s="64" t="s">
        <v>11</v>
      </c>
      <c r="J68" s="64" t="s">
        <v>12</v>
      </c>
      <c r="K68" s="68"/>
      <c r="L68" s="68"/>
      <c r="T68" s="5"/>
    </row>
    <row r="69" spans="2:20" s="6" customFormat="1" ht="15.75" hidden="1" x14ac:dyDescent="0.25">
      <c r="B69" s="56"/>
      <c r="C69" s="65" t="s">
        <v>0</v>
      </c>
      <c r="E69" s="75">
        <f>E53*G$67</f>
        <v>12.8</v>
      </c>
      <c r="F69" s="75">
        <f>F53*G$67</f>
        <v>12.450000000000001</v>
      </c>
      <c r="G69" s="75">
        <f>G53*G$67</f>
        <v>12.15</v>
      </c>
      <c r="H69" s="75">
        <f>H53*G$67</f>
        <v>11.850000000000001</v>
      </c>
      <c r="I69" s="75">
        <f>I53*G$67</f>
        <v>11.5</v>
      </c>
      <c r="J69" s="75">
        <f>J53*G$67</f>
        <v>11.200000000000001</v>
      </c>
      <c r="K69" s="76"/>
      <c r="L69" s="68"/>
      <c r="T69" s="5"/>
    </row>
    <row r="70" spans="2:20" s="6" customFormat="1" ht="15.75" hidden="1" x14ac:dyDescent="0.25">
      <c r="B70" s="56"/>
      <c r="C70" s="65" t="s">
        <v>1</v>
      </c>
      <c r="E70" s="75">
        <f>E54*G$67</f>
        <v>12.65</v>
      </c>
      <c r="F70" s="75">
        <f>F54*G$67</f>
        <v>12.3</v>
      </c>
      <c r="G70" s="75">
        <f>G54*G$67</f>
        <v>12</v>
      </c>
      <c r="H70" s="75">
        <f>H54*G$67</f>
        <v>11.700000000000001</v>
      </c>
      <c r="I70" s="75">
        <f>I54*G$67</f>
        <v>11.350000000000001</v>
      </c>
      <c r="J70" s="75">
        <f>J54*G$67</f>
        <v>11.05</v>
      </c>
      <c r="K70" s="76"/>
      <c r="L70" s="68"/>
      <c r="T70" s="5"/>
    </row>
    <row r="71" spans="2:20" s="6" customFormat="1" ht="15.75" hidden="1" x14ac:dyDescent="0.25">
      <c r="B71" s="56"/>
      <c r="C71" s="65"/>
      <c r="E71" s="75"/>
      <c r="F71" s="75"/>
      <c r="G71" s="75"/>
      <c r="H71" s="75"/>
      <c r="I71" s="75"/>
      <c r="J71" s="75"/>
      <c r="K71" s="76"/>
      <c r="L71" s="68"/>
      <c r="T71" s="5"/>
    </row>
    <row r="72" spans="2:20" s="6" customFormat="1" ht="15.75" hidden="1" x14ac:dyDescent="0.25">
      <c r="B72" s="56"/>
      <c r="C72" s="65" t="s">
        <v>0</v>
      </c>
      <c r="D72" s="9" t="s">
        <v>77</v>
      </c>
      <c r="E72" s="77">
        <f>E64+E69</f>
        <v>25.6</v>
      </c>
      <c r="F72" s="77">
        <f t="shared" ref="F72:J72" si="0">F64+F69</f>
        <v>24.900000000000002</v>
      </c>
      <c r="G72" s="77">
        <f t="shared" si="0"/>
        <v>24.3</v>
      </c>
      <c r="H72" s="77">
        <f t="shared" si="0"/>
        <v>23.700000000000003</v>
      </c>
      <c r="I72" s="77">
        <f t="shared" si="0"/>
        <v>23</v>
      </c>
      <c r="J72" s="77">
        <f t="shared" si="0"/>
        <v>22.400000000000002</v>
      </c>
      <c r="K72" s="68"/>
      <c r="L72" s="68"/>
      <c r="T72" s="5"/>
    </row>
    <row r="73" spans="2:20" s="6" customFormat="1" ht="15.75" hidden="1" x14ac:dyDescent="0.25">
      <c r="B73" s="56"/>
      <c r="C73" s="65" t="s">
        <v>1</v>
      </c>
      <c r="D73" s="9" t="s">
        <v>78</v>
      </c>
      <c r="E73" s="77">
        <f>E65+E70</f>
        <v>25.3</v>
      </c>
      <c r="F73" s="77">
        <f t="shared" ref="F73:J73" si="1">F65+F70</f>
        <v>24.6</v>
      </c>
      <c r="G73" s="77">
        <f t="shared" si="1"/>
        <v>24</v>
      </c>
      <c r="H73" s="77">
        <f t="shared" si="1"/>
        <v>23.400000000000002</v>
      </c>
      <c r="I73" s="77">
        <f t="shared" si="1"/>
        <v>22.700000000000003</v>
      </c>
      <c r="J73" s="77">
        <f t="shared" si="1"/>
        <v>22.1</v>
      </c>
      <c r="K73" s="68"/>
      <c r="L73" s="68"/>
      <c r="T73" s="5"/>
    </row>
    <row r="74" spans="2:20" s="6" customFormat="1" ht="15.75" hidden="1" x14ac:dyDescent="0.25">
      <c r="B74" s="56"/>
      <c r="C74" s="9"/>
      <c r="E74" s="78"/>
      <c r="F74" s="78"/>
      <c r="G74" s="78"/>
      <c r="H74" s="78"/>
      <c r="I74" s="78"/>
      <c r="J74" s="78"/>
      <c r="K74" s="68"/>
      <c r="L74" s="68"/>
      <c r="T74" s="5"/>
    </row>
    <row r="75" spans="2:20" s="6" customFormat="1" ht="15.75" hidden="1" x14ac:dyDescent="0.25">
      <c r="B75" s="56"/>
      <c r="C75" s="9" t="s">
        <v>71</v>
      </c>
      <c r="E75" s="64" t="s">
        <v>7</v>
      </c>
      <c r="F75" s="64" t="s">
        <v>8</v>
      </c>
      <c r="G75" s="64" t="s">
        <v>9</v>
      </c>
      <c r="H75" s="64" t="s">
        <v>10</v>
      </c>
      <c r="I75" s="64" t="s">
        <v>11</v>
      </c>
      <c r="J75" s="64" t="s">
        <v>12</v>
      </c>
      <c r="T75" s="5"/>
    </row>
    <row r="76" spans="2:20" s="6" customFormat="1" ht="15.75" hidden="1" x14ac:dyDescent="0.25">
      <c r="B76" s="56"/>
      <c r="C76" s="65" t="s">
        <v>0</v>
      </c>
      <c r="E76" s="66">
        <f t="shared" ref="E76:J76" si="2">E53+E64+E69</f>
        <v>281.60000000000002</v>
      </c>
      <c r="F76" s="66">
        <f t="shared" si="2"/>
        <v>273.89999999999998</v>
      </c>
      <c r="G76" s="66">
        <f t="shared" si="2"/>
        <v>267.3</v>
      </c>
      <c r="H76" s="66">
        <f t="shared" si="2"/>
        <v>260.7</v>
      </c>
      <c r="I76" s="66">
        <f t="shared" si="2"/>
        <v>253</v>
      </c>
      <c r="J76" s="66">
        <f t="shared" si="2"/>
        <v>246.39999999999998</v>
      </c>
      <c r="T76" s="5"/>
    </row>
    <row r="77" spans="2:20" s="6" customFormat="1" ht="15.75" hidden="1" x14ac:dyDescent="0.25">
      <c r="B77" s="56"/>
      <c r="C77" s="65" t="s">
        <v>1</v>
      </c>
      <c r="E77" s="66">
        <f>E54+E65+E70</f>
        <v>278.29999999999995</v>
      </c>
      <c r="F77" s="66">
        <f t="shared" ref="F77:J77" si="3">F54+F65+F70</f>
        <v>270.60000000000002</v>
      </c>
      <c r="G77" s="66">
        <f t="shared" si="3"/>
        <v>264</v>
      </c>
      <c r="H77" s="66">
        <f t="shared" si="3"/>
        <v>257.39999999999998</v>
      </c>
      <c r="I77" s="66">
        <f t="shared" si="3"/>
        <v>249.7</v>
      </c>
      <c r="J77" s="66">
        <f t="shared" si="3"/>
        <v>243.10000000000002</v>
      </c>
      <c r="T77" s="5"/>
    </row>
    <row r="78" spans="2:20" x14ac:dyDescent="0.25">
      <c r="K78" s="52"/>
      <c r="L78" s="79" t="s">
        <v>24</v>
      </c>
    </row>
    <row r="79" spans="2:20" ht="15" customHeight="1" x14ac:dyDescent="0.25">
      <c r="B79" s="35" t="s">
        <v>79</v>
      </c>
      <c r="C79" s="58" t="s">
        <v>85</v>
      </c>
      <c r="E79" s="80" t="s">
        <v>86</v>
      </c>
      <c r="K79" s="131" t="s">
        <v>59</v>
      </c>
      <c r="L79" s="2" t="s">
        <v>7</v>
      </c>
    </row>
    <row r="80" spans="2:20" ht="15.75" x14ac:dyDescent="0.25">
      <c r="B80" s="38"/>
      <c r="C80" s="80"/>
    </row>
    <row r="81" spans="2:20" ht="18.75" x14ac:dyDescent="0.25">
      <c r="B81" s="35" t="s">
        <v>80</v>
      </c>
      <c r="C81" s="58" t="s">
        <v>14</v>
      </c>
    </row>
    <row r="82" spans="2:20" x14ac:dyDescent="0.25">
      <c r="C82" s="81" t="s">
        <v>98</v>
      </c>
      <c r="E82" s="81" t="s">
        <v>15</v>
      </c>
      <c r="G82" s="81" t="s">
        <v>17</v>
      </c>
      <c r="H82" s="82"/>
      <c r="I82" s="83" t="s">
        <v>18</v>
      </c>
      <c r="J82" s="83" t="s">
        <v>82</v>
      </c>
    </row>
    <row r="83" spans="2:20" ht="15" customHeight="1" x14ac:dyDescent="0.25">
      <c r="B83" s="38"/>
      <c r="C83" s="3">
        <v>12</v>
      </c>
      <c r="E83" s="84">
        <v>2</v>
      </c>
      <c r="F83" s="4" t="s">
        <v>23</v>
      </c>
      <c r="G83" s="3">
        <v>55</v>
      </c>
      <c r="I83" s="46">
        <f>C83*G83</f>
        <v>660</v>
      </c>
      <c r="J83" s="85">
        <f>IF(L79="VI",E76,IF(L79="V",F76,IF(L79="IV",G76,IF(L79="III",H76,IF(L79="II",I76,IF(L79="I",J76,""))))))</f>
        <v>281.60000000000002</v>
      </c>
      <c r="K83" s="86"/>
      <c r="L83" s="87">
        <f>I83*J83</f>
        <v>185856.00000000003</v>
      </c>
    </row>
    <row r="84" spans="2:20" ht="15" customHeight="1" x14ac:dyDescent="0.25">
      <c r="B84" s="38"/>
      <c r="C84" s="3">
        <v>4</v>
      </c>
      <c r="E84" s="84">
        <v>3</v>
      </c>
      <c r="F84" s="4" t="s">
        <v>23</v>
      </c>
      <c r="G84" s="3">
        <v>76</v>
      </c>
      <c r="I84" s="46">
        <f>C84*G84</f>
        <v>304</v>
      </c>
      <c r="J84" s="88">
        <f>IF(L79="VI",E77,IF(L79="V",F77,IF(L79="IV",G77,IF(L79="III",H77,IF(L79="II",I77,IF(L79="I",J77,""))))))</f>
        <v>278.29999999999995</v>
      </c>
      <c r="K84" s="86"/>
      <c r="L84" s="87">
        <f>I84*J84</f>
        <v>84603.199999999983</v>
      </c>
    </row>
    <row r="85" spans="2:20" ht="15.75" x14ac:dyDescent="0.25">
      <c r="B85" s="38"/>
      <c r="C85" s="89">
        <f>SUM(C83:C84)</f>
        <v>16</v>
      </c>
      <c r="I85" s="90">
        <f>SUM(I83:I84)</f>
        <v>964</v>
      </c>
      <c r="L85" s="91">
        <f>SUM(L83:L84)</f>
        <v>270459.2</v>
      </c>
    </row>
    <row r="86" spans="2:20" ht="15.75" x14ac:dyDescent="0.25">
      <c r="B86" s="36" t="s">
        <v>81</v>
      </c>
      <c r="C86" s="4" t="s">
        <v>19</v>
      </c>
      <c r="G86" s="92">
        <v>3.5000000000000003E-2</v>
      </c>
      <c r="I86" s="46">
        <f>I85*G86</f>
        <v>33.74</v>
      </c>
      <c r="J86" s="93">
        <f>J84</f>
        <v>278.29999999999995</v>
      </c>
      <c r="K86" s="94"/>
      <c r="L86" s="95">
        <f>I86*J86</f>
        <v>9389.8419999999987</v>
      </c>
    </row>
    <row r="87" spans="2:20" ht="15.75" x14ac:dyDescent="0.25">
      <c r="B87" s="38"/>
      <c r="I87" s="93"/>
      <c r="J87" s="46"/>
      <c r="L87" s="96">
        <f>SUM(L85:L86)</f>
        <v>279849.04200000002</v>
      </c>
    </row>
    <row r="88" spans="2:20" ht="18.75" x14ac:dyDescent="0.25">
      <c r="B88" s="35" t="s">
        <v>40</v>
      </c>
      <c r="C88" s="58" t="s">
        <v>67</v>
      </c>
    </row>
    <row r="89" spans="2:20" x14ac:dyDescent="0.25">
      <c r="C89" s="97" t="s">
        <v>99</v>
      </c>
    </row>
    <row r="90" spans="2:20" ht="15.75" x14ac:dyDescent="0.25">
      <c r="B90" s="38"/>
      <c r="C90" s="98"/>
    </row>
    <row r="91" spans="2:20" s="82" customFormat="1" ht="15.75" x14ac:dyDescent="0.25">
      <c r="B91" s="38"/>
      <c r="C91" s="82" t="s">
        <v>22</v>
      </c>
      <c r="D91" s="81" t="str">
        <f>E82</f>
        <v>Type (pce)</v>
      </c>
      <c r="E91" s="81" t="s">
        <v>16</v>
      </c>
      <c r="F91" s="83" t="s">
        <v>20</v>
      </c>
      <c r="G91" s="99"/>
      <c r="H91" s="100" t="s">
        <v>68</v>
      </c>
      <c r="I91" s="100"/>
      <c r="J91" s="100" t="s">
        <v>69</v>
      </c>
      <c r="K91" s="100"/>
      <c r="L91" s="101" t="s">
        <v>70</v>
      </c>
      <c r="T91" s="102"/>
    </row>
    <row r="92" spans="2:20" ht="15.75" x14ac:dyDescent="0.25">
      <c r="B92" s="38"/>
      <c r="C92" s="103">
        <f t="shared" ref="C92:C93" si="4">C83</f>
        <v>12</v>
      </c>
      <c r="D92" s="103">
        <f>E83</f>
        <v>2</v>
      </c>
      <c r="E92" s="103">
        <f>G83</f>
        <v>55</v>
      </c>
      <c r="F92" s="104">
        <f>J83/L85*L87</f>
        <v>291.37662992125985</v>
      </c>
      <c r="G92" s="29"/>
      <c r="H92" s="105">
        <f>L92-J92</f>
        <v>1290.8322621391076</v>
      </c>
      <c r="I92" s="105"/>
      <c r="J92" s="106">
        <f>(L86/I85*E92)/12</f>
        <v>44.64395833333333</v>
      </c>
      <c r="K92" s="106"/>
      <c r="L92" s="105">
        <f>F92*E92/12</f>
        <v>1335.4762204724409</v>
      </c>
    </row>
    <row r="93" spans="2:20" ht="15.75" x14ac:dyDescent="0.25">
      <c r="B93" s="38"/>
      <c r="C93" s="107">
        <f t="shared" si="4"/>
        <v>4</v>
      </c>
      <c r="D93" s="107">
        <f>E84</f>
        <v>3</v>
      </c>
      <c r="E93" s="107">
        <f>G84</f>
        <v>76</v>
      </c>
      <c r="F93" s="108">
        <f>J84/L85*L87</f>
        <v>287.96206003937004</v>
      </c>
      <c r="G93" s="28"/>
      <c r="H93" s="104">
        <f>L93-J93</f>
        <v>1762.0698802493437</v>
      </c>
      <c r="I93" s="104"/>
      <c r="J93" s="109">
        <f>(L86/I85*E93)/12</f>
        <v>61.689833333333326</v>
      </c>
      <c r="K93" s="109"/>
      <c r="L93" s="110">
        <f>F93*E93/12</f>
        <v>1823.759713582677</v>
      </c>
    </row>
    <row r="94" spans="2:20" ht="15.75" x14ac:dyDescent="0.25">
      <c r="B94" s="38"/>
      <c r="C94" s="111">
        <f>SUM(C92:C93)</f>
        <v>16</v>
      </c>
      <c r="D94" s="112"/>
      <c r="E94" s="113">
        <f>E92*C92+E93*C93</f>
        <v>964</v>
      </c>
      <c r="F94" s="114"/>
      <c r="G94" s="114"/>
      <c r="H94" s="115">
        <f>(H92*C92+H93*C93)*12</f>
        <v>270459.2</v>
      </c>
      <c r="I94" s="116"/>
      <c r="J94" s="115">
        <f>(J92*C92+J93*C93)*12</f>
        <v>9389.8419999999987</v>
      </c>
      <c r="K94" s="116"/>
      <c r="L94" s="117">
        <f>(L92*C92+L93*C93)*12</f>
        <v>279849.04200000002</v>
      </c>
    </row>
    <row r="95" spans="2:20" ht="15.75" x14ac:dyDescent="0.25">
      <c r="B95" s="38"/>
      <c r="C95" s="8"/>
      <c r="E95" s="84"/>
      <c r="J95" s="52"/>
      <c r="L95" s="118"/>
    </row>
    <row r="96" spans="2:20" ht="15.75" x14ac:dyDescent="0.25">
      <c r="B96" s="38"/>
      <c r="C96" s="8" t="s">
        <v>57</v>
      </c>
      <c r="J96" s="132" t="s">
        <v>111</v>
      </c>
    </row>
    <row r="97" spans="2:10" ht="15.75" x14ac:dyDescent="0.25">
      <c r="B97" s="38"/>
      <c r="C97" s="8" t="s">
        <v>100</v>
      </c>
      <c r="J97" s="132" t="s">
        <v>111</v>
      </c>
    </row>
    <row r="98" spans="2:10" ht="15.75" x14ac:dyDescent="0.25">
      <c r="B98" s="38"/>
      <c r="C98" s="38"/>
      <c r="D98" s="38"/>
    </row>
    <row r="99" spans="2:10" ht="15.75" x14ac:dyDescent="0.25">
      <c r="B99" s="38"/>
      <c r="C99" s="8" t="s">
        <v>42</v>
      </c>
    </row>
    <row r="100" spans="2:10" ht="15.75" x14ac:dyDescent="0.25">
      <c r="B100" s="38"/>
      <c r="C100" s="71" t="s">
        <v>41</v>
      </c>
    </row>
    <row r="101" spans="2:10" ht="15.75" x14ac:dyDescent="0.25">
      <c r="B101" s="38"/>
      <c r="C101" s="71" t="s">
        <v>102</v>
      </c>
    </row>
    <row r="102" spans="2:10" ht="15.75" x14ac:dyDescent="0.25">
      <c r="B102" s="38"/>
      <c r="C102" s="71" t="s">
        <v>103</v>
      </c>
    </row>
    <row r="103" spans="2:10" ht="15.75" x14ac:dyDescent="0.25">
      <c r="B103" s="38"/>
      <c r="C103" s="119" t="s">
        <v>104</v>
      </c>
    </row>
    <row r="104" spans="2:10" ht="12.6" customHeight="1" x14ac:dyDescent="0.25">
      <c r="B104" s="38"/>
      <c r="C104" s="6"/>
    </row>
    <row r="105" spans="2:10" ht="27" customHeight="1" x14ac:dyDescent="0.25">
      <c r="B105" s="50" t="s">
        <v>101</v>
      </c>
      <c r="C105" s="120" t="s">
        <v>105</v>
      </c>
    </row>
    <row r="106" spans="2:10" ht="18.75" x14ac:dyDescent="0.25">
      <c r="B106" s="35" t="s">
        <v>43</v>
      </c>
      <c r="C106" s="121" t="s">
        <v>108</v>
      </c>
    </row>
    <row r="107" spans="2:10" ht="6" customHeight="1" x14ac:dyDescent="0.25">
      <c r="C107" s="6"/>
    </row>
    <row r="108" spans="2:10" ht="21.75" customHeight="1" x14ac:dyDescent="0.25">
      <c r="B108" s="35" t="s">
        <v>44</v>
      </c>
      <c r="C108" s="121" t="s">
        <v>109</v>
      </c>
    </row>
    <row r="109" spans="2:10" ht="13.9" hidden="1" customHeight="1" x14ac:dyDescent="0.25"/>
    <row r="110" spans="2:10" hidden="1" x14ac:dyDescent="0.25"/>
    <row r="111" spans="2:10" hidden="1" x14ac:dyDescent="0.25"/>
    <row r="112" spans="2:10" hidden="1" x14ac:dyDescent="0.25">
      <c r="E112" s="122">
        <v>75</v>
      </c>
      <c r="F112" s="5">
        <v>4.5999999999999996</v>
      </c>
      <c r="G112" s="5">
        <v>750</v>
      </c>
      <c r="H112" s="73">
        <f>E112*F112*G112</f>
        <v>258750</v>
      </c>
      <c r="I112" s="123">
        <f>I115-I114-I113</f>
        <v>0.7</v>
      </c>
      <c r="J112" s="5"/>
    </row>
    <row r="113" spans="5:10" hidden="1" x14ac:dyDescent="0.25">
      <c r="E113" s="5"/>
      <c r="F113" s="5"/>
      <c r="G113" s="5"/>
      <c r="H113" s="73">
        <f>H115*I113</f>
        <v>73928.571428571435</v>
      </c>
      <c r="I113" s="123">
        <v>0.2</v>
      </c>
      <c r="J113" s="124">
        <f>H113/E112</f>
        <v>985.71428571428578</v>
      </c>
    </row>
    <row r="114" spans="5:10" hidden="1" x14ac:dyDescent="0.25">
      <c r="E114" s="5"/>
      <c r="F114" s="5"/>
      <c r="G114" s="5"/>
      <c r="H114" s="73">
        <f>H115*I114</f>
        <v>36964.285714285717</v>
      </c>
      <c r="I114" s="123">
        <v>0.1</v>
      </c>
      <c r="J114" s="5"/>
    </row>
    <row r="115" spans="5:10" hidden="1" x14ac:dyDescent="0.25">
      <c r="E115" s="5"/>
      <c r="F115" s="5"/>
      <c r="G115" s="5"/>
      <c r="H115" s="125">
        <f>H112/I112*I115</f>
        <v>369642.85714285716</v>
      </c>
      <c r="I115" s="123">
        <v>1</v>
      </c>
      <c r="J115" s="73">
        <f>H115/E112</f>
        <v>4928.5714285714284</v>
      </c>
    </row>
    <row r="116" spans="5:10" hidden="1" x14ac:dyDescent="0.25">
      <c r="E116" s="5"/>
      <c r="F116" s="5"/>
      <c r="G116" s="5"/>
      <c r="H116" s="73"/>
      <c r="I116" s="5"/>
      <c r="J116" s="5"/>
    </row>
    <row r="117" spans="5:10" hidden="1" x14ac:dyDescent="0.25">
      <c r="E117" s="5"/>
      <c r="F117" s="5" t="s">
        <v>72</v>
      </c>
      <c r="G117" s="123">
        <v>0.2</v>
      </c>
      <c r="H117" s="73">
        <f>H115*G117</f>
        <v>73928.571428571435</v>
      </c>
      <c r="I117" s="126">
        <f>I118+0.5%</f>
        <v>3.4999999999999996E-2</v>
      </c>
      <c r="J117" s="73">
        <f>H117*I117</f>
        <v>2587.5</v>
      </c>
    </row>
    <row r="118" spans="5:10" hidden="1" x14ac:dyDescent="0.25">
      <c r="E118" s="5"/>
      <c r="F118" s="5" t="s">
        <v>73</v>
      </c>
      <c r="G118" s="123">
        <v>0.8</v>
      </c>
      <c r="H118" s="73">
        <f>H115*G118</f>
        <v>295714.28571428574</v>
      </c>
      <c r="I118" s="126">
        <v>0.03</v>
      </c>
      <c r="J118" s="73">
        <f t="shared" ref="J118:J120" si="5">H118*I118</f>
        <v>8871.4285714285725</v>
      </c>
    </row>
    <row r="119" spans="5:10" hidden="1" x14ac:dyDescent="0.25">
      <c r="E119" s="5"/>
      <c r="F119" s="5" t="s">
        <v>74</v>
      </c>
      <c r="G119" s="5"/>
      <c r="H119" s="73">
        <f>H118</f>
        <v>295714.28571428574</v>
      </c>
      <c r="I119" s="126">
        <v>0.01</v>
      </c>
      <c r="J119" s="73">
        <f t="shared" si="5"/>
        <v>2957.1428571428573</v>
      </c>
    </row>
    <row r="120" spans="5:10" hidden="1" x14ac:dyDescent="0.25">
      <c r="E120" s="5"/>
      <c r="F120" s="5" t="s">
        <v>75</v>
      </c>
      <c r="G120" s="5"/>
      <c r="H120" s="73">
        <f>H112+H114</f>
        <v>295714.28571428574</v>
      </c>
      <c r="I120" s="126">
        <v>1.2E-2</v>
      </c>
      <c r="J120" s="73">
        <f t="shared" si="5"/>
        <v>3548.5714285714289</v>
      </c>
    </row>
    <row r="121" spans="5:10" hidden="1" x14ac:dyDescent="0.25">
      <c r="E121" s="5"/>
      <c r="F121" s="5"/>
      <c r="G121" s="5"/>
      <c r="H121" s="73"/>
      <c r="I121" s="126"/>
      <c r="J121" s="125">
        <f>SUM(J117:J120)</f>
        <v>17964.642857142859</v>
      </c>
    </row>
    <row r="122" spans="5:10" hidden="1" x14ac:dyDescent="0.25">
      <c r="E122" s="5"/>
      <c r="F122" s="5"/>
      <c r="G122" s="5"/>
      <c r="H122" s="73"/>
      <c r="I122" s="126"/>
      <c r="J122" s="73">
        <f>J121/12</f>
        <v>1497.0535714285716</v>
      </c>
    </row>
    <row r="123" spans="5:10" hidden="1" x14ac:dyDescent="0.25">
      <c r="E123" s="5"/>
      <c r="F123" s="5"/>
      <c r="G123" s="5"/>
      <c r="H123" s="73"/>
      <c r="I123" s="5"/>
      <c r="J123" s="73">
        <f>J121/E112</f>
        <v>239.52857142857144</v>
      </c>
    </row>
    <row r="124" spans="5:10" hidden="1" x14ac:dyDescent="0.25">
      <c r="E124" s="5"/>
      <c r="F124" s="5"/>
      <c r="G124" s="5"/>
      <c r="H124" s="73"/>
      <c r="I124" s="5"/>
      <c r="J124" s="6"/>
    </row>
    <row r="125" spans="5:10" hidden="1" x14ac:dyDescent="0.25">
      <c r="E125" s="5" t="s">
        <v>76</v>
      </c>
      <c r="F125" s="127">
        <v>0.05</v>
      </c>
      <c r="G125" s="73">
        <f>H112*F125</f>
        <v>12937.5</v>
      </c>
      <c r="H125" s="73">
        <f>H112+G125</f>
        <v>271687.5</v>
      </c>
      <c r="I125" s="123"/>
      <c r="J125" s="5"/>
    </row>
    <row r="126" spans="5:10" hidden="1" x14ac:dyDescent="0.25">
      <c r="E126" s="5"/>
      <c r="F126" s="128"/>
      <c r="G126" s="73"/>
      <c r="H126" s="73">
        <f>H113</f>
        <v>73928.571428571435</v>
      </c>
      <c r="I126" s="123"/>
      <c r="J126" s="124"/>
    </row>
    <row r="127" spans="5:10" hidden="1" x14ac:dyDescent="0.25">
      <c r="E127" s="5" t="s">
        <v>76</v>
      </c>
      <c r="F127" s="128">
        <f>F125</f>
        <v>0.05</v>
      </c>
      <c r="G127" s="73">
        <f>H114*F127</f>
        <v>1848.214285714286</v>
      </c>
      <c r="H127" s="73">
        <f>H114+G127</f>
        <v>38812.5</v>
      </c>
      <c r="I127" s="123"/>
      <c r="J127" s="5"/>
    </row>
    <row r="128" spans="5:10" hidden="1" x14ac:dyDescent="0.25">
      <c r="E128" s="5"/>
      <c r="F128" s="128"/>
      <c r="G128" s="129">
        <f>SUM(G125:G127)</f>
        <v>14785.714285714286</v>
      </c>
      <c r="H128" s="125">
        <f>SUM(H125:H127)</f>
        <v>384428.57142857142</v>
      </c>
      <c r="I128" s="123"/>
      <c r="J128" s="73"/>
    </row>
    <row r="129" spans="5:10" hidden="1" x14ac:dyDescent="0.25">
      <c r="E129" s="5"/>
      <c r="F129" s="5"/>
      <c r="G129" s="73"/>
      <c r="H129" s="73"/>
      <c r="I129" s="5"/>
      <c r="J129" s="5"/>
    </row>
    <row r="130" spans="5:10" hidden="1" x14ac:dyDescent="0.25">
      <c r="E130" s="5"/>
      <c r="F130" s="5" t="s">
        <v>72</v>
      </c>
      <c r="G130" s="123">
        <v>0.2</v>
      </c>
      <c r="H130" s="73">
        <f>H128*G130</f>
        <v>76885.71428571429</v>
      </c>
      <c r="I130" s="126">
        <f>I131+0.5%</f>
        <v>3.4999999999999996E-2</v>
      </c>
      <c r="J130" s="73">
        <f>H130*I130</f>
        <v>2691</v>
      </c>
    </row>
    <row r="131" spans="5:10" hidden="1" x14ac:dyDescent="0.25">
      <c r="E131" s="5"/>
      <c r="F131" s="5" t="s">
        <v>73</v>
      </c>
      <c r="G131" s="123">
        <v>0.8</v>
      </c>
      <c r="H131" s="73">
        <f>H128*G131</f>
        <v>307542.85714285716</v>
      </c>
      <c r="I131" s="126">
        <v>0.03</v>
      </c>
      <c r="J131" s="73">
        <f t="shared" ref="J131:J132" si="6">H131*I131</f>
        <v>9226.2857142857138</v>
      </c>
    </row>
    <row r="132" spans="5:10" hidden="1" x14ac:dyDescent="0.25">
      <c r="E132" s="5"/>
      <c r="F132" s="5" t="s">
        <v>74</v>
      </c>
      <c r="G132" s="5"/>
      <c r="H132" s="73">
        <f>H131</f>
        <v>307542.85714285716</v>
      </c>
      <c r="I132" s="126">
        <v>0.01</v>
      </c>
      <c r="J132" s="73">
        <f t="shared" si="6"/>
        <v>3075.4285714285716</v>
      </c>
    </row>
    <row r="133" spans="5:10" hidden="1" x14ac:dyDescent="0.25">
      <c r="E133" s="5"/>
      <c r="F133" s="5" t="s">
        <v>75</v>
      </c>
      <c r="G133" s="5"/>
      <c r="H133" s="73">
        <f>H120</f>
        <v>295714.28571428574</v>
      </c>
      <c r="I133" s="126">
        <v>1.2E-2</v>
      </c>
      <c r="J133" s="73">
        <f>H133*I133</f>
        <v>3548.5714285714289</v>
      </c>
    </row>
    <row r="134" spans="5:10" hidden="1" x14ac:dyDescent="0.25">
      <c r="E134" s="5"/>
      <c r="F134" s="5"/>
      <c r="G134" s="5"/>
      <c r="H134" s="73"/>
      <c r="I134" s="126"/>
      <c r="J134" s="125">
        <f>SUM(J130:J133)</f>
        <v>18541.285714285714</v>
      </c>
    </row>
    <row r="135" spans="5:10" hidden="1" x14ac:dyDescent="0.25">
      <c r="E135" s="5"/>
      <c r="F135" s="5"/>
      <c r="G135" s="5"/>
      <c r="H135" s="73"/>
      <c r="I135" s="5"/>
      <c r="J135" s="73">
        <f>J134/12</f>
        <v>1545.1071428571429</v>
      </c>
    </row>
    <row r="136" spans="5:10" hidden="1" x14ac:dyDescent="0.25">
      <c r="E136" s="5"/>
      <c r="F136" s="5"/>
      <c r="G136" s="5"/>
      <c r="H136" s="73"/>
      <c r="I136" s="5"/>
      <c r="J136" s="73">
        <f>J134/E112</f>
        <v>247.21714285714285</v>
      </c>
    </row>
    <row r="137" spans="5:10" hidden="1" x14ac:dyDescent="0.25">
      <c r="E137" s="5"/>
      <c r="F137" s="5"/>
      <c r="G137" s="5"/>
      <c r="H137" s="5"/>
      <c r="I137" s="5"/>
      <c r="J137" s="130">
        <f>J136-J123</f>
        <v>7.6885714285714073</v>
      </c>
    </row>
    <row r="138" spans="5:10" hidden="1" x14ac:dyDescent="0.25">
      <c r="E138" s="5"/>
      <c r="F138" s="5"/>
      <c r="G138" s="5"/>
      <c r="H138" s="5"/>
      <c r="I138" s="5"/>
      <c r="J138" s="5"/>
    </row>
    <row r="139" spans="5:10" x14ac:dyDescent="0.25">
      <c r="E139" s="5"/>
      <c r="F139" s="5"/>
      <c r="G139" s="5"/>
      <c r="H139" s="5"/>
      <c r="I139" s="5"/>
      <c r="J139" s="5"/>
    </row>
    <row r="140" spans="5:10" x14ac:dyDescent="0.25">
      <c r="E140" s="5"/>
      <c r="F140" s="5"/>
      <c r="G140" s="5"/>
      <c r="H140" s="5"/>
      <c r="I140" s="5"/>
      <c r="J140" s="5"/>
    </row>
    <row r="141" spans="5:10" x14ac:dyDescent="0.25">
      <c r="E141" s="5"/>
      <c r="F141" s="5"/>
      <c r="G141" s="5"/>
      <c r="H141" s="5"/>
      <c r="I141" s="5"/>
      <c r="J141" s="5"/>
    </row>
  </sheetData>
  <sheetProtection algorithmName="SHA-512" hashValue="NxVfpDZ5R3Ayt1EkbPTBQxyDggurTm75LtkhXbBlH2pVXaFtE5RB52jc5NWD893Qz2FEG6YKT4cbWga44duWkg==" saltValue="2TdnGZryO4G8q/MHYMsoqQ==" spinCount="100000" sheet="1" selectLockedCells="1"/>
  <mergeCells count="11">
    <mergeCell ref="G62:H62"/>
    <mergeCell ref="C2:C7"/>
    <mergeCell ref="C22:L22"/>
    <mergeCell ref="C39:L39"/>
    <mergeCell ref="C55:L55"/>
    <mergeCell ref="B9:L9"/>
    <mergeCell ref="B18:L18"/>
    <mergeCell ref="B19:L19"/>
    <mergeCell ref="C27:L27"/>
    <mergeCell ref="C28:L28"/>
    <mergeCell ref="B20:L20"/>
  </mergeCells>
  <phoneticPr fontId="7" type="noConversion"/>
  <dataValidations count="2">
    <dataValidation type="list" allowBlank="1" showInputMessage="1" showErrorMessage="1" sqref="L79" xr:uid="{00000000-0002-0000-0000-000000000000}">
      <formula1>$E$52:$J$52</formula1>
    </dataValidation>
    <dataValidation type="list" allowBlank="1" showInputMessage="1" showErrorMessage="1" sqref="G62:H62" xr:uid="{00000000-0002-0000-0000-000001000000}">
      <formula1>$C$58:$C$61</formula1>
    </dataValidation>
  </dataValidations>
  <hyperlinks>
    <hyperlink ref="K79" r:id="rId1" xr:uid="{00000000-0004-0000-0000-000000000000}"/>
    <hyperlink ref="G7" display="info.dgcs@vd.ch" xr:uid="{00000000-0004-0000-0000-000001000000}"/>
    <hyperlink ref="D7" display="info.logement@vd.ch" xr:uid="{00000000-0004-0000-0000-000003000000}"/>
    <hyperlink ref="J96" r:id="rId2" location="c2070746" xr:uid="{00000000-0004-0000-0000-000005000000}"/>
    <hyperlink ref="J97" r:id="rId3" location="c2070746" xr:uid="{00000000-0004-0000-0000-000006000000}"/>
  </hyperlinks>
  <pageMargins left="0.70866141732283472" right="0.70866141732283472" top="0.74803149606299213" bottom="0.74803149606299213" header="0.31496062992125984" footer="0.31496062992125984"/>
  <pageSetup paperSize="9" scale="46"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M19" sqref="M19"/>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lien</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Failloubaz</dc:creator>
  <cp:lastModifiedBy>Lechot Jacques</cp:lastModifiedBy>
  <cp:lastPrinted>2021-11-02T12:21:31Z</cp:lastPrinted>
  <dcterms:created xsi:type="dcterms:W3CDTF">2020-11-12T18:20:01Z</dcterms:created>
  <dcterms:modified xsi:type="dcterms:W3CDTF">2023-10-02T07:35:16Z</dcterms:modified>
</cp:coreProperties>
</file>