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jets\Site_Internet_Typo3\Dom_15\Tableaux\"/>
    </mc:Choice>
  </mc:AlternateContent>
  <xr:revisionPtr revIDLastSave="0" documentId="8_{0E4B65F7-AD4F-4D77-AD7C-A7FDC1EF8F66}" xr6:coauthVersionLast="47" xr6:coauthVersionMax="47" xr10:uidLastSave="{00000000-0000-0000-0000-000000000000}"/>
  <bookViews>
    <workbookView xWindow="-113" yWindow="-113" windowWidth="24267" windowHeight="13023" tabRatio="903" xr2:uid="{00000000-000D-0000-FFFF-FFFF00000000}"/>
  </bookViews>
  <sheets>
    <sheet name="Résultats généraux" sheetId="6" r:id="rId1"/>
    <sheet name="Pour graphiques" sheetId="56" state="hidden" r:id="rId2"/>
  </sheets>
  <definedNames>
    <definedName name="_xlnm._FilterDatabase" localSheetId="0" hidden="1">'Résultats généraux'!#REF!</definedName>
    <definedName name="_xlnm.Print_Area" localSheetId="0">'Résultats généraux'!$B$1:$W$185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6" i="6" l="1"/>
  <c r="F141" i="6"/>
  <c r="F184" i="6"/>
  <c r="D9" i="56"/>
  <c r="C175" i="56"/>
  <c r="C173" i="56"/>
  <c r="C172" i="56"/>
  <c r="N153" i="56"/>
  <c r="G163" i="56" s="1"/>
  <c r="M153" i="56"/>
  <c r="L153" i="56"/>
  <c r="K153" i="56"/>
  <c r="I153" i="56"/>
  <c r="H153" i="56"/>
  <c r="G153" i="56"/>
  <c r="F153" i="56"/>
  <c r="E153" i="56"/>
  <c r="D153" i="56"/>
  <c r="C153" i="56"/>
  <c r="O101" i="56"/>
  <c r="N101" i="56"/>
  <c r="M101" i="56"/>
  <c r="L101" i="56"/>
  <c r="J101" i="56"/>
  <c r="I101" i="56"/>
  <c r="H101" i="56"/>
  <c r="G101" i="56"/>
  <c r="F101" i="56"/>
  <c r="E101" i="56"/>
  <c r="D101" i="56"/>
  <c r="C101" i="56"/>
  <c r="O100" i="56"/>
  <c r="N100" i="56"/>
  <c r="M100" i="56"/>
  <c r="L100" i="56"/>
  <c r="J100" i="56"/>
  <c r="I100" i="56"/>
  <c r="H100" i="56"/>
  <c r="G100" i="56"/>
  <c r="F100" i="56"/>
  <c r="E100" i="56"/>
  <c r="D100" i="56"/>
  <c r="C100" i="56"/>
  <c r="O99" i="56"/>
  <c r="N99" i="56"/>
  <c r="M99" i="56"/>
  <c r="L99" i="56"/>
  <c r="J99" i="56"/>
  <c r="I99" i="56"/>
  <c r="H99" i="56"/>
  <c r="G99" i="56"/>
  <c r="F99" i="56"/>
  <c r="E99" i="56"/>
  <c r="D99" i="56"/>
  <c r="C99" i="56"/>
  <c r="O98" i="56"/>
  <c r="N98" i="56"/>
  <c r="M98" i="56"/>
  <c r="L98" i="56"/>
  <c r="J98" i="56"/>
  <c r="I98" i="56"/>
  <c r="H98" i="56"/>
  <c r="G98" i="56"/>
  <c r="F98" i="56"/>
  <c r="E98" i="56"/>
  <c r="D98" i="56"/>
  <c r="C98" i="56"/>
  <c r="O91" i="56"/>
  <c r="N91" i="56"/>
  <c r="M91" i="56"/>
  <c r="L91" i="56"/>
  <c r="J91" i="56"/>
  <c r="I91" i="56"/>
  <c r="H91" i="56"/>
  <c r="G91" i="56"/>
  <c r="F91" i="56"/>
  <c r="E91" i="56"/>
  <c r="D91" i="56"/>
  <c r="C91" i="56"/>
  <c r="O90" i="56"/>
  <c r="N90" i="56"/>
  <c r="M90" i="56"/>
  <c r="L90" i="56"/>
  <c r="J90" i="56"/>
  <c r="I90" i="56"/>
  <c r="H90" i="56"/>
  <c r="G90" i="56"/>
  <c r="F90" i="56"/>
  <c r="E90" i="56"/>
  <c r="D90" i="56"/>
  <c r="C90" i="56"/>
  <c r="O89" i="56"/>
  <c r="N89" i="56"/>
  <c r="M89" i="56"/>
  <c r="L89" i="56"/>
  <c r="J89" i="56"/>
  <c r="I89" i="56"/>
  <c r="H89" i="56"/>
  <c r="G89" i="56"/>
  <c r="F89" i="56"/>
  <c r="E89" i="56"/>
  <c r="D89" i="56"/>
  <c r="C89" i="56"/>
  <c r="B207" i="56"/>
  <c r="B150" i="56"/>
  <c r="C174" i="56"/>
  <c r="C171" i="56"/>
  <c r="C105" i="56" a="1"/>
  <c r="C105" i="5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<sst xmlns="http://schemas.openxmlformats.org/spreadsheetml/2006/main" count="118" uniqueCount="85">
  <si>
    <t>Total</t>
  </si>
  <si>
    <t>Total préscolaire</t>
  </si>
  <si>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Nombre de places à plein temps rapporté aux enfants du même âge dans la population.</t>
    </r>
  </si>
  <si>
    <r>
      <t>Taux de couverture (en %)</t>
    </r>
    <r>
      <rPr>
        <b/>
        <vertAlign val="superscript"/>
        <sz val="11"/>
        <rFont val="Arial Narrow"/>
        <family val="2"/>
      </rPr>
      <t xml:space="preserve">3 </t>
    </r>
    <r>
      <rPr>
        <b/>
        <sz val="11"/>
        <rFont val="Arial Narrow"/>
        <family val="2"/>
      </rPr>
      <t>avec les structures non subventionnées</t>
    </r>
  </si>
  <si>
    <t>Accueil collectif parascolaire (4 à 12 ans)</t>
  </si>
  <si>
    <t>Accueil collectif préscolaire (0 à 4 ans)</t>
  </si>
  <si>
    <t>1-2P</t>
  </si>
  <si>
    <t>7-8P</t>
  </si>
  <si>
    <t>3-4P</t>
  </si>
  <si>
    <t>5-6P</t>
  </si>
  <si>
    <t>Subventionnée</t>
  </si>
  <si>
    <t>Places offertes</t>
  </si>
  <si>
    <t>Nursery (bébés + trotteurs)</t>
  </si>
  <si>
    <t>Garderie (grands)</t>
  </si>
  <si>
    <t>Non subventionnée TOE</t>
  </si>
  <si>
    <t>Non subventionnée TOR</t>
  </si>
  <si>
    <t>Soit le nombre de places à plein temps rapporté aux enfants du même âge dans la population.</t>
  </si>
  <si>
    <t>2011*</t>
  </si>
  <si>
    <t>2012*</t>
  </si>
  <si>
    <t>2013*</t>
  </si>
  <si>
    <t>2014*</t>
  </si>
  <si>
    <t>enquete.faje@vd.ch</t>
  </si>
  <si>
    <t>021.316.95.80</t>
  </si>
  <si>
    <t>Contact :</t>
  </si>
  <si>
    <t>Taux de couverture</t>
  </si>
  <si>
    <t>Accueil en milieu familial</t>
  </si>
  <si>
    <t>Nbre d'accueillant-e-s au 31.12</t>
  </si>
  <si>
    <t xml:space="preserve">Préscolaire </t>
  </si>
  <si>
    <t xml:space="preserve">Parascolaire </t>
  </si>
  <si>
    <t>Taux de couverture (en %) SUBVENTIONNE</t>
  </si>
  <si>
    <t>Parascolaire</t>
  </si>
  <si>
    <t xml:space="preserve">Vérification </t>
  </si>
  <si>
    <t>Préscolaire</t>
  </si>
  <si>
    <t>Fiche synthétique</t>
  </si>
  <si>
    <t xml:space="preserve">Population Vaud </t>
  </si>
  <si>
    <t>Préscolaire (0-4 ans)</t>
  </si>
  <si>
    <t xml:space="preserve">Parascolaire (4-12 ans) </t>
  </si>
  <si>
    <t xml:space="preserve">Total enfants 0-12 ans </t>
  </si>
  <si>
    <t>Bébés</t>
  </si>
  <si>
    <t>Trotteurs</t>
  </si>
  <si>
    <t>Grands</t>
  </si>
  <si>
    <r>
      <t xml:space="preserve">Nbre de places autorisées </t>
    </r>
    <r>
      <rPr>
        <vertAlign val="superscript"/>
        <sz val="11"/>
        <rFont val="Calibri"/>
        <family val="2"/>
        <scheme val="minor"/>
      </rPr>
      <t>1</t>
    </r>
  </si>
  <si>
    <t xml:space="preserve">Sources </t>
  </si>
  <si>
    <t>La population résidante permanente exclut la population étrangère en court séjour, les personnes en demande d'asile de moins d'un an, les sans-papiers et les personnes vivant dans un domicile secondaire dans le canton</t>
  </si>
  <si>
    <t>POPULATION RESIDANTE PERMANENTE</t>
  </si>
  <si>
    <t xml:space="preserve"> </t>
  </si>
  <si>
    <t>Résultats principaux</t>
  </si>
  <si>
    <t xml:space="preserve">Enquête accueil de jour </t>
  </si>
  <si>
    <t>Population population résidante permanente par catégorie d'âge, Vaud, 2022 - 2025</t>
  </si>
  <si>
    <t>Moyens</t>
  </si>
  <si>
    <t>Nursery</t>
  </si>
  <si>
    <t xml:space="preserve">Taux de couverture </t>
  </si>
  <si>
    <t>Nombre de places, selon l'âge des enfants, Vaud, 2025</t>
  </si>
  <si>
    <t>Source : StatVD, Statistique annuelle de la population.</t>
  </si>
  <si>
    <t>Source : StatVD, Enquête sur l’accueil de jour des enfants.</t>
  </si>
  <si>
    <t>Accueil collectif</t>
  </si>
  <si>
    <t xml:space="preserve">Accueil familial </t>
  </si>
  <si>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>Le calcul des places à plein temps tient compte dès 2015 du nombre de places offertes suivant la période de la journée (matin, midi, après-midi) et du nombre de jours d’ouverture par an selon les tranches d'âges.</t>
    </r>
  </si>
  <si>
    <r>
      <rPr>
        <vertAlign val="superscript"/>
        <sz val="10"/>
        <rFont val="Calibri"/>
        <family val="2"/>
        <scheme val="minor"/>
      </rPr>
      <t xml:space="preserve">1 </t>
    </r>
    <r>
      <rPr>
        <sz val="10"/>
        <rFont val="Calibri"/>
        <family val="2"/>
        <scheme val="minor"/>
      </rPr>
      <t>Une place à plein temps correspond à 2530 heures par an.</t>
    </r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</si>
  <si>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 xml:space="preserve"> Sans les enfants de l'accueillante ni les écoliers supplémentaires autorisés.</t>
    </r>
  </si>
  <si>
    <t>Diff. 
(en %)</t>
  </si>
  <si>
    <t>Informations générales en accueil familial, Vaud, 2010 - 2025</t>
  </si>
  <si>
    <r>
      <t>Places offertes à plein temps</t>
    </r>
    <r>
      <rPr>
        <vertAlign val="superscript"/>
        <sz val="12"/>
        <rFont val="Calibri"/>
        <family val="2"/>
        <scheme val="minor"/>
      </rPr>
      <t>1</t>
    </r>
  </si>
  <si>
    <t>Nombre de places en accueil collectif préscolaire, structures à temps d'ouverture élargi subventionnées, Vaud, 2010 - 2025</t>
  </si>
  <si>
    <t>Taux de couverture (en %) en accueil collectif préscolaire, structures à temps d'ouverture élargi subventionnées, Vaud, 2011 - 2025*</t>
  </si>
  <si>
    <t>Nombre de places en accueil collectif parascolaire, structures à temps d'ouverture élargi subventionnées, Vaud, 2010 - 2025</t>
  </si>
  <si>
    <t>Taux de couverture (en %) en accueil collectif parascolaire, structures à temps d'ouverture élargi subventionnées, Vaud, 2011 - 2025*</t>
  </si>
  <si>
    <t xml:space="preserve">    StatVD, Statistique annuelle de la population.</t>
  </si>
  <si>
    <t xml:space="preserve">    StatVD, Enquête sur l’accueil de jour des enfants.</t>
  </si>
  <si>
    <t>Population résidante permanente par catégorie d'âge, Vaud, 2025</t>
  </si>
  <si>
    <t>Nombre d'enfants pris en charge en accueil collectif parascolaire, structures à temps d'ouverture élargi subventionnées, Vaud, 2024 - 2025</t>
  </si>
  <si>
    <t>Nombre d'enfants pris en charge en accueil collectif préscolaire, structures à temps d'ouverture élargi subventionnées, Vaud, 2024 - 2025</t>
  </si>
  <si>
    <t>Taux de couverture (en %) en accueil familial, Vaud, 2016 - 2025</t>
  </si>
  <si>
    <t>Nombre d'enfants pris en charge en accueil familial, Vaud, 2024 - 2025</t>
  </si>
  <si>
    <t xml:space="preserve">3 - 4 ans </t>
  </si>
  <si>
    <t>2 - 3 ans</t>
  </si>
  <si>
    <t>4 mois - 2 ans</t>
  </si>
  <si>
    <t>Âge des enfants</t>
  </si>
  <si>
    <t xml:space="preserve"> 0 - 4 ans</t>
  </si>
  <si>
    <t xml:space="preserve"> 4 - 6 ans</t>
  </si>
  <si>
    <t xml:space="preserve">6 - 8 ans </t>
  </si>
  <si>
    <t xml:space="preserve">8 - 10 ans </t>
  </si>
  <si>
    <t xml:space="preserve">10 -12 ans </t>
  </si>
  <si>
    <t>Nbre d'EPT de coordonation</t>
  </si>
  <si>
    <t>Places à plein temps en accueil familial, Vaud, 2016 - 2025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</si>
</sst>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\+0.0%;\-0.0%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b/>
      <vertAlign val="superscript"/>
      <sz val="11"/>
      <name val="Arial Narrow"/>
      <family val="2"/>
    </font>
    <font>
      <vertAlign val="superscript"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name val="Calibri"/>
      <family val="2"/>
      <scheme val="minor"/>
    </font>
    <font>
      <b/>
      <sz val="9"/>
      <color rgb="FFFF0000"/>
      <name val="Arial"/>
      <family val="2"/>
    </font>
    <font>
      <u/>
      <sz val="9"/>
      <name val="Calibri"/>
      <family val="2"/>
      <scheme val="minor"/>
    </font>
    <font>
      <b/>
      <sz val="8"/>
      <name val="Arial Narrow"/>
      <family val="2"/>
    </font>
    <font>
      <u/>
      <sz val="8"/>
      <name val="Calibri"/>
      <family val="2"/>
      <scheme val="minor"/>
    </font>
    <font>
      <b/>
      <sz val="14"/>
      <color rgb="FF556977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.5"/>
      <color rgb="FF000000"/>
      <name val="Arial"/>
      <family val="2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sz val="10"/>
      <color rgb="FF6A51A3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20"/>
      <name val="Calibri"/>
      <family val="2"/>
      <scheme val="minor"/>
    </font>
    <font>
      <b/>
      <u/>
      <sz val="20"/>
      <name val="Calibri"/>
      <family val="2"/>
      <scheme val="minor"/>
    </font>
    <font>
      <u/>
      <sz val="20"/>
      <name val="Calibri"/>
      <family val="2"/>
      <scheme val="minor"/>
    </font>
    <font>
      <b/>
      <sz val="36"/>
      <name val="Calibri"/>
      <family val="2"/>
      <scheme val="minor"/>
    </font>
    <font>
      <b/>
      <sz val="24"/>
      <color rgb="FF556977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6" applyNumberFormat="0" applyAlignment="0" applyProtection="0"/>
    <xf numFmtId="0" fontId="22" fillId="6" borderId="7" applyNumberFormat="0" applyAlignment="0" applyProtection="0"/>
    <xf numFmtId="0" fontId="23" fillId="6" borderId="6" applyNumberFormat="0" applyAlignment="0" applyProtection="0"/>
    <xf numFmtId="0" fontId="24" fillId="0" borderId="8" applyNumberFormat="0" applyFill="0" applyAlignment="0" applyProtection="0"/>
    <xf numFmtId="0" fontId="25" fillId="7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9" fillId="32" borderId="0" applyNumberFormat="0" applyBorder="0" applyAlignment="0" applyProtection="0"/>
    <xf numFmtId="0" fontId="5" fillId="0" borderId="0"/>
    <xf numFmtId="0" fontId="5" fillId="8" borderId="10" applyNumberFormat="0" applyFont="0" applyAlignment="0" applyProtection="0"/>
    <xf numFmtId="0" fontId="30" fillId="0" borderId="0" applyNumberFormat="0" applyFill="0" applyBorder="0" applyAlignment="0" applyProtection="0"/>
    <xf numFmtId="0" fontId="13" fillId="0" borderId="0"/>
    <xf numFmtId="0" fontId="4" fillId="0" borderId="0"/>
    <xf numFmtId="0" fontId="3" fillId="0" borderId="0"/>
    <xf numFmtId="0" fontId="50" fillId="0" borderId="0"/>
    <xf numFmtId="0" fontId="2" fillId="0" borderId="0"/>
    <xf numFmtId="9" fontId="54" fillId="0" borderId="0" applyFont="0" applyFill="0" applyBorder="0" applyAlignment="0" applyProtection="0"/>
  </cellStyleXfs>
  <cellXfs count="126">
    <xf numFmtId="0" fontId="0" fillId="0" borderId="0" xfId="0"/>
    <xf numFmtId="0" fontId="7" fillId="33" borderId="0" xfId="0" applyFont="1" applyFill="1"/>
    <xf numFmtId="0" fontId="8" fillId="33" borderId="0" xfId="0" applyFont="1" applyFill="1"/>
    <xf numFmtId="3" fontId="8" fillId="33" borderId="2" xfId="0" applyNumberFormat="1" applyFont="1" applyFill="1" applyBorder="1" applyAlignment="1">
      <alignment wrapText="1"/>
    </xf>
    <xf numFmtId="0" fontId="0" fillId="33" borderId="0" xfId="0" applyFill="1"/>
    <xf numFmtId="0" fontId="31" fillId="33" borderId="0" xfId="0" applyFont="1" applyFill="1"/>
    <xf numFmtId="0" fontId="33" fillId="33" borderId="0" xfId="0" applyFont="1" applyFill="1"/>
    <xf numFmtId="0" fontId="34" fillId="33" borderId="0" xfId="0" applyFont="1" applyFill="1"/>
    <xf numFmtId="0" fontId="38" fillId="33" borderId="0" xfId="0" applyFont="1" applyFill="1"/>
    <xf numFmtId="0" fontId="39" fillId="33" borderId="0" xfId="0" applyFont="1" applyFill="1"/>
    <xf numFmtId="0" fontId="40" fillId="33" borderId="0" xfId="0" applyFont="1" applyFill="1"/>
    <xf numFmtId="0" fontId="40" fillId="33" borderId="2" xfId="0" applyFont="1" applyFill="1" applyBorder="1" applyAlignment="1">
      <alignment horizontal="right" wrapText="1"/>
    </xf>
    <xf numFmtId="164" fontId="39" fillId="33" borderId="2" xfId="0" applyNumberFormat="1" applyFont="1" applyFill="1" applyBorder="1"/>
    <xf numFmtId="0" fontId="8" fillId="33" borderId="0" xfId="0" applyFont="1" applyFill="1" applyAlignment="1">
      <alignment horizontal="right" wrapText="1"/>
    </xf>
    <xf numFmtId="2" fontId="8" fillId="33" borderId="0" xfId="0" applyNumberFormat="1" applyFont="1" applyFill="1"/>
    <xf numFmtId="3" fontId="8" fillId="33" borderId="0" xfId="0" applyNumberFormat="1" applyFont="1" applyFill="1" applyAlignment="1">
      <alignment wrapText="1"/>
    </xf>
    <xf numFmtId="0" fontId="31" fillId="33" borderId="0" xfId="0" applyFont="1" applyFill="1" applyAlignment="1">
      <alignment wrapText="1"/>
    </xf>
    <xf numFmtId="0" fontId="8" fillId="33" borderId="0" xfId="0" applyFont="1" applyFill="1" applyAlignment="1">
      <alignment wrapText="1"/>
    </xf>
    <xf numFmtId="0" fontId="7" fillId="33" borderId="0" xfId="0" applyFont="1" applyFill="1" applyAlignment="1">
      <alignment wrapText="1"/>
    </xf>
    <xf numFmtId="3" fontId="7" fillId="33" borderId="2" xfId="0" applyNumberFormat="1" applyFont="1" applyFill="1" applyBorder="1" applyAlignment="1">
      <alignment wrapText="1"/>
    </xf>
    <xf numFmtId="0" fontId="9" fillId="33" borderId="0" xfId="0" applyFont="1" applyFill="1" applyAlignment="1">
      <alignment wrapText="1"/>
    </xf>
    <xf numFmtId="0" fontId="0" fillId="33" borderId="0" xfId="0" applyFill="1" applyAlignment="1">
      <alignment wrapText="1"/>
    </xf>
    <xf numFmtId="164" fontId="7" fillId="33" borderId="0" xfId="0" applyNumberFormat="1" applyFont="1" applyFill="1" applyAlignment="1">
      <alignment wrapText="1"/>
    </xf>
    <xf numFmtId="0" fontId="36" fillId="33" borderId="0" xfId="0" applyFont="1" applyFill="1"/>
    <xf numFmtId="0" fontId="40" fillId="33" borderId="0" xfId="0" applyFont="1" applyFill="1" applyAlignment="1">
      <alignment horizontal="right" wrapText="1"/>
    </xf>
    <xf numFmtId="164" fontId="39" fillId="33" borderId="0" xfId="0" applyNumberFormat="1" applyFont="1" applyFill="1"/>
    <xf numFmtId="0" fontId="39" fillId="33" borderId="0" xfId="0" applyFont="1" applyFill="1" applyAlignment="1">
      <alignment horizontal="left" wrapText="1"/>
    </xf>
    <xf numFmtId="3" fontId="31" fillId="33" borderId="2" xfId="0" applyNumberFormat="1" applyFont="1" applyFill="1" applyBorder="1" applyAlignment="1">
      <alignment wrapText="1"/>
    </xf>
    <xf numFmtId="0" fontId="36" fillId="33" borderId="0" xfId="0" applyFont="1" applyFill="1" applyAlignment="1">
      <alignment wrapText="1"/>
    </xf>
    <xf numFmtId="0" fontId="36" fillId="33" borderId="0" xfId="0" quotePrefix="1" applyFont="1" applyFill="1"/>
    <xf numFmtId="164" fontId="36" fillId="33" borderId="2" xfId="0" applyNumberFormat="1" applyFont="1" applyFill="1" applyBorder="1"/>
    <xf numFmtId="0" fontId="42" fillId="33" borderId="0" xfId="0" applyFont="1" applyFill="1"/>
    <xf numFmtId="164" fontId="41" fillId="33" borderId="2" xfId="0" applyNumberFormat="1" applyFont="1" applyFill="1" applyBorder="1"/>
    <xf numFmtId="164" fontId="43" fillId="33" borderId="2" xfId="0" applyNumberFormat="1" applyFont="1" applyFill="1" applyBorder="1"/>
    <xf numFmtId="0" fontId="44" fillId="33" borderId="2" xfId="0" applyFont="1" applyFill="1" applyBorder="1" applyAlignment="1">
      <alignment horizontal="right" wrapText="1"/>
    </xf>
    <xf numFmtId="164" fontId="35" fillId="33" borderId="2" xfId="0" applyNumberFormat="1" applyFont="1" applyFill="1" applyBorder="1"/>
    <xf numFmtId="164" fontId="45" fillId="33" borderId="2" xfId="0" applyNumberFormat="1" applyFont="1" applyFill="1" applyBorder="1"/>
    <xf numFmtId="164" fontId="31" fillId="33" borderId="2" xfId="0" applyNumberFormat="1" applyFont="1" applyFill="1" applyBorder="1"/>
    <xf numFmtId="0" fontId="33" fillId="33" borderId="1" xfId="0" applyFont="1" applyFill="1" applyBorder="1" applyAlignment="1">
      <alignment vertical="center"/>
    </xf>
    <xf numFmtId="0" fontId="34" fillId="33" borderId="0" xfId="0" applyFont="1" applyFill="1" applyAlignment="1">
      <alignment vertical="center"/>
    </xf>
    <xf numFmtId="0" fontId="46" fillId="33" borderId="0" xfId="0" applyFont="1" applyFill="1" applyAlignment="1">
      <alignment horizontal="center" wrapText="1"/>
    </xf>
    <xf numFmtId="0" fontId="12" fillId="33" borderId="0" xfId="0" applyFont="1" applyFill="1" applyAlignment="1">
      <alignment horizontal="left" wrapText="1"/>
    </xf>
    <xf numFmtId="0" fontId="52" fillId="33" borderId="1" xfId="0" applyFont="1" applyFill="1" applyBorder="1" applyAlignment="1">
      <alignment vertical="center"/>
    </xf>
    <xf numFmtId="0" fontId="53" fillId="33" borderId="0" xfId="0" applyFont="1" applyFill="1" applyAlignment="1">
      <alignment vertical="center" wrapText="1"/>
    </xf>
    <xf numFmtId="0" fontId="13" fillId="33" borderId="0" xfId="0" applyFont="1" applyFill="1"/>
    <xf numFmtId="0" fontId="31" fillId="33" borderId="20" xfId="0" applyFont="1" applyFill="1" applyBorder="1" applyAlignment="1">
      <alignment wrapText="1"/>
    </xf>
    <xf numFmtId="164" fontId="31" fillId="33" borderId="20" xfId="0" applyNumberFormat="1" applyFont="1" applyFill="1" applyBorder="1"/>
    <xf numFmtId="3" fontId="31" fillId="33" borderId="20" xfId="0" applyNumberFormat="1" applyFont="1" applyFill="1" applyBorder="1" applyAlignment="1">
      <alignment wrapText="1"/>
    </xf>
    <xf numFmtId="0" fontId="31" fillId="33" borderId="20" xfId="0" applyFont="1" applyFill="1" applyBorder="1"/>
    <xf numFmtId="0" fontId="31" fillId="33" borderId="21" xfId="0" applyFont="1" applyFill="1" applyBorder="1"/>
    <xf numFmtId="0" fontId="31" fillId="33" borderId="22" xfId="0" applyFont="1" applyFill="1" applyBorder="1"/>
    <xf numFmtId="3" fontId="34" fillId="33" borderId="12" xfId="0" applyNumberFormat="1" applyFont="1" applyFill="1" applyBorder="1" applyAlignment="1">
      <alignment horizontal="left" vertical="center"/>
    </xf>
    <xf numFmtId="0" fontId="55" fillId="35" borderId="20" xfId="0" applyFont="1" applyFill="1" applyBorder="1" applyAlignment="1">
      <alignment wrapText="1"/>
    </xf>
    <xf numFmtId="0" fontId="56" fillId="35" borderId="20" xfId="0" applyFont="1" applyFill="1" applyBorder="1" applyAlignment="1">
      <alignment horizontal="right" wrapText="1"/>
    </xf>
    <xf numFmtId="165" fontId="31" fillId="33" borderId="20" xfId="49" applyNumberFormat="1" applyFont="1" applyFill="1" applyBorder="1"/>
    <xf numFmtId="0" fontId="34" fillId="33" borderId="0" xfId="0" applyFont="1" applyFill="1" applyAlignment="1">
      <alignment horizontal="center"/>
    </xf>
    <xf numFmtId="0" fontId="33" fillId="33" borderId="0" xfId="0" applyFont="1" applyFill="1" applyAlignment="1">
      <alignment wrapText="1"/>
    </xf>
    <xf numFmtId="0" fontId="48" fillId="34" borderId="13" xfId="47" applyFont="1" applyFill="1" applyBorder="1" applyAlignment="1">
      <alignment horizontal="left" vertical="center"/>
    </xf>
    <xf numFmtId="0" fontId="34" fillId="33" borderId="0" xfId="0" applyFont="1" applyFill="1" applyAlignment="1">
      <alignment horizontal="left" vertical="center"/>
    </xf>
    <xf numFmtId="0" fontId="57" fillId="33" borderId="0" xfId="0" applyFont="1" applyFill="1"/>
    <xf numFmtId="0" fontId="58" fillId="33" borderId="0" xfId="0" applyFont="1" applyFill="1"/>
    <xf numFmtId="3" fontId="34" fillId="33" borderId="23" xfId="0" applyNumberFormat="1" applyFont="1" applyFill="1" applyBorder="1" applyAlignment="1">
      <alignment horizontal="left" vertical="center"/>
    </xf>
    <xf numFmtId="3" fontId="1" fillId="33" borderId="23" xfId="0" applyNumberFormat="1" applyFont="1" applyFill="1" applyBorder="1" applyAlignment="1">
      <alignment vertical="center"/>
    </xf>
    <xf numFmtId="0" fontId="55" fillId="35" borderId="25" xfId="0" applyFont="1" applyFill="1" applyBorder="1" applyAlignment="1">
      <alignment wrapText="1"/>
    </xf>
    <xf numFmtId="0" fontId="56" fillId="35" borderId="25" xfId="0" applyFont="1" applyFill="1" applyBorder="1" applyAlignment="1">
      <alignment horizontal="right" wrapText="1"/>
    </xf>
    <xf numFmtId="0" fontId="31" fillId="33" borderId="26" xfId="0" applyFont="1" applyFill="1" applyBorder="1"/>
    <xf numFmtId="165" fontId="31" fillId="33" borderId="26" xfId="49" applyNumberFormat="1" applyFont="1" applyFill="1" applyBorder="1"/>
    <xf numFmtId="0" fontId="31" fillId="33" borderId="14" xfId="0" applyFont="1" applyFill="1" applyBorder="1" applyAlignment="1">
      <alignment wrapText="1"/>
    </xf>
    <xf numFmtId="0" fontId="32" fillId="33" borderId="14" xfId="0" applyFont="1" applyFill="1" applyBorder="1" applyAlignment="1">
      <alignment horizontal="right" wrapText="1"/>
    </xf>
    <xf numFmtId="165" fontId="31" fillId="33" borderId="0" xfId="49" applyNumberFormat="1" applyFont="1" applyFill="1" applyBorder="1"/>
    <xf numFmtId="165" fontId="31" fillId="33" borderId="25" xfId="49" applyNumberFormat="1" applyFont="1" applyFill="1" applyBorder="1"/>
    <xf numFmtId="0" fontId="60" fillId="33" borderId="0" xfId="0" applyFont="1" applyFill="1"/>
    <xf numFmtId="0" fontId="52" fillId="33" borderId="0" xfId="0" applyFont="1" applyFill="1"/>
    <xf numFmtId="0" fontId="52" fillId="33" borderId="0" xfId="0" applyFont="1" applyFill="1" applyAlignment="1">
      <alignment wrapText="1"/>
    </xf>
    <xf numFmtId="0" fontId="52" fillId="33" borderId="0" xfId="0" applyFont="1" applyFill="1" applyAlignment="1">
      <alignment horizontal="left" wrapText="1"/>
    </xf>
    <xf numFmtId="0" fontId="61" fillId="33" borderId="0" xfId="43" applyFont="1" applyFill="1"/>
    <xf numFmtId="0" fontId="60" fillId="33" borderId="0" xfId="0" applyFont="1" applyFill="1" applyAlignment="1">
      <alignment vertical="center"/>
    </xf>
    <xf numFmtId="0" fontId="62" fillId="33" borderId="0" xfId="43" applyFont="1" applyFill="1" applyAlignment="1">
      <alignment horizontal="right"/>
    </xf>
    <xf numFmtId="0" fontId="52" fillId="33" borderId="0" xfId="0" applyFont="1" applyFill="1" applyAlignment="1">
      <alignment vertical="center"/>
    </xf>
    <xf numFmtId="0" fontId="60" fillId="33" borderId="0" xfId="0" applyFont="1" applyFill="1" applyAlignment="1">
      <alignment vertical="top"/>
    </xf>
    <xf numFmtId="0" fontId="60" fillId="33" borderId="0" xfId="0" applyFont="1" applyFill="1" applyAlignment="1">
      <alignment horizontal="right" vertical="top"/>
    </xf>
    <xf numFmtId="0" fontId="63" fillId="33" borderId="0" xfId="0" applyFont="1" applyFill="1" applyAlignment="1">
      <alignment vertical="center"/>
    </xf>
    <xf numFmtId="0" fontId="63" fillId="33" borderId="0" xfId="0" applyFont="1" applyFill="1" applyAlignment="1">
      <alignment horizontal="left" vertical="center"/>
    </xf>
    <xf numFmtId="0" fontId="52" fillId="33" borderId="0" xfId="0" applyFont="1" applyFill="1" applyAlignment="1">
      <alignment vertical="center" wrapText="1"/>
    </xf>
    <xf numFmtId="0" fontId="64" fillId="33" borderId="0" xfId="0" applyFont="1" applyFill="1" applyAlignment="1">
      <alignment horizontal="left" vertical="center"/>
    </xf>
    <xf numFmtId="0" fontId="51" fillId="33" borderId="1" xfId="0" applyFont="1" applyFill="1" applyBorder="1" applyAlignment="1">
      <alignment vertical="center"/>
    </xf>
    <xf numFmtId="3" fontId="34" fillId="33" borderId="18" xfId="0" applyNumberFormat="1" applyFont="1" applyFill="1" applyBorder="1" applyAlignment="1">
      <alignment horizontal="left" vertical="center"/>
    </xf>
    <xf numFmtId="3" fontId="33" fillId="33" borderId="13" xfId="0" applyNumberFormat="1" applyFont="1" applyFill="1" applyBorder="1" applyAlignment="1">
      <alignment horizontal="left" vertical="center"/>
    </xf>
    <xf numFmtId="0" fontId="34" fillId="33" borderId="0" xfId="0" applyFont="1" applyFill="1" applyAlignment="1">
      <alignment horizontal="right" vertical="center"/>
    </xf>
    <xf numFmtId="0" fontId="48" fillId="33" borderId="0" xfId="47" applyFont="1" applyFill="1" applyAlignment="1">
      <alignment horizontal="center"/>
    </xf>
    <xf numFmtId="3" fontId="60" fillId="33" borderId="0" xfId="0" applyNumberFormat="1" applyFont="1" applyFill="1"/>
    <xf numFmtId="3" fontId="60" fillId="33" borderId="0" xfId="0" applyNumberFormat="1" applyFont="1" applyFill="1" applyAlignment="1">
      <alignment horizontal="left"/>
    </xf>
    <xf numFmtId="0" fontId="52" fillId="33" borderId="0" xfId="0" applyFont="1" applyFill="1" applyAlignment="1">
      <alignment horizontal="center"/>
    </xf>
    <xf numFmtId="0" fontId="60" fillId="33" borderId="0" xfId="0" applyFont="1" applyFill="1" applyAlignment="1">
      <alignment horizontal="left" vertical="top" wrapText="1"/>
    </xf>
    <xf numFmtId="0" fontId="52" fillId="33" borderId="0" xfId="0" applyFont="1" applyFill="1" applyAlignment="1">
      <alignment horizontal="left" vertical="center" wrapText="1"/>
    </xf>
    <xf numFmtId="164" fontId="60" fillId="33" borderId="0" xfId="0" applyNumberFormat="1" applyFont="1" applyFill="1"/>
    <xf numFmtId="0" fontId="65" fillId="33" borderId="0" xfId="0" applyFont="1" applyFill="1" applyAlignment="1">
      <alignment vertical="center"/>
    </xf>
    <xf numFmtId="3" fontId="66" fillId="33" borderId="12" xfId="0" applyNumberFormat="1" applyFont="1" applyFill="1" applyBorder="1" applyAlignment="1">
      <alignment horizontal="left" vertical="center"/>
    </xf>
    <xf numFmtId="3" fontId="66" fillId="33" borderId="12" xfId="0" applyNumberFormat="1" applyFont="1" applyFill="1" applyBorder="1" applyAlignment="1">
      <alignment vertical="center"/>
    </xf>
    <xf numFmtId="0" fontId="68" fillId="33" borderId="0" xfId="0" applyFont="1" applyFill="1"/>
    <xf numFmtId="0" fontId="66" fillId="33" borderId="0" xfId="0" applyFont="1" applyFill="1"/>
    <xf numFmtId="0" fontId="69" fillId="33" borderId="0" xfId="0" applyFont="1" applyFill="1"/>
    <xf numFmtId="166" fontId="66" fillId="33" borderId="12" xfId="49" applyNumberFormat="1" applyFont="1" applyFill="1" applyBorder="1" applyAlignment="1">
      <alignment vertical="center"/>
    </xf>
    <xf numFmtId="0" fontId="65" fillId="36" borderId="12" xfId="0" applyFont="1" applyFill="1" applyBorder="1" applyAlignment="1">
      <alignment horizontal="right" vertical="center" wrapText="1"/>
    </xf>
    <xf numFmtId="0" fontId="49" fillId="33" borderId="13" xfId="47" applyFont="1" applyFill="1" applyBorder="1" applyAlignment="1">
      <alignment horizontal="right" vertical="center"/>
    </xf>
    <xf numFmtId="4" fontId="1" fillId="33" borderId="23" xfId="0" applyNumberFormat="1" applyFont="1" applyFill="1" applyBorder="1" applyAlignment="1">
      <alignment vertical="center"/>
    </xf>
    <xf numFmtId="3" fontId="34" fillId="33" borderId="13" xfId="0" applyNumberFormat="1" applyFont="1" applyFill="1" applyBorder="1" applyAlignment="1">
      <alignment horizontal="right" vertical="center"/>
    </xf>
    <xf numFmtId="3" fontId="34" fillId="33" borderId="15" xfId="0" applyNumberFormat="1" applyFont="1" applyFill="1" applyBorder="1" applyAlignment="1">
      <alignment horizontal="right" vertical="center"/>
    </xf>
    <xf numFmtId="3" fontId="34" fillId="33" borderId="16" xfId="0" applyNumberFormat="1" applyFont="1" applyFill="1" applyBorder="1" applyAlignment="1">
      <alignment horizontal="right" vertical="center"/>
    </xf>
    <xf numFmtId="3" fontId="34" fillId="33" borderId="17" xfId="0" applyNumberFormat="1" applyFont="1" applyFill="1" applyBorder="1" applyAlignment="1">
      <alignment horizontal="right" vertical="center"/>
    </xf>
    <xf numFmtId="3" fontId="34" fillId="33" borderId="16" xfId="0" applyNumberFormat="1" applyFont="1" applyFill="1" applyBorder="1" applyAlignment="1">
      <alignment horizontal="right"/>
    </xf>
    <xf numFmtId="3" fontId="34" fillId="33" borderId="17" xfId="0" applyNumberFormat="1" applyFont="1" applyFill="1" applyBorder="1" applyAlignment="1">
      <alignment horizontal="right"/>
    </xf>
    <xf numFmtId="0" fontId="33" fillId="36" borderId="24" xfId="0" applyFont="1" applyFill="1" applyBorder="1" applyAlignment="1">
      <alignment horizontal="center" vertical="center" wrapText="1"/>
    </xf>
    <xf numFmtId="0" fontId="33" fillId="36" borderId="27" xfId="0" applyFont="1" applyFill="1" applyBorder="1" applyAlignment="1">
      <alignment horizontal="center" vertical="center" wrapText="1"/>
    </xf>
    <xf numFmtId="3" fontId="48" fillId="34" borderId="13" xfId="47" applyNumberFormat="1" applyFont="1" applyFill="1" applyBorder="1" applyAlignment="1">
      <alignment horizontal="right" vertical="center"/>
    </xf>
    <xf numFmtId="3" fontId="48" fillId="34" borderId="15" xfId="47" applyNumberFormat="1" applyFont="1" applyFill="1" applyBorder="1" applyAlignment="1">
      <alignment horizontal="right" vertical="center"/>
    </xf>
    <xf numFmtId="0" fontId="66" fillId="33" borderId="0" xfId="0" applyFont="1" applyFill="1" applyAlignment="1">
      <alignment horizontal="left" vertical="center" wrapText="1"/>
    </xf>
    <xf numFmtId="3" fontId="34" fillId="33" borderId="24" xfId="0" applyNumberFormat="1" applyFont="1" applyFill="1" applyBorder="1" applyAlignment="1">
      <alignment horizontal="right" vertical="center"/>
    </xf>
    <xf numFmtId="3" fontId="34" fillId="33" borderId="27" xfId="0" applyNumberFormat="1" applyFont="1" applyFill="1" applyBorder="1" applyAlignment="1">
      <alignment horizontal="right" vertical="center"/>
    </xf>
    <xf numFmtId="3" fontId="34" fillId="33" borderId="28" xfId="0" applyNumberFormat="1" applyFont="1" applyFill="1" applyBorder="1" applyAlignment="1">
      <alignment horizontal="center"/>
    </xf>
    <xf numFmtId="0" fontId="46" fillId="33" borderId="0" xfId="0" applyFont="1" applyFill="1" applyAlignment="1">
      <alignment horizontal="center" wrapText="1"/>
    </xf>
    <xf numFmtId="0" fontId="32" fillId="33" borderId="0" xfId="0" applyFont="1" applyFill="1" applyAlignment="1">
      <alignment horizontal="left" vertical="center" wrapText="1"/>
    </xf>
    <xf numFmtId="0" fontId="12" fillId="33" borderId="0" xfId="0" applyFont="1" applyFill="1" applyAlignment="1">
      <alignment horizontal="left" wrapText="1"/>
    </xf>
    <xf numFmtId="0" fontId="37" fillId="33" borderId="0" xfId="0" applyFont="1" applyFill="1" applyAlignment="1">
      <alignment horizontal="left" wrapText="1"/>
    </xf>
    <xf numFmtId="0" fontId="31" fillId="33" borderId="20" xfId="0" applyFont="1" applyFill="1" applyBorder="1" applyAlignment="1">
      <alignment horizontal="left" vertical="top" wrapText="1"/>
    </xf>
    <xf numFmtId="0" fontId="31" fillId="33" borderId="19" xfId="0" applyFont="1" applyFill="1" applyBorder="1" applyAlignment="1">
      <alignment horizontal="left" vertical="top" wrapText="1"/>
    </xf>
  </cellXfs>
  <cellStyles count="50">
    <cellStyle name="20 % - Accent1" xfId="18" builtinId="30" customBuiltin="1"/>
    <cellStyle name="20 % - Accent2" xfId="22" builtinId="34" customBuiltin="1"/>
    <cellStyle name="20 % - Accent3" xfId="26" builtinId="38" customBuiltin="1"/>
    <cellStyle name="20 % - Accent4" xfId="30" builtinId="42" customBuiltin="1"/>
    <cellStyle name="20 % - Accent5" xfId="34" builtinId="46" customBuiltin="1"/>
    <cellStyle name="20 % - Accent6" xfId="38" builtinId="50" customBuiltin="1"/>
    <cellStyle name="40 % - Accent1" xfId="19" builtinId="31" customBuiltin="1"/>
    <cellStyle name="40 % - Accent2" xfId="23" builtinId="35" customBuiltin="1"/>
    <cellStyle name="40 % - Accent3" xfId="27" builtinId="39" customBuiltin="1"/>
    <cellStyle name="40 % - Accent4" xfId="31" builtinId="43" customBuiltin="1"/>
    <cellStyle name="40 % - Accent5" xfId="35" builtinId="47" customBuiltin="1"/>
    <cellStyle name="40 % - Accent6" xfId="39" builtinId="51" customBuiltin="1"/>
    <cellStyle name="60 % - Accent1" xfId="20" builtinId="32" customBuiltin="1"/>
    <cellStyle name="60 % - Accent2" xfId="24" builtinId="36" customBuiltin="1"/>
    <cellStyle name="60 % - Accent3" xfId="28" builtinId="40" customBuiltin="1"/>
    <cellStyle name="60 % - Accent4" xfId="32" builtinId="44" customBuiltin="1"/>
    <cellStyle name="60 % - Accent5" xfId="36" builtinId="48" customBuiltin="1"/>
    <cellStyle name="60 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 2" xfId="42" xr:uid="{00000000-0005-0000-0000-00001B000000}"/>
    <cellStyle name="Entrée" xfId="9" builtinId="20" customBuiltin="1"/>
    <cellStyle name="Insatisfaisant" xfId="7" builtinId="27" customBuiltin="1"/>
    <cellStyle name="Lien hypertexte" xfId="43" builtinId="8"/>
    <cellStyle name="Neutre" xfId="8" builtinId="28" customBuiltin="1"/>
    <cellStyle name="Normal" xfId="0" builtinId="0"/>
    <cellStyle name="Normal 2" xfId="41" xr:uid="{00000000-0005-0000-0000-000021000000}"/>
    <cellStyle name="Normal 3" xfId="44" xr:uid="{00000000-0005-0000-0000-000022000000}"/>
    <cellStyle name="Normal 4" xfId="45" xr:uid="{FC7538A4-7F98-48EC-8D2C-21E4D817B01E}"/>
    <cellStyle name="Normal 4 2" xfId="46" xr:uid="{B9D1DB7C-6886-4D52-9C7F-ABB30835C863}"/>
    <cellStyle name="Normal 4 3" xfId="48" xr:uid="{52A865B6-5E73-4D16-8993-429DD86093C7}"/>
    <cellStyle name="Normal 5" xfId="47" xr:uid="{0981D079-0219-4542-8367-DEF94691AF1D}"/>
    <cellStyle name="Pourcentage" xfId="49" builtinId="5"/>
    <cellStyle name="Satisfaisant" xfId="6" builtinId="26" customBuiltin="1"/>
    <cellStyle name="Sortie" xfId="10" builtinId="21" customBuiltin="1"/>
    <cellStyle name="Texte explicatif" xfId="15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3" builtinId="23" customBuiltin="1"/>
  </cellStyles>
  <dxfs count="0"/>
  <tableStyles count="0" defaultTableStyle="TableStyleMedium9" defaultPivotStyle="PivotStyleLight16"/>
  <colors>
    <mruColors>
      <color rgb="FF860013"/>
      <color rgb="FF4F000B"/>
      <color rgb="FF6A51A3"/>
      <color rgb="FF556977"/>
      <color rgb="FFD7301F"/>
      <color rgb="FFF0F9E8"/>
      <color rgb="FF9E9AC8"/>
      <color rgb="FFCBC9E2"/>
      <color rgb="FFF2F0F7"/>
      <color rgb="FF2B8C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09711719767509E-2"/>
          <c:y val="6.531075437797719E-2"/>
          <c:w val="0.89404017726607332"/>
          <c:h val="0.802164562992359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'Pour graphiques'!$B$16:$B$16</c:f>
              <c:strCache>
                <c:ptCount val="1"/>
                <c:pt idx="0">
                  <c:v>Préscolaire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'Pour graphiques'!$C$14:$Q$14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'Pour graphiques'!$C$16:$Q$16</c:f>
              <c:numCache>
                <c:formatCode>0.0%</c:formatCode>
                <c:ptCount val="15"/>
                <c:pt idx="0">
                  <c:v>0.16142800000000002</c:v>
                </c:pt>
                <c:pt idx="1">
                  <c:v>0.17380500000000002</c:v>
                </c:pt>
                <c:pt idx="2">
                  <c:v>0.18018000000000001</c:v>
                </c:pt>
                <c:pt idx="3">
                  <c:v>0.19004300000000002</c:v>
                </c:pt>
                <c:pt idx="4">
                  <c:v>0.19704578850000001</c:v>
                </c:pt>
                <c:pt idx="5">
                  <c:v>0.20525200000000002</c:v>
                </c:pt>
                <c:pt idx="6">
                  <c:v>0.211561</c:v>
                </c:pt>
                <c:pt idx="8">
                  <c:v>0.224829</c:v>
                </c:pt>
                <c:pt idx="9">
                  <c:v>0.22991337078962701</c:v>
                </c:pt>
                <c:pt idx="10">
                  <c:v>0.23779555800800101</c:v>
                </c:pt>
                <c:pt idx="11">
                  <c:v>0.24612958503996998</c:v>
                </c:pt>
                <c:pt idx="12">
                  <c:v>0.26100000000000001</c:v>
                </c:pt>
                <c:pt idx="13">
                  <c:v>0.28000000000000003</c:v>
                </c:pt>
                <c:pt idx="14">
                  <c:v>0.30099999999999999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C7-4DC3-A2AB-5927AB85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445418072"/>
        <c:axId val="445419152"/>
      </c:barChart>
      <c:catAx>
        <c:axId val="445418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5419152"/>
        <c:crosses val="autoZero"/>
        <c:auto val="1"/>
        <c:lblAlgn val="ctr"/>
        <c:lblOffset val="100"/>
        <c:noMultiLvlLbl val="0"/>
      </c:catAx>
      <c:valAx>
        <c:axId val="44541915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5418072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899357601706E-2"/>
          <c:y val="6.3414819891858945E-2"/>
          <c:w val="0.89404017726607332"/>
          <c:h val="0.826343957048206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'Pour graphiques'!$B$17</c:f>
              <c:strCache>
                <c:ptCount val="1"/>
                <c:pt idx="0">
                  <c:v>Parascolaire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'Pour graphiques'!$C$14:$Q$14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'Pour graphiques'!$C$17:$Q$17</c:f>
              <c:numCache>
                <c:formatCode>0.0%</c:formatCode>
                <c:ptCount val="15"/>
                <c:pt idx="0">
                  <c:v>6.8123060371220595E-2</c:v>
                </c:pt>
                <c:pt idx="1">
                  <c:v>7.7058646192639302E-2</c:v>
                </c:pt>
                <c:pt idx="2">
                  <c:v>8.4048779700077403E-2</c:v>
                </c:pt>
                <c:pt idx="3">
                  <c:v>8.7216151806242911E-2</c:v>
                </c:pt>
                <c:pt idx="4">
                  <c:v>9.8880194644278593E-2</c:v>
                </c:pt>
                <c:pt idx="5">
                  <c:v>0.106187364477158</c:v>
                </c:pt>
                <c:pt idx="6">
                  <c:v>0.112681011077718</c:v>
                </c:pt>
                <c:pt idx="8">
                  <c:v>0.13143865379153699</c:v>
                </c:pt>
                <c:pt idx="9">
                  <c:v>0.13855050583438</c:v>
                </c:pt>
                <c:pt idx="10">
                  <c:v>0.14959217627156599</c:v>
                </c:pt>
                <c:pt idx="11">
                  <c:v>0.15751534998978101</c:v>
                </c:pt>
                <c:pt idx="12">
                  <c:v>0.16900000000000001</c:v>
                </c:pt>
                <c:pt idx="13">
                  <c:v>0.17599999999999999</c:v>
                </c:pt>
                <c:pt idx="14">
                  <c:v>0.189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D7-413B-BFE3-203147905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445418072"/>
        <c:axId val="445419152"/>
      </c:barChart>
      <c:catAx>
        <c:axId val="445418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5419152"/>
        <c:crosses val="autoZero"/>
        <c:auto val="1"/>
        <c:lblAlgn val="ctr"/>
        <c:lblOffset val="100"/>
        <c:noMultiLvlLbl val="0"/>
      </c:catAx>
      <c:valAx>
        <c:axId val="445419152"/>
        <c:scaling>
          <c:orientation val="minMax"/>
          <c:max val="0.25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45418072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'Pour graphiques'!$B$20</c:f>
              <c:strCache>
                <c:ptCount val="1"/>
                <c:pt idx="0">
                  <c:v>Préscolaire 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'Pour graphiques'!$H$19:$Q$19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'Pour graphiques'!$H$20:$Q$20</c:f>
              <c:numCache>
                <c:formatCode>0.0%</c:formatCode>
                <c:ptCount val="10"/>
                <c:pt idx="0">
                  <c:v>4.4931399272945358E-2</c:v>
                </c:pt>
                <c:pt idx="1">
                  <c:v>4.5888054106495518E-2</c:v>
                </c:pt>
                <c:pt idx="3">
                  <c:v>4.8758299021278491E-2</c:v>
                </c:pt>
                <c:pt idx="4">
                  <c:v>4.8166899916126459E-2</c:v>
                </c:pt>
                <c:pt idx="5">
                  <c:v>4.6796127801735782E-2</c:v>
                </c:pt>
                <c:pt idx="6">
                  <c:v>4.8773444188901498E-2</c:v>
                </c:pt>
                <c:pt idx="7">
                  <c:v>5.0478056139820697E-2</c:v>
                </c:pt>
                <c:pt idx="8">
                  <c:v>4.9599615462609006E-2</c:v>
                </c:pt>
                <c:pt idx="9">
                  <c:v>4.9297912105789703E-2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C-48E8-BD3C-28C0D1B0C927}"/>
            </c:ext>
          </c:extLst>
        </c:ser>
        <c:ser>
          <c:idx val="2"/>
          <c:order val="1"/>
          <c:tx>
            <c:strRef>
              <c:f>'Pour graphiques'!$B$21</c:f>
              <c:strCache>
                <c:ptCount val="1"/>
                <c:pt idx="0">
                  <c:v>Parascolaire 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'Pour graphiques'!$H$19:$Q$19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'Pour graphiques'!$H$21:$Q$21</c:f>
              <c:numCache>
                <c:formatCode>0.0%</c:formatCode>
                <c:ptCount val="10"/>
                <c:pt idx="0">
                  <c:v>2.6135510153034079E-2</c:v>
                </c:pt>
                <c:pt idx="1">
                  <c:v>2.6692695972716882E-2</c:v>
                </c:pt>
                <c:pt idx="3">
                  <c:v>2.7154114270666302E-2</c:v>
                </c:pt>
                <c:pt idx="4">
                  <c:v>2.6138042652088907E-2</c:v>
                </c:pt>
                <c:pt idx="5">
                  <c:v>2.4497582448537343E-2</c:v>
                </c:pt>
                <c:pt idx="6">
                  <c:v>2.4164448876105703E-2</c:v>
                </c:pt>
                <c:pt idx="7">
                  <c:v>2.3448188062731502E-2</c:v>
                </c:pt>
                <c:pt idx="8">
                  <c:v>2.2682834007978801E-2</c:v>
                </c:pt>
                <c:pt idx="9">
                  <c:v>2.1281278380918998E-2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C-48E8-BD3C-28C0D1B0C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7"/>
        <c:overlap val="100"/>
        <c:axId val="562513200"/>
        <c:axId val="562513920"/>
      </c:barChart>
      <c:catAx>
        <c:axId val="56251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2513920"/>
        <c:crosses val="autoZero"/>
        <c:auto val="1"/>
        <c:lblAlgn val="ctr"/>
        <c:lblOffset val="100"/>
        <c:noMultiLvlLbl val="0"/>
      </c:catAx>
      <c:valAx>
        <c:axId val="562513920"/>
        <c:scaling>
          <c:orientation val="minMax"/>
          <c:max val="0.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62513200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70438</xdr:colOff>
      <xdr:row>0</xdr:row>
      <xdr:rowOff>235325</xdr:rowOff>
    </xdr:from>
    <xdr:to>
      <xdr:col>2</xdr:col>
      <xdr:colOff>2668338</xdr:colOff>
      <xdr:row>5</xdr:row>
      <xdr:rowOff>224118</xdr:rowOff>
    </xdr:to>
    <xdr:pic>
      <xdr:nvPicPr>
        <xdr:cNvPr id="50" name="MonNouveauLogo">
          <a:extLst>
            <a:ext uri="{FF2B5EF4-FFF2-40B4-BE49-F238E27FC236}">
              <a16:creationId xmlns:a16="http://schemas.microsoft.com/office/drawing/2014/main" id="{1AF0DD3E-340C-D131-F203-F3CFB04B9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91" y="235325"/>
          <a:ext cx="2745832" cy="1580028"/>
        </a:xfrm>
        <a:prstGeom prst="rect">
          <a:avLst/>
        </a:prstGeom>
      </xdr:spPr>
    </xdr:pic>
    <xdr:clientData/>
  </xdr:twoCellAnchor>
  <xdr:twoCellAnchor>
    <xdr:from>
      <xdr:col>2</xdr:col>
      <xdr:colOff>7285</xdr:colOff>
      <xdr:row>87</xdr:row>
      <xdr:rowOff>89646</xdr:rowOff>
    </xdr:from>
    <xdr:to>
      <xdr:col>9</xdr:col>
      <xdr:colOff>73109</xdr:colOff>
      <xdr:row>100</xdr:row>
      <xdr:rowOff>210969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AE5D90DF-4BF1-8E09-4750-D52F44EF4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68034</xdr:colOff>
      <xdr:row>122</xdr:row>
      <xdr:rowOff>81642</xdr:rowOff>
    </xdr:from>
    <xdr:to>
      <xdr:col>9</xdr:col>
      <xdr:colOff>132855</xdr:colOff>
      <xdr:row>135</xdr:row>
      <xdr:rowOff>204149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B69F663F-A4FA-4273-994D-70056EFD9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149678</xdr:colOff>
      <xdr:row>164</xdr:row>
      <xdr:rowOff>190499</xdr:rowOff>
    </xdr:from>
    <xdr:to>
      <xdr:col>9</xdr:col>
      <xdr:colOff>214499</xdr:colOff>
      <xdr:row>177</xdr:row>
      <xdr:rowOff>313006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D2C2E59A-D49D-40FF-99F4-FC3E454D7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1487054</xdr:colOff>
      <xdr:row>2</xdr:row>
      <xdr:rowOff>3175</xdr:rowOff>
    </xdr:to>
    <xdr:pic>
      <xdr:nvPicPr>
        <xdr:cNvPr id="3" name="MonNouveauLogo">
          <a:extLst>
            <a:ext uri="{FF2B5EF4-FFF2-40B4-BE49-F238E27FC236}">
              <a16:creationId xmlns:a16="http://schemas.microsoft.com/office/drawing/2014/main" id="{BB20955C-0EAD-2754-0A1F-2D706AC5B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61925"/>
          <a:ext cx="1487054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quete.faje@vd.ch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9"/>
  <dimension ref="C1:T197"/>
  <sheetViews>
    <sheetView tabSelected="1" view="pageLayout" topLeftCell="B1" zoomScale="70" zoomScaleNormal="70" zoomScaleSheetLayoutView="70" zoomScalePageLayoutView="70" workbookViewId="0">
      <selection activeCell="O9" sqref="O9"/>
    </sheetView>
  </sheetViews>
  <sheetFormatPr baseColWidth="10" defaultColWidth="1.6640625" defaultRowHeight="15.05" x14ac:dyDescent="0.3"/>
  <cols>
    <col min="1" max="1" width="3.44140625" style="7" customWidth="1"/>
    <col min="2" max="2" width="3.5546875" style="7" customWidth="1"/>
    <col min="3" max="3" width="40.44140625" style="7" customWidth="1"/>
    <col min="4" max="19" width="14.44140625" style="7" customWidth="1"/>
    <col min="20" max="20" width="1.6640625" style="7" customWidth="1"/>
    <col min="21" max="16384" width="1.6640625" style="7"/>
  </cols>
  <sheetData>
    <row r="1" spans="3:19" ht="20.05" customHeight="1" x14ac:dyDescent="0.3"/>
    <row r="2" spans="3:19" ht="26.3" customHeight="1" x14ac:dyDescent="0.3"/>
    <row r="3" spans="3:19" ht="26.3" customHeight="1" x14ac:dyDescent="0.3"/>
    <row r="4" spans="3:19" ht="26.3" customHeight="1" x14ac:dyDescent="0.3"/>
    <row r="5" spans="3:19" ht="26.3" customHeight="1" x14ac:dyDescent="0.3"/>
    <row r="6" spans="3:19" ht="26.3" customHeight="1" x14ac:dyDescent="0.3"/>
    <row r="7" spans="3:19" ht="26.3" customHeight="1" x14ac:dyDescent="0.3"/>
    <row r="8" spans="3:19" ht="26.3" customHeight="1" x14ac:dyDescent="0.3"/>
    <row r="9" spans="3:19" ht="26.3" customHeight="1" x14ac:dyDescent="0.3"/>
    <row r="10" spans="3:19" ht="26.3" customHeight="1" x14ac:dyDescent="0.3"/>
    <row r="11" spans="3:19" ht="26.3" customHeight="1" x14ac:dyDescent="0.3"/>
    <row r="12" spans="3:19" ht="26.3" customHeight="1" x14ac:dyDescent="0.3"/>
    <row r="13" spans="3:19" ht="26.3" customHeight="1" x14ac:dyDescent="0.5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</row>
    <row r="14" spans="3:19" ht="26.3" customHeight="1" x14ac:dyDescent="0.5"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</row>
    <row r="15" spans="3:19" ht="26.3" customHeight="1" x14ac:dyDescent="0.5"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</row>
    <row r="16" spans="3:19" ht="26.3" customHeight="1" x14ac:dyDescent="0.5">
      <c r="C16" s="84" t="s">
        <v>47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</row>
    <row r="17" spans="3:20" s="39" customFormat="1" ht="58.55" customHeight="1" x14ac:dyDescent="0.2">
      <c r="C17" s="81" t="s">
        <v>46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6"/>
      <c r="R17" s="76"/>
      <c r="S17" s="76"/>
    </row>
    <row r="18" spans="3:20" s="39" customFormat="1" ht="58.55" customHeight="1" x14ac:dyDescent="0.2">
      <c r="C18" s="82">
        <v>2025</v>
      </c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76"/>
      <c r="R18" s="76"/>
      <c r="S18" s="76"/>
    </row>
    <row r="19" spans="3:20" ht="26.3" customHeight="1" x14ac:dyDescent="0.5">
      <c r="C19" s="84" t="s">
        <v>33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4"/>
      <c r="Q19" s="71"/>
      <c r="R19" s="71"/>
      <c r="S19" s="71"/>
    </row>
    <row r="20" spans="3:20" ht="26.3" customHeight="1" x14ac:dyDescent="0.5"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4"/>
      <c r="Q20" s="71"/>
      <c r="R20" s="71"/>
      <c r="S20" s="71"/>
    </row>
    <row r="21" spans="3:20" ht="26.3" customHeight="1" x14ac:dyDescent="0.5"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4"/>
      <c r="Q21" s="71"/>
      <c r="R21" s="71"/>
      <c r="S21" s="71"/>
    </row>
    <row r="22" spans="3:20" ht="26.3" customHeight="1" x14ac:dyDescent="0.5"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4"/>
      <c r="Q22" s="71"/>
      <c r="R22" s="71"/>
      <c r="S22" s="71"/>
    </row>
    <row r="23" spans="3:20" ht="26.3" customHeight="1" x14ac:dyDescent="0.5"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4"/>
      <c r="Q23" s="71"/>
      <c r="R23" s="71"/>
      <c r="S23" s="71"/>
    </row>
    <row r="24" spans="3:20" ht="26.3" customHeight="1" x14ac:dyDescent="0.5"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4"/>
      <c r="Q24" s="71"/>
      <c r="R24" s="71"/>
      <c r="S24" s="71"/>
    </row>
    <row r="25" spans="3:20" ht="26.3" customHeight="1" x14ac:dyDescent="0.5"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1"/>
      <c r="P25" s="71"/>
      <c r="Q25" s="71"/>
      <c r="R25" s="71"/>
      <c r="S25" s="71"/>
      <c r="T25" s="71"/>
    </row>
    <row r="26" spans="3:20" ht="26.3" customHeight="1" x14ac:dyDescent="0.5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3:20" ht="26.3" customHeight="1" x14ac:dyDescent="0.5">
      <c r="C27" s="75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3:20" ht="26.3" customHeight="1" x14ac:dyDescent="0.5"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 t="s">
        <v>23</v>
      </c>
      <c r="Q28" s="71"/>
      <c r="R28" s="71"/>
      <c r="S28" s="71"/>
      <c r="T28" s="71"/>
    </row>
    <row r="29" spans="3:20" ht="26.3" customHeight="1" x14ac:dyDescent="0.5"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6"/>
      <c r="S29" s="77" t="s">
        <v>21</v>
      </c>
      <c r="T29" s="71"/>
    </row>
    <row r="30" spans="3:20" ht="26.3" customHeight="1" x14ac:dyDescent="0.5"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9"/>
      <c r="S30" s="80" t="s">
        <v>22</v>
      </c>
      <c r="T30" s="71"/>
    </row>
    <row r="31" spans="3:20" ht="26.3" customHeight="1" x14ac:dyDescent="0.5"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80"/>
      <c r="Q31" s="80"/>
      <c r="R31" s="71"/>
      <c r="S31" s="71"/>
      <c r="T31" s="71"/>
    </row>
    <row r="32" spans="3:20" ht="26.3" customHeight="1" x14ac:dyDescent="0.5"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</row>
    <row r="33" spans="3:19" ht="26.3" customHeight="1" x14ac:dyDescent="0.5"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3:19" ht="26.3" customHeight="1" x14ac:dyDescent="0.5"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3:19" ht="26.3" customHeight="1" x14ac:dyDescent="0.5">
      <c r="C35" s="71" t="s">
        <v>42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3:19" ht="26.3" customHeight="1" x14ac:dyDescent="0.5">
      <c r="C36" s="71" t="s">
        <v>67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3:19" ht="26.3" customHeight="1" x14ac:dyDescent="0.5">
      <c r="C37" s="71" t="s">
        <v>68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3:19" ht="26.3" customHeight="1" x14ac:dyDescent="0.5">
      <c r="C38" s="71"/>
      <c r="D38" s="71"/>
      <c r="E38" s="71"/>
      <c r="F38" s="71"/>
      <c r="G38" s="71"/>
      <c r="H38" s="71"/>
      <c r="I38" s="71"/>
      <c r="J38" s="78"/>
      <c r="K38" s="71"/>
      <c r="L38" s="78"/>
      <c r="M38" s="71"/>
    </row>
    <row r="39" spans="3:19" ht="26.3" customHeight="1" x14ac:dyDescent="0.5"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3:19" ht="26.3" customHeight="1" x14ac:dyDescent="0.5"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</row>
    <row r="41" spans="3:19" ht="26.3" customHeight="1" x14ac:dyDescent="0.5"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</row>
    <row r="42" spans="3:19" ht="38.200000000000003" customHeight="1" x14ac:dyDescent="0.3">
      <c r="C42" s="85" t="s">
        <v>44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3:19" ht="8.3000000000000007" customHeight="1" x14ac:dyDescent="0.3"/>
    <row r="44" spans="3:19" ht="38.200000000000003" customHeight="1" x14ac:dyDescent="0.3">
      <c r="C44" s="116" t="s">
        <v>43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</row>
    <row r="45" spans="3:19" ht="8.3000000000000007" customHeight="1" x14ac:dyDescent="0.3"/>
    <row r="46" spans="3:19" ht="8.3000000000000007" customHeight="1" x14ac:dyDescent="0.3"/>
    <row r="47" spans="3:19" ht="18.2" x14ac:dyDescent="0.35">
      <c r="C47" s="59" t="s">
        <v>48</v>
      </c>
    </row>
    <row r="48" spans="3:19" ht="8.3000000000000007" customHeight="1" x14ac:dyDescent="0.3"/>
    <row r="49" spans="3:11" ht="33.85" customHeight="1" x14ac:dyDescent="0.3">
      <c r="C49" s="6"/>
      <c r="D49" s="112">
        <v>2022</v>
      </c>
      <c r="E49" s="113"/>
      <c r="F49" s="112">
        <v>2023</v>
      </c>
      <c r="G49" s="113"/>
      <c r="H49" s="112">
        <v>2024</v>
      </c>
      <c r="I49" s="113"/>
      <c r="J49" s="112">
        <v>2025</v>
      </c>
      <c r="K49" s="113"/>
    </row>
    <row r="50" spans="3:11" ht="27.7" customHeight="1" x14ac:dyDescent="0.3">
      <c r="C50" s="51" t="s">
        <v>35</v>
      </c>
      <c r="D50" s="117">
        <v>36130</v>
      </c>
      <c r="E50" s="118"/>
      <c r="F50" s="117">
        <v>35678</v>
      </c>
      <c r="G50" s="118"/>
      <c r="H50" s="117">
        <v>34734</v>
      </c>
      <c r="I50" s="118"/>
      <c r="J50" s="117">
        <v>33941</v>
      </c>
      <c r="K50" s="118"/>
    </row>
    <row r="51" spans="3:11" ht="27.7" customHeight="1" x14ac:dyDescent="0.3">
      <c r="C51" s="86" t="s">
        <v>36</v>
      </c>
      <c r="D51" s="106">
        <v>71948</v>
      </c>
      <c r="E51" s="107"/>
      <c r="F51" s="106">
        <v>73160</v>
      </c>
      <c r="G51" s="107"/>
      <c r="H51" s="106">
        <v>73924</v>
      </c>
      <c r="I51" s="107"/>
      <c r="J51" s="106">
        <v>74387</v>
      </c>
      <c r="K51" s="107"/>
    </row>
    <row r="52" spans="3:11" ht="27.7" customHeight="1" x14ac:dyDescent="0.3">
      <c r="C52" s="87" t="s">
        <v>37</v>
      </c>
      <c r="D52" s="106">
        <v>108078</v>
      </c>
      <c r="E52" s="107"/>
      <c r="F52" s="106">
        <v>108838</v>
      </c>
      <c r="G52" s="107"/>
      <c r="H52" s="106">
        <v>108658</v>
      </c>
      <c r="I52" s="107"/>
      <c r="J52" s="106">
        <v>108328</v>
      </c>
      <c r="K52" s="107"/>
    </row>
    <row r="53" spans="3:11" ht="14.25" customHeight="1" x14ac:dyDescent="0.3">
      <c r="C53" s="58"/>
      <c r="D53" s="88"/>
      <c r="E53" s="88"/>
      <c r="F53" s="88"/>
      <c r="G53" s="88"/>
      <c r="H53" s="88"/>
      <c r="I53" s="88"/>
      <c r="J53" s="88"/>
      <c r="K53" s="88"/>
    </row>
    <row r="54" spans="3:11" ht="26.3" customHeight="1" x14ac:dyDescent="0.3">
      <c r="C54" s="87" t="s">
        <v>34</v>
      </c>
      <c r="D54" s="106">
        <v>830791</v>
      </c>
      <c r="E54" s="107"/>
      <c r="F54" s="106">
        <v>846303</v>
      </c>
      <c r="G54" s="107"/>
      <c r="H54" s="106">
        <v>855749</v>
      </c>
      <c r="I54" s="107"/>
      <c r="J54" s="106">
        <v>864226</v>
      </c>
      <c r="K54" s="107"/>
    </row>
    <row r="55" spans="3:11" x14ac:dyDescent="0.3">
      <c r="C55" s="60" t="s">
        <v>53</v>
      </c>
    </row>
    <row r="56" spans="3:11" ht="38.200000000000003" customHeight="1" x14ac:dyDescent="0.3"/>
    <row r="57" spans="3:11" ht="38.200000000000003" customHeight="1" x14ac:dyDescent="0.35">
      <c r="C57" s="59" t="s">
        <v>69</v>
      </c>
    </row>
    <row r="58" spans="3:11" ht="14.25" customHeight="1" x14ac:dyDescent="0.3">
      <c r="C58" s="6"/>
    </row>
    <row r="59" spans="3:11" ht="38.200000000000003" customHeight="1" x14ac:dyDescent="0.3">
      <c r="C59" s="55"/>
      <c r="D59" s="112" t="s">
        <v>77</v>
      </c>
      <c r="E59" s="113"/>
      <c r="F59" s="112">
        <v>2025</v>
      </c>
      <c r="G59" s="113"/>
    </row>
    <row r="60" spans="3:11" ht="27.7" customHeight="1" x14ac:dyDescent="0.3">
      <c r="C60" s="57" t="s">
        <v>32</v>
      </c>
      <c r="D60" s="114" t="s">
        <v>78</v>
      </c>
      <c r="E60" s="115"/>
      <c r="F60" s="114">
        <v>33941</v>
      </c>
      <c r="G60" s="115"/>
    </row>
    <row r="61" spans="3:11" ht="27.7" customHeight="1" x14ac:dyDescent="0.3">
      <c r="C61" s="104" t="s">
        <v>38</v>
      </c>
      <c r="D61" s="108" t="s">
        <v>76</v>
      </c>
      <c r="E61" s="109"/>
      <c r="F61" s="108">
        <v>11836</v>
      </c>
      <c r="G61" s="109"/>
    </row>
    <row r="62" spans="3:11" ht="27.7" customHeight="1" x14ac:dyDescent="0.3">
      <c r="C62" s="104" t="s">
        <v>39</v>
      </c>
      <c r="D62" s="108" t="s">
        <v>75</v>
      </c>
      <c r="E62" s="109"/>
      <c r="F62" s="108">
        <v>8053</v>
      </c>
      <c r="G62" s="109"/>
    </row>
    <row r="63" spans="3:11" ht="27.7" customHeight="1" x14ac:dyDescent="0.3">
      <c r="C63" s="104" t="s">
        <v>40</v>
      </c>
      <c r="D63" s="106" t="s">
        <v>74</v>
      </c>
      <c r="E63" s="107"/>
      <c r="F63" s="106">
        <v>14052</v>
      </c>
      <c r="G63" s="107"/>
    </row>
    <row r="64" spans="3:11" ht="12.05" customHeight="1" x14ac:dyDescent="0.3">
      <c r="C64" s="89"/>
      <c r="D64" s="110"/>
      <c r="E64" s="111"/>
      <c r="F64" s="119"/>
      <c r="G64" s="119"/>
    </row>
    <row r="65" spans="3:19" ht="38.200000000000003" customHeight="1" x14ac:dyDescent="0.3">
      <c r="C65" s="57" t="s">
        <v>30</v>
      </c>
      <c r="D65" s="114"/>
      <c r="E65" s="115"/>
      <c r="F65" s="114">
        <v>74387</v>
      </c>
      <c r="G65" s="115"/>
    </row>
    <row r="66" spans="3:19" ht="27.7" customHeight="1" x14ac:dyDescent="0.3">
      <c r="C66" s="104" t="s">
        <v>6</v>
      </c>
      <c r="D66" s="108" t="s">
        <v>79</v>
      </c>
      <c r="E66" s="109"/>
      <c r="F66" s="108">
        <v>18108</v>
      </c>
      <c r="G66" s="109"/>
    </row>
    <row r="67" spans="3:19" ht="27.7" customHeight="1" x14ac:dyDescent="0.3">
      <c r="C67" s="104" t="s">
        <v>8</v>
      </c>
      <c r="D67" s="108" t="s">
        <v>80</v>
      </c>
      <c r="E67" s="109"/>
      <c r="F67" s="108">
        <v>18434</v>
      </c>
      <c r="G67" s="109"/>
    </row>
    <row r="68" spans="3:19" ht="27.7" customHeight="1" x14ac:dyDescent="0.3">
      <c r="C68" s="104" t="s">
        <v>9</v>
      </c>
      <c r="D68" s="108" t="s">
        <v>81</v>
      </c>
      <c r="E68" s="109"/>
      <c r="F68" s="108">
        <v>18862</v>
      </c>
      <c r="G68" s="109"/>
    </row>
    <row r="69" spans="3:19" ht="27.7" customHeight="1" x14ac:dyDescent="0.3">
      <c r="C69" s="104" t="s">
        <v>7</v>
      </c>
      <c r="D69" s="106" t="s">
        <v>82</v>
      </c>
      <c r="E69" s="107"/>
      <c r="F69" s="106">
        <v>18983</v>
      </c>
      <c r="G69" s="107"/>
    </row>
    <row r="70" spans="3:19" ht="12.05" customHeight="1" x14ac:dyDescent="0.3">
      <c r="C70" s="89"/>
      <c r="F70" s="119"/>
      <c r="G70" s="119"/>
    </row>
    <row r="71" spans="3:19" ht="16.45" customHeight="1" x14ac:dyDescent="0.3">
      <c r="C71" s="60" t="s">
        <v>53</v>
      </c>
    </row>
    <row r="72" spans="3:19" ht="38.200000000000003" customHeight="1" x14ac:dyDescent="0.3"/>
    <row r="74" spans="3:19" ht="19.600000000000001" customHeight="1" x14ac:dyDescent="0.3"/>
    <row r="75" spans="3:19" ht="26.3" x14ac:dyDescent="0.3">
      <c r="C75" s="42" t="s">
        <v>5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</row>
    <row r="76" spans="3:19" ht="8.3000000000000007" customHeight="1" x14ac:dyDescent="0.5"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</row>
    <row r="77" spans="3:19" ht="30.7" customHeight="1" x14ac:dyDescent="0.5">
      <c r="C77" s="99" t="s">
        <v>63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</row>
    <row r="78" spans="3:19" ht="30.7" customHeight="1" x14ac:dyDescent="0.5">
      <c r="C78" s="72"/>
      <c r="D78" s="71"/>
      <c r="E78" s="71"/>
      <c r="F78" s="71"/>
      <c r="G78" s="71"/>
      <c r="H78" s="71"/>
      <c r="I78" s="71"/>
      <c r="J78" s="71"/>
      <c r="K78" s="71"/>
      <c r="L78" s="90"/>
      <c r="M78" s="71"/>
      <c r="N78" s="71"/>
      <c r="O78" s="71"/>
      <c r="P78" s="71"/>
      <c r="Q78" s="71"/>
      <c r="R78" s="71"/>
      <c r="S78" s="71"/>
    </row>
    <row r="79" spans="3:19" ht="37.6" customHeight="1" x14ac:dyDescent="0.3">
      <c r="C79" s="96"/>
      <c r="D79" s="103">
        <v>2010</v>
      </c>
      <c r="E79" s="103">
        <v>2011</v>
      </c>
      <c r="F79" s="103">
        <v>2012</v>
      </c>
      <c r="G79" s="103">
        <v>2013</v>
      </c>
      <c r="H79" s="103">
        <v>2014</v>
      </c>
      <c r="I79" s="103">
        <v>2015</v>
      </c>
      <c r="J79" s="103">
        <v>2016</v>
      </c>
      <c r="K79" s="103">
        <v>2017</v>
      </c>
      <c r="L79" s="103">
        <v>2018</v>
      </c>
      <c r="M79" s="103">
        <v>2019</v>
      </c>
      <c r="N79" s="103">
        <v>2020</v>
      </c>
      <c r="O79" s="103">
        <v>2021</v>
      </c>
      <c r="P79" s="103">
        <v>2022</v>
      </c>
      <c r="Q79" s="103">
        <v>2023</v>
      </c>
      <c r="R79" s="103">
        <v>2024</v>
      </c>
      <c r="S79" s="103">
        <v>2025</v>
      </c>
    </row>
    <row r="80" spans="3:19" ht="37.6" customHeight="1" x14ac:dyDescent="0.3">
      <c r="C80" s="97" t="s">
        <v>11</v>
      </c>
      <c r="D80" s="98">
        <v>4899</v>
      </c>
      <c r="E80" s="98">
        <v>5271</v>
      </c>
      <c r="F80" s="98">
        <v>5647</v>
      </c>
      <c r="G80" s="98">
        <v>5959</v>
      </c>
      <c r="H80" s="98">
        <v>6535</v>
      </c>
      <c r="I80" s="98">
        <v>6864</v>
      </c>
      <c r="J80" s="98">
        <v>7283</v>
      </c>
      <c r="K80" s="98">
        <v>7609</v>
      </c>
      <c r="L80" s="98"/>
      <c r="M80" s="98">
        <v>8132</v>
      </c>
      <c r="N80" s="98">
        <v>8317</v>
      </c>
      <c r="O80" s="98">
        <v>8628</v>
      </c>
      <c r="P80" s="98">
        <v>8918</v>
      </c>
      <c r="Q80" s="98">
        <v>9491</v>
      </c>
      <c r="R80" s="98">
        <v>9734</v>
      </c>
      <c r="S80" s="98">
        <v>10253</v>
      </c>
    </row>
    <row r="81" spans="3:19" ht="37.6" customHeight="1" x14ac:dyDescent="0.3">
      <c r="C81" s="97" t="s">
        <v>62</v>
      </c>
      <c r="D81" s="98">
        <v>4775.09</v>
      </c>
      <c r="E81" s="98">
        <v>5245.76</v>
      </c>
      <c r="F81" s="98">
        <v>5626.58</v>
      </c>
      <c r="G81" s="98">
        <v>5930.62</v>
      </c>
      <c r="H81" s="98">
        <v>6513.52</v>
      </c>
      <c r="I81" s="98">
        <v>6838.08</v>
      </c>
      <c r="J81" s="98">
        <v>7261.4</v>
      </c>
      <c r="K81" s="98">
        <v>7594.42</v>
      </c>
      <c r="L81" s="98"/>
      <c r="M81" s="98">
        <v>8117</v>
      </c>
      <c r="N81" s="98">
        <v>8307</v>
      </c>
      <c r="O81" s="98">
        <v>8618.9000000000015</v>
      </c>
      <c r="P81" s="98">
        <v>8876.1712252964408</v>
      </c>
      <c r="Q81" s="98">
        <v>9298.0626482213502</v>
      </c>
      <c r="R81" s="98">
        <v>9722.6056916996095</v>
      </c>
      <c r="S81" s="98">
        <v>10232</v>
      </c>
    </row>
    <row r="82" spans="3:19" ht="9.1" customHeight="1" x14ac:dyDescent="0.5">
      <c r="C82" s="91"/>
      <c r="D82" s="90"/>
      <c r="E82" s="90"/>
      <c r="F82" s="90"/>
      <c r="G82" s="90"/>
      <c r="H82" s="90"/>
      <c r="I82" s="90"/>
      <c r="J82" s="90"/>
      <c r="K82" s="90"/>
      <c r="L82" s="72"/>
      <c r="M82" s="90"/>
      <c r="N82" s="90"/>
      <c r="O82" s="90"/>
      <c r="P82" s="90"/>
      <c r="Q82" s="71"/>
      <c r="R82" s="71"/>
      <c r="S82" s="71"/>
    </row>
    <row r="83" spans="3:19" ht="21.8" customHeight="1" x14ac:dyDescent="0.5">
      <c r="C83" s="5" t="s">
        <v>58</v>
      </c>
      <c r="D83" s="72"/>
      <c r="E83" s="72"/>
      <c r="F83" s="92"/>
      <c r="G83" s="92"/>
      <c r="H83" s="72"/>
      <c r="I83" s="72"/>
      <c r="J83" s="72"/>
      <c r="K83" s="72"/>
      <c r="L83" s="71"/>
      <c r="M83" s="72"/>
      <c r="N83" s="72"/>
      <c r="O83" s="72"/>
      <c r="P83" s="72"/>
      <c r="Q83" s="71"/>
      <c r="R83" s="71"/>
      <c r="S83" s="71"/>
    </row>
    <row r="84" spans="3:19" ht="15.05" customHeight="1" x14ac:dyDescent="0.5">
      <c r="C84" s="60" t="s">
        <v>54</v>
      </c>
      <c r="D84" s="72"/>
      <c r="E84" s="72"/>
      <c r="F84" s="92"/>
      <c r="G84" s="92"/>
      <c r="H84" s="72"/>
      <c r="I84" s="72"/>
      <c r="J84" s="72"/>
      <c r="K84" s="72"/>
      <c r="L84" s="93"/>
      <c r="M84" s="72"/>
      <c r="N84" s="72"/>
      <c r="O84" s="72"/>
      <c r="P84" s="72"/>
      <c r="Q84" s="71"/>
      <c r="R84" s="71"/>
      <c r="S84" s="71"/>
    </row>
    <row r="85" spans="3:19" ht="30.7" customHeight="1" x14ac:dyDescent="0.5">
      <c r="C85" s="72"/>
      <c r="D85" s="72"/>
      <c r="E85" s="72"/>
      <c r="F85" s="92"/>
      <c r="G85" s="92"/>
      <c r="H85" s="72"/>
      <c r="I85" s="72"/>
      <c r="J85" s="72"/>
      <c r="K85" s="72"/>
      <c r="L85" s="93"/>
      <c r="M85" s="72"/>
      <c r="N85" s="72"/>
      <c r="O85" s="72"/>
      <c r="P85" s="72"/>
      <c r="Q85" s="71"/>
      <c r="R85" s="71"/>
      <c r="S85" s="71"/>
    </row>
    <row r="86" spans="3:19" ht="30.7" customHeight="1" x14ac:dyDescent="0.5">
      <c r="C86" s="99" t="s">
        <v>64</v>
      </c>
      <c r="D86" s="71"/>
      <c r="E86" s="71"/>
      <c r="F86" s="71"/>
      <c r="G86" s="71"/>
      <c r="H86" s="71"/>
      <c r="I86" s="71"/>
      <c r="J86" s="71"/>
      <c r="K86" s="71"/>
      <c r="L86" s="94"/>
      <c r="M86" s="71"/>
      <c r="N86" s="71"/>
      <c r="O86" s="71"/>
      <c r="P86" s="71"/>
      <c r="Q86" s="71"/>
      <c r="R86" s="71"/>
      <c r="S86" s="71"/>
    </row>
    <row r="87" spans="3:19" ht="19.600000000000001" customHeight="1" x14ac:dyDescent="0.5">
      <c r="C87" s="100" t="s">
        <v>16</v>
      </c>
      <c r="D87" s="93"/>
      <c r="E87" s="93"/>
      <c r="F87" s="93"/>
      <c r="G87" s="93"/>
      <c r="H87" s="93"/>
      <c r="I87" s="93"/>
      <c r="J87" s="93"/>
      <c r="K87" s="93"/>
      <c r="L87" s="71"/>
      <c r="M87" s="93"/>
      <c r="N87" s="93"/>
      <c r="O87" s="93"/>
      <c r="P87" s="93"/>
      <c r="Q87" s="71"/>
      <c r="R87" s="71"/>
      <c r="S87" s="71"/>
    </row>
    <row r="88" spans="3:19" ht="30.7" customHeight="1" x14ac:dyDescent="0.5">
      <c r="C88" s="71"/>
      <c r="D88" s="93"/>
      <c r="E88" s="93"/>
      <c r="F88" s="93"/>
      <c r="G88" s="93"/>
      <c r="H88" s="93"/>
      <c r="I88" s="93"/>
      <c r="J88" s="93"/>
      <c r="K88" s="93"/>
      <c r="L88" s="71"/>
      <c r="M88" s="93"/>
      <c r="N88" s="93"/>
      <c r="O88" s="93"/>
      <c r="P88" s="93"/>
      <c r="Q88" s="71"/>
      <c r="R88" s="71"/>
      <c r="S88" s="71"/>
    </row>
    <row r="89" spans="3:19" ht="30.7" customHeight="1" x14ac:dyDescent="0.5">
      <c r="C89" s="72"/>
      <c r="D89" s="93"/>
      <c r="E89" s="93"/>
      <c r="F89" s="93"/>
      <c r="G89" s="93"/>
      <c r="H89" s="93"/>
      <c r="I89" s="93"/>
      <c r="J89" s="93"/>
      <c r="K89" s="93"/>
      <c r="L89" s="71"/>
      <c r="M89" s="93"/>
      <c r="N89" s="93"/>
      <c r="O89" s="93"/>
      <c r="P89" s="93"/>
      <c r="Q89" s="71"/>
      <c r="R89" s="71"/>
      <c r="S89" s="71"/>
    </row>
    <row r="90" spans="3:19" ht="30.7" customHeight="1" x14ac:dyDescent="0.5">
      <c r="C90" s="71"/>
      <c r="D90" s="93"/>
      <c r="E90" s="93"/>
      <c r="F90" s="93"/>
      <c r="G90" s="93"/>
      <c r="H90" s="93"/>
      <c r="I90" s="93"/>
      <c r="J90" s="93"/>
      <c r="K90" s="93"/>
      <c r="L90" s="71"/>
      <c r="M90" s="93"/>
      <c r="N90" s="93"/>
      <c r="O90" s="93"/>
      <c r="P90" s="93"/>
      <c r="Q90" s="71"/>
      <c r="R90" s="71"/>
      <c r="S90" s="71"/>
    </row>
    <row r="91" spans="3:19" ht="30.7" customHeight="1" x14ac:dyDescent="0.5">
      <c r="C91" s="71"/>
      <c r="D91" s="93"/>
      <c r="E91" s="93"/>
      <c r="F91" s="93"/>
      <c r="G91" s="93"/>
      <c r="H91" s="93"/>
      <c r="I91" s="93"/>
      <c r="J91" s="93"/>
      <c r="K91" s="93"/>
      <c r="L91" s="71"/>
      <c r="M91" s="93"/>
      <c r="N91" s="93"/>
      <c r="O91" s="93"/>
      <c r="P91" s="93"/>
      <c r="Q91" s="71"/>
      <c r="R91" s="71"/>
      <c r="S91" s="71"/>
    </row>
    <row r="92" spans="3:19" ht="30.7" customHeight="1" x14ac:dyDescent="0.5">
      <c r="C92" s="71"/>
      <c r="D92" s="93"/>
      <c r="E92" s="93"/>
      <c r="F92" s="93"/>
      <c r="G92" s="93"/>
      <c r="H92" s="93"/>
      <c r="I92" s="93"/>
      <c r="J92" s="93"/>
      <c r="K92" s="93"/>
      <c r="L92" s="71"/>
      <c r="M92" s="93"/>
      <c r="N92" s="93"/>
      <c r="O92" s="93"/>
      <c r="P92" s="93"/>
      <c r="Q92" s="71"/>
      <c r="R92" s="71"/>
      <c r="S92" s="71"/>
    </row>
    <row r="93" spans="3:19" ht="30.7" customHeight="1" x14ac:dyDescent="0.5">
      <c r="C93" s="71"/>
      <c r="D93" s="93"/>
      <c r="E93" s="93"/>
      <c r="F93" s="93"/>
      <c r="G93" s="93"/>
      <c r="H93" s="93"/>
      <c r="I93" s="93"/>
      <c r="J93" s="93"/>
      <c r="K93" s="93"/>
      <c r="L93" s="71"/>
      <c r="M93" s="93"/>
      <c r="N93" s="93"/>
      <c r="O93" s="93"/>
      <c r="P93" s="93"/>
      <c r="Q93" s="71"/>
      <c r="R93" s="71"/>
      <c r="S93" s="71"/>
    </row>
    <row r="94" spans="3:19" ht="30.7" customHeight="1" x14ac:dyDescent="0.5">
      <c r="C94" s="71"/>
      <c r="D94" s="93"/>
      <c r="E94" s="93"/>
      <c r="F94" s="93"/>
      <c r="G94" s="93"/>
      <c r="H94" s="93"/>
      <c r="I94" s="93"/>
      <c r="J94" s="93"/>
      <c r="K94" s="93"/>
      <c r="L94" s="71"/>
      <c r="M94" s="93"/>
      <c r="N94" s="93"/>
      <c r="O94" s="93"/>
      <c r="P94" s="93"/>
      <c r="Q94" s="71"/>
      <c r="R94" s="71"/>
      <c r="S94" s="71"/>
    </row>
    <row r="95" spans="3:19" ht="30.7" customHeight="1" x14ac:dyDescent="0.5">
      <c r="C95" s="71"/>
      <c r="D95" s="93"/>
      <c r="E95" s="93"/>
      <c r="F95" s="93"/>
      <c r="G95" s="93"/>
      <c r="H95" s="93"/>
      <c r="I95" s="93"/>
      <c r="J95" s="93"/>
      <c r="K95" s="93"/>
      <c r="L95" s="71"/>
      <c r="M95" s="93"/>
      <c r="N95" s="93"/>
      <c r="O95" s="93"/>
      <c r="P95" s="93"/>
      <c r="Q95" s="71"/>
      <c r="R95" s="71"/>
      <c r="S95" s="71"/>
    </row>
    <row r="96" spans="3:19" ht="30.7" customHeight="1" x14ac:dyDescent="0.5">
      <c r="C96" s="71"/>
      <c r="D96" s="93"/>
      <c r="E96" s="93"/>
      <c r="F96" s="93"/>
      <c r="G96" s="93"/>
      <c r="H96" s="93"/>
      <c r="I96" s="93"/>
      <c r="J96" s="93"/>
      <c r="K96" s="93"/>
      <c r="L96" s="71"/>
      <c r="M96" s="93"/>
      <c r="N96" s="93"/>
      <c r="O96" s="93"/>
      <c r="P96" s="93"/>
      <c r="Q96" s="71"/>
      <c r="R96" s="71"/>
      <c r="S96" s="71"/>
    </row>
    <row r="97" spans="3:19" ht="30.7" customHeight="1" x14ac:dyDescent="0.5">
      <c r="C97" s="71"/>
      <c r="D97" s="93"/>
      <c r="E97" s="93"/>
      <c r="F97" s="93"/>
      <c r="G97" s="93"/>
      <c r="H97" s="93"/>
      <c r="I97" s="93"/>
      <c r="J97" s="93"/>
      <c r="K97" s="93"/>
      <c r="L97" s="71"/>
      <c r="M97" s="93"/>
      <c r="N97" s="93"/>
      <c r="O97" s="93"/>
      <c r="P97" s="93"/>
      <c r="Q97" s="71"/>
      <c r="R97" s="71"/>
      <c r="S97" s="71"/>
    </row>
    <row r="98" spans="3:19" ht="30.7" customHeight="1" x14ac:dyDescent="0.5">
      <c r="C98" s="71"/>
      <c r="D98" s="93"/>
      <c r="E98" s="93"/>
      <c r="F98" s="93"/>
      <c r="G98" s="93"/>
      <c r="H98" s="93"/>
      <c r="I98" s="93"/>
      <c r="J98" s="93"/>
      <c r="K98" s="93"/>
      <c r="L98" s="71"/>
      <c r="M98" s="93"/>
      <c r="N98" s="93"/>
      <c r="O98" s="93"/>
      <c r="P98" s="93"/>
      <c r="Q98" s="71"/>
      <c r="R98" s="71"/>
      <c r="S98" s="71"/>
    </row>
    <row r="99" spans="3:19" ht="30.7" customHeight="1" x14ac:dyDescent="0.5">
      <c r="D99" s="93"/>
      <c r="E99" s="93"/>
      <c r="F99" s="93"/>
      <c r="G99" s="93"/>
      <c r="H99" s="93"/>
      <c r="I99" s="93"/>
      <c r="J99" s="93"/>
      <c r="K99" s="93"/>
      <c r="L99" s="71"/>
      <c r="M99" s="93"/>
      <c r="N99" s="93"/>
      <c r="O99" s="93"/>
      <c r="P99" s="93"/>
      <c r="Q99" s="71"/>
      <c r="R99" s="71"/>
      <c r="S99" s="71"/>
    </row>
    <row r="100" spans="3:19" ht="30.7" customHeight="1" x14ac:dyDescent="0.5">
      <c r="C100" s="71"/>
      <c r="D100" s="93"/>
      <c r="E100" s="93"/>
      <c r="F100" s="93"/>
      <c r="G100" s="93"/>
      <c r="H100" s="93"/>
      <c r="I100" s="93"/>
      <c r="J100" s="93"/>
      <c r="K100" s="93"/>
      <c r="L100" s="71"/>
      <c r="M100" s="93"/>
      <c r="N100" s="93"/>
      <c r="O100" s="93"/>
      <c r="P100" s="93"/>
      <c r="Q100" s="71"/>
      <c r="R100" s="71"/>
      <c r="S100" s="71"/>
    </row>
    <row r="101" spans="3:19" ht="33.049999999999997" customHeight="1" x14ac:dyDescent="0.5">
      <c r="C101" s="101" t="s">
        <v>54</v>
      </c>
      <c r="D101" s="93"/>
      <c r="E101" s="93"/>
      <c r="F101" s="93"/>
      <c r="G101" s="93"/>
      <c r="H101" s="93"/>
      <c r="I101" s="93"/>
      <c r="J101" s="93"/>
      <c r="K101" s="93"/>
      <c r="L101" s="71"/>
      <c r="M101" s="93"/>
      <c r="N101" s="93"/>
      <c r="O101" s="93"/>
      <c r="P101" s="93"/>
      <c r="Q101" s="71"/>
      <c r="R101" s="71"/>
      <c r="S101" s="71"/>
    </row>
    <row r="102" spans="3:19" ht="30.7" customHeight="1" x14ac:dyDescent="0.5"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</row>
    <row r="103" spans="3:19" ht="30.7" customHeight="1" x14ac:dyDescent="0.5">
      <c r="C103" s="99" t="s">
        <v>71</v>
      </c>
      <c r="D103" s="71"/>
      <c r="E103" s="71"/>
      <c r="F103" s="71"/>
      <c r="G103" s="71"/>
      <c r="H103" s="71"/>
      <c r="I103" s="71"/>
      <c r="J103" s="71"/>
      <c r="K103" s="71"/>
      <c r="L103" s="74"/>
      <c r="M103" s="71"/>
      <c r="N103" s="71"/>
      <c r="O103" s="71"/>
      <c r="P103" s="71"/>
      <c r="Q103" s="71"/>
      <c r="R103" s="71"/>
      <c r="S103" s="71"/>
    </row>
    <row r="104" spans="3:19" ht="16.45" customHeight="1" x14ac:dyDescent="0.5">
      <c r="C104" s="71"/>
      <c r="D104" s="95"/>
      <c r="E104" s="95"/>
      <c r="F104" s="95"/>
      <c r="G104" s="95"/>
      <c r="H104" s="95"/>
      <c r="I104" s="95"/>
      <c r="J104" s="72"/>
      <c r="K104" s="72"/>
      <c r="L104" s="71"/>
      <c r="M104" s="72"/>
      <c r="N104" s="72"/>
      <c r="O104" s="72"/>
      <c r="P104" s="72"/>
      <c r="Q104" s="71"/>
      <c r="R104" s="71"/>
      <c r="S104" s="71"/>
    </row>
    <row r="105" spans="3:19" ht="30.7" customHeight="1" x14ac:dyDescent="0.5">
      <c r="C105" s="71"/>
      <c r="D105" s="103">
        <v>2024</v>
      </c>
      <c r="E105" s="103">
        <v>2025</v>
      </c>
      <c r="F105" s="103" t="s">
        <v>60</v>
      </c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</row>
    <row r="106" spans="3:19" ht="30.7" customHeight="1" x14ac:dyDescent="0.5">
      <c r="C106" s="97" t="s">
        <v>27</v>
      </c>
      <c r="D106" s="98">
        <v>14204</v>
      </c>
      <c r="E106" s="98">
        <v>14328</v>
      </c>
      <c r="F106" s="102">
        <f>E106/D106-1</f>
        <v>8.7299352295127086E-3</v>
      </c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</row>
    <row r="107" spans="3:19" ht="19.600000000000001" customHeight="1" x14ac:dyDescent="0.5">
      <c r="C107" s="101" t="s">
        <v>54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</row>
    <row r="108" spans="3:19" ht="19.600000000000001" customHeight="1" x14ac:dyDescent="0.3"/>
    <row r="110" spans="3:19" ht="26.3" x14ac:dyDescent="0.3">
      <c r="C110" s="42" t="s">
        <v>4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</row>
    <row r="111" spans="3:19" ht="8.3000000000000007" customHeight="1" x14ac:dyDescent="0.5"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</row>
    <row r="112" spans="3:19" ht="30.7" customHeight="1" x14ac:dyDescent="0.5">
      <c r="C112" s="99" t="s">
        <v>65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</row>
    <row r="113" spans="3:19" ht="30.7" customHeight="1" x14ac:dyDescent="0.5">
      <c r="C113" s="72"/>
      <c r="D113" s="71"/>
      <c r="E113" s="71"/>
      <c r="F113" s="71"/>
      <c r="G113" s="71"/>
      <c r="H113" s="71"/>
      <c r="I113" s="71"/>
      <c r="J113" s="71"/>
      <c r="K113" s="71"/>
      <c r="L113" s="90"/>
      <c r="M113" s="71"/>
      <c r="N113" s="71"/>
      <c r="O113" s="71"/>
      <c r="P113" s="71"/>
      <c r="Q113" s="71"/>
      <c r="R113" s="71"/>
      <c r="S113" s="71"/>
    </row>
    <row r="114" spans="3:19" ht="37.6" customHeight="1" x14ac:dyDescent="0.3">
      <c r="C114" s="96"/>
      <c r="D114" s="103">
        <v>2010</v>
      </c>
      <c r="E114" s="103">
        <v>2011</v>
      </c>
      <c r="F114" s="103">
        <v>2012</v>
      </c>
      <c r="G114" s="103">
        <v>2013</v>
      </c>
      <c r="H114" s="103">
        <v>2014</v>
      </c>
      <c r="I114" s="103">
        <v>2015</v>
      </c>
      <c r="J114" s="103">
        <v>2016</v>
      </c>
      <c r="K114" s="103">
        <v>2017</v>
      </c>
      <c r="L114" s="103">
        <v>2018</v>
      </c>
      <c r="M114" s="103">
        <v>2019</v>
      </c>
      <c r="N114" s="103">
        <v>2020</v>
      </c>
      <c r="O114" s="103">
        <v>2021</v>
      </c>
      <c r="P114" s="103">
        <v>2022</v>
      </c>
      <c r="Q114" s="103">
        <v>2023</v>
      </c>
      <c r="R114" s="103">
        <v>2024</v>
      </c>
      <c r="S114" s="103">
        <v>2025</v>
      </c>
    </row>
    <row r="115" spans="3:19" ht="37.6" customHeight="1" x14ac:dyDescent="0.3">
      <c r="C115" s="97" t="s">
        <v>11</v>
      </c>
      <c r="D115" s="98">
        <v>5182</v>
      </c>
      <c r="E115" s="98">
        <v>5878</v>
      </c>
      <c r="F115" s="98">
        <v>6834</v>
      </c>
      <c r="G115" s="98">
        <v>7524</v>
      </c>
      <c r="H115" s="98">
        <v>8177</v>
      </c>
      <c r="I115" s="98">
        <v>9251</v>
      </c>
      <c r="J115" s="98">
        <v>10113</v>
      </c>
      <c r="K115" s="98">
        <v>11023</v>
      </c>
      <c r="L115" s="98">
        <v>0</v>
      </c>
      <c r="M115" s="98">
        <v>12940</v>
      </c>
      <c r="N115" s="98">
        <v>13959</v>
      </c>
      <c r="O115" s="98">
        <v>15128</v>
      </c>
      <c r="P115" s="98">
        <v>16200</v>
      </c>
      <c r="Q115" s="98">
        <v>17634</v>
      </c>
      <c r="R115" s="98">
        <v>18767</v>
      </c>
      <c r="S115" s="98">
        <v>20194</v>
      </c>
    </row>
    <row r="116" spans="3:19" ht="37.6" customHeight="1" x14ac:dyDescent="0.3">
      <c r="C116" s="97" t="s">
        <v>62</v>
      </c>
      <c r="D116" s="98">
        <v>3666.108566420337</v>
      </c>
      <c r="E116" s="98">
        <v>4205.1683936550762</v>
      </c>
      <c r="F116" s="98">
        <v>4787.499570656295</v>
      </c>
      <c r="G116" s="98">
        <v>5278.011218825759</v>
      </c>
      <c r="H116" s="98">
        <v>5690.5922569019276</v>
      </c>
      <c r="I116" s="98">
        <v>6583.74</v>
      </c>
      <c r="J116" s="98">
        <v>7198.7599999999993</v>
      </c>
      <c r="K116" s="98">
        <v>7761.1299999999992</v>
      </c>
      <c r="L116" s="98">
        <v>0</v>
      </c>
      <c r="M116" s="98">
        <v>9255.9</v>
      </c>
      <c r="N116" s="98">
        <v>9819.49</v>
      </c>
      <c r="O116" s="98">
        <v>10699.730000000001</v>
      </c>
      <c r="P116" s="98">
        <v>11332.9144010648</v>
      </c>
      <c r="Q116" s="98">
        <v>12384.7573913043</v>
      </c>
      <c r="R116" s="98">
        <v>13013.261850893899</v>
      </c>
      <c r="S116" s="98">
        <v>14039.70835792588</v>
      </c>
    </row>
    <row r="117" spans="3:19" ht="9.1" customHeight="1" x14ac:dyDescent="0.5">
      <c r="C117" s="91"/>
      <c r="D117" s="90"/>
      <c r="E117" s="90"/>
      <c r="F117" s="90"/>
      <c r="G117" s="90"/>
      <c r="H117" s="90"/>
      <c r="I117" s="90"/>
      <c r="J117" s="90"/>
      <c r="K117" s="90"/>
      <c r="L117" s="72"/>
      <c r="M117" s="90"/>
      <c r="N117" s="90"/>
      <c r="O117" s="90"/>
      <c r="P117" s="90"/>
      <c r="Q117" s="71"/>
      <c r="R117" s="71"/>
      <c r="S117" s="71"/>
    </row>
    <row r="118" spans="3:19" ht="21.8" customHeight="1" x14ac:dyDescent="0.5">
      <c r="C118" s="5" t="s">
        <v>57</v>
      </c>
      <c r="D118" s="72"/>
      <c r="E118" s="72"/>
      <c r="F118" s="92"/>
      <c r="G118" s="92"/>
      <c r="H118" s="72"/>
      <c r="I118" s="72"/>
      <c r="J118" s="72"/>
      <c r="K118" s="72"/>
      <c r="L118" s="71"/>
      <c r="M118" s="72"/>
      <c r="N118" s="72"/>
      <c r="O118" s="72"/>
      <c r="P118" s="72"/>
      <c r="Q118" s="71"/>
      <c r="R118" s="71"/>
      <c r="S118" s="71"/>
    </row>
    <row r="119" spans="3:19" ht="15.05" customHeight="1" x14ac:dyDescent="0.5">
      <c r="C119" s="60" t="s">
        <v>54</v>
      </c>
      <c r="D119" s="72"/>
      <c r="E119" s="72"/>
      <c r="F119" s="92"/>
      <c r="G119" s="92"/>
      <c r="H119" s="72"/>
      <c r="I119" s="72"/>
      <c r="J119" s="72"/>
      <c r="K119" s="72"/>
      <c r="L119" s="93"/>
      <c r="M119" s="72"/>
      <c r="N119" s="72"/>
      <c r="O119" s="72"/>
      <c r="P119" s="72"/>
      <c r="Q119" s="71"/>
      <c r="R119" s="71"/>
      <c r="S119" s="71"/>
    </row>
    <row r="120" spans="3:19" ht="30.7" customHeight="1" x14ac:dyDescent="0.5">
      <c r="C120" s="72"/>
      <c r="D120" s="72"/>
      <c r="E120" s="72"/>
      <c r="F120" s="92"/>
      <c r="G120" s="92"/>
      <c r="H120" s="72"/>
      <c r="I120" s="72"/>
      <c r="J120" s="72"/>
      <c r="K120" s="72"/>
      <c r="L120" s="93"/>
      <c r="M120" s="72"/>
      <c r="N120" s="72"/>
      <c r="O120" s="72"/>
      <c r="P120" s="72"/>
      <c r="Q120" s="71"/>
      <c r="R120" s="71"/>
      <c r="S120" s="71"/>
    </row>
    <row r="121" spans="3:19" ht="30.7" customHeight="1" x14ac:dyDescent="0.5">
      <c r="C121" s="99" t="s">
        <v>66</v>
      </c>
      <c r="D121" s="71"/>
      <c r="E121" s="71"/>
      <c r="F121" s="71"/>
      <c r="G121" s="71"/>
      <c r="H121" s="71"/>
      <c r="I121" s="71"/>
      <c r="J121" s="71"/>
      <c r="K121" s="71"/>
      <c r="L121" s="94"/>
      <c r="M121" s="71"/>
      <c r="N121" s="71"/>
      <c r="O121" s="71"/>
      <c r="P121" s="71"/>
      <c r="Q121" s="71"/>
      <c r="R121" s="71"/>
      <c r="S121" s="71"/>
    </row>
    <row r="122" spans="3:19" ht="19.600000000000001" customHeight="1" x14ac:dyDescent="0.5">
      <c r="C122" s="100" t="s">
        <v>16</v>
      </c>
      <c r="D122" s="93"/>
      <c r="E122" s="93"/>
      <c r="F122" s="93"/>
      <c r="G122" s="93"/>
      <c r="H122" s="93"/>
      <c r="I122" s="93"/>
      <c r="J122" s="93"/>
      <c r="K122" s="93"/>
      <c r="L122" s="71"/>
      <c r="M122" s="93"/>
      <c r="N122" s="93"/>
      <c r="O122" s="93"/>
      <c r="P122" s="93"/>
      <c r="Q122" s="71"/>
      <c r="R122" s="71"/>
      <c r="S122" s="71"/>
    </row>
    <row r="123" spans="3:19" ht="30.7" customHeight="1" x14ac:dyDescent="0.5">
      <c r="C123" s="71"/>
      <c r="D123" s="93"/>
      <c r="E123" s="93"/>
      <c r="F123" s="93"/>
      <c r="G123" s="93"/>
      <c r="H123" s="93"/>
      <c r="I123" s="93"/>
      <c r="J123" s="93"/>
      <c r="K123" s="93"/>
      <c r="L123" s="71"/>
      <c r="M123" s="93"/>
      <c r="N123" s="93"/>
      <c r="O123" s="93"/>
      <c r="P123" s="93"/>
      <c r="Q123" s="71"/>
      <c r="R123" s="71"/>
      <c r="S123" s="71"/>
    </row>
    <row r="124" spans="3:19" ht="30.7" customHeight="1" x14ac:dyDescent="0.5">
      <c r="C124" s="72"/>
      <c r="D124" s="93"/>
      <c r="E124" s="93"/>
      <c r="F124" s="93"/>
      <c r="G124" s="93"/>
      <c r="H124" s="93"/>
      <c r="I124" s="93"/>
      <c r="J124" s="93"/>
      <c r="K124" s="93"/>
      <c r="L124" s="71"/>
      <c r="M124" s="93"/>
      <c r="N124" s="93"/>
      <c r="O124" s="93"/>
      <c r="P124" s="93"/>
      <c r="Q124" s="71"/>
      <c r="R124" s="71"/>
      <c r="S124" s="71"/>
    </row>
    <row r="125" spans="3:19" ht="30.7" customHeight="1" x14ac:dyDescent="0.5">
      <c r="C125" s="71"/>
      <c r="D125" s="93"/>
      <c r="E125" s="93"/>
      <c r="F125" s="93"/>
      <c r="G125" s="93"/>
      <c r="H125" s="93"/>
      <c r="I125" s="93"/>
      <c r="J125" s="93"/>
      <c r="K125" s="93"/>
      <c r="L125" s="71"/>
      <c r="M125" s="93"/>
      <c r="N125" s="93"/>
      <c r="O125" s="93"/>
      <c r="P125" s="93"/>
      <c r="Q125" s="71"/>
      <c r="R125" s="71"/>
      <c r="S125" s="71"/>
    </row>
    <row r="126" spans="3:19" ht="30.7" customHeight="1" x14ac:dyDescent="0.5">
      <c r="C126" s="71"/>
      <c r="D126" s="93"/>
      <c r="E126" s="93"/>
      <c r="F126" s="93"/>
      <c r="G126" s="93"/>
      <c r="H126" s="93"/>
      <c r="I126" s="93"/>
      <c r="J126" s="93"/>
      <c r="K126" s="93"/>
      <c r="L126" s="71"/>
      <c r="M126" s="93"/>
      <c r="N126" s="93"/>
      <c r="O126" s="93"/>
      <c r="P126" s="93"/>
      <c r="Q126" s="71"/>
      <c r="R126" s="71"/>
      <c r="S126" s="71"/>
    </row>
    <row r="127" spans="3:19" ht="30.7" customHeight="1" x14ac:dyDescent="0.5">
      <c r="C127" s="71"/>
      <c r="D127" s="93"/>
      <c r="E127" s="93"/>
      <c r="F127" s="93"/>
      <c r="G127" s="93"/>
      <c r="H127" s="93"/>
      <c r="I127" s="93"/>
      <c r="J127" s="93"/>
      <c r="K127" s="93"/>
      <c r="L127" s="71"/>
      <c r="M127" s="93"/>
      <c r="N127" s="93"/>
      <c r="O127" s="93"/>
      <c r="P127" s="93"/>
      <c r="Q127" s="71"/>
      <c r="R127" s="71"/>
      <c r="S127" s="71"/>
    </row>
    <row r="128" spans="3:19" ht="30.7" customHeight="1" x14ac:dyDescent="0.5">
      <c r="C128" s="71"/>
      <c r="D128" s="93"/>
      <c r="E128" s="93"/>
      <c r="F128" s="93"/>
      <c r="G128" s="93"/>
      <c r="H128" s="93"/>
      <c r="I128" s="93"/>
      <c r="J128" s="93"/>
      <c r="K128" s="93"/>
      <c r="L128" s="71"/>
      <c r="M128" s="93"/>
      <c r="N128" s="93"/>
      <c r="O128" s="93"/>
      <c r="P128" s="93"/>
      <c r="Q128" s="71"/>
      <c r="R128" s="71"/>
      <c r="S128" s="71"/>
    </row>
    <row r="129" spans="3:19" ht="30.7" customHeight="1" x14ac:dyDescent="0.5">
      <c r="C129" s="71"/>
      <c r="D129" s="93"/>
      <c r="E129" s="93"/>
      <c r="F129" s="93"/>
      <c r="G129" s="93"/>
      <c r="H129" s="93"/>
      <c r="I129" s="93"/>
      <c r="J129" s="93"/>
      <c r="K129" s="93"/>
      <c r="L129" s="71"/>
      <c r="M129" s="93"/>
      <c r="N129" s="93"/>
      <c r="O129" s="93"/>
      <c r="P129" s="93"/>
      <c r="Q129" s="71"/>
      <c r="R129" s="71"/>
      <c r="S129" s="71"/>
    </row>
    <row r="130" spans="3:19" ht="30.7" customHeight="1" x14ac:dyDescent="0.5">
      <c r="C130" s="71"/>
      <c r="D130" s="93"/>
      <c r="E130" s="93"/>
      <c r="F130" s="93"/>
      <c r="G130" s="93"/>
      <c r="H130" s="93"/>
      <c r="I130" s="93"/>
      <c r="J130" s="93"/>
      <c r="K130" s="93"/>
      <c r="L130" s="71"/>
      <c r="M130" s="93"/>
      <c r="N130" s="93"/>
      <c r="O130" s="93"/>
      <c r="P130" s="93"/>
      <c r="Q130" s="71"/>
      <c r="R130" s="71"/>
      <c r="S130" s="71"/>
    </row>
    <row r="131" spans="3:19" ht="30.7" customHeight="1" x14ac:dyDescent="0.5">
      <c r="C131" s="71"/>
      <c r="D131" s="93"/>
      <c r="E131" s="93"/>
      <c r="F131" s="93"/>
      <c r="G131" s="93"/>
      <c r="H131" s="93"/>
      <c r="I131" s="93"/>
      <c r="J131" s="93"/>
      <c r="K131" s="93"/>
      <c r="L131" s="71"/>
      <c r="M131" s="93"/>
      <c r="N131" s="93"/>
      <c r="O131" s="93"/>
      <c r="P131" s="93"/>
      <c r="Q131" s="71"/>
      <c r="R131" s="71"/>
      <c r="S131" s="71"/>
    </row>
    <row r="132" spans="3:19" ht="30.7" customHeight="1" x14ac:dyDescent="0.5">
      <c r="C132" s="71"/>
      <c r="D132" s="93"/>
      <c r="E132" s="93"/>
      <c r="F132" s="93"/>
      <c r="G132" s="93"/>
      <c r="H132" s="93"/>
      <c r="I132" s="93"/>
      <c r="J132" s="93"/>
      <c r="K132" s="93"/>
      <c r="L132" s="71"/>
      <c r="M132" s="93"/>
      <c r="N132" s="93"/>
      <c r="O132" s="93"/>
      <c r="P132" s="93"/>
      <c r="Q132" s="71"/>
      <c r="R132" s="71"/>
      <c r="S132" s="71"/>
    </row>
    <row r="133" spans="3:19" ht="30.7" customHeight="1" x14ac:dyDescent="0.5">
      <c r="C133" s="71"/>
      <c r="D133" s="93"/>
      <c r="E133" s="93"/>
      <c r="F133" s="93"/>
      <c r="G133" s="93"/>
      <c r="H133" s="93"/>
      <c r="I133" s="93"/>
      <c r="J133" s="93"/>
      <c r="K133" s="93"/>
      <c r="L133" s="71"/>
      <c r="M133" s="93"/>
      <c r="N133" s="93"/>
      <c r="O133" s="93"/>
      <c r="P133" s="93"/>
      <c r="Q133" s="71"/>
      <c r="R133" s="71"/>
      <c r="S133" s="71"/>
    </row>
    <row r="134" spans="3:19" ht="30.7" customHeight="1" x14ac:dyDescent="0.5">
      <c r="D134" s="93"/>
      <c r="E134" s="93"/>
      <c r="F134" s="93"/>
      <c r="G134" s="93"/>
      <c r="H134" s="93"/>
      <c r="I134" s="93"/>
      <c r="J134" s="93"/>
      <c r="K134" s="93"/>
      <c r="L134" s="71"/>
      <c r="M134" s="93"/>
      <c r="N134" s="93"/>
      <c r="O134" s="93"/>
      <c r="P134" s="93"/>
      <c r="Q134" s="71"/>
      <c r="R134" s="71"/>
      <c r="S134" s="71"/>
    </row>
    <row r="135" spans="3:19" ht="30.7" customHeight="1" x14ac:dyDescent="0.5">
      <c r="C135" s="71"/>
      <c r="D135" s="93"/>
      <c r="E135" s="93"/>
      <c r="F135" s="93"/>
      <c r="G135" s="93"/>
      <c r="H135" s="93"/>
      <c r="I135" s="93"/>
      <c r="J135" s="93"/>
      <c r="K135" s="93"/>
      <c r="L135" s="71"/>
      <c r="M135" s="93"/>
      <c r="N135" s="93"/>
      <c r="O135" s="93"/>
      <c r="P135" s="93"/>
      <c r="Q135" s="71"/>
      <c r="R135" s="71"/>
      <c r="S135" s="71"/>
    </row>
    <row r="136" spans="3:19" ht="40.549999999999997" customHeight="1" x14ac:dyDescent="0.5">
      <c r="C136" s="101" t="s">
        <v>54</v>
      </c>
      <c r="D136" s="93"/>
      <c r="E136" s="93"/>
      <c r="F136" s="93"/>
      <c r="G136" s="93"/>
      <c r="H136" s="93"/>
      <c r="I136" s="93"/>
      <c r="J136" s="93"/>
      <c r="K136" s="93"/>
      <c r="L136" s="71"/>
      <c r="M136" s="93"/>
      <c r="N136" s="93"/>
      <c r="O136" s="93"/>
      <c r="P136" s="93"/>
      <c r="Q136" s="71"/>
      <c r="R136" s="71"/>
      <c r="S136" s="71"/>
    </row>
    <row r="137" spans="3:19" ht="30.7" customHeight="1" x14ac:dyDescent="0.5"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</row>
    <row r="138" spans="3:19" ht="30.7" customHeight="1" x14ac:dyDescent="0.5">
      <c r="C138" s="99" t="s">
        <v>70</v>
      </c>
      <c r="D138" s="71"/>
      <c r="E138" s="71"/>
      <c r="F138" s="71"/>
      <c r="G138" s="71"/>
      <c r="H138" s="71"/>
      <c r="I138" s="71"/>
      <c r="J138" s="71"/>
      <c r="K138" s="71"/>
      <c r="L138" s="74"/>
      <c r="M138" s="71"/>
      <c r="N138" s="71"/>
      <c r="O138" s="71"/>
      <c r="P138" s="71"/>
      <c r="Q138" s="71"/>
      <c r="R138" s="71"/>
      <c r="S138" s="71"/>
    </row>
    <row r="139" spans="3:19" ht="16.45" customHeight="1" x14ac:dyDescent="0.5">
      <c r="C139" s="71"/>
      <c r="D139" s="95"/>
      <c r="E139" s="95"/>
      <c r="F139" s="95"/>
      <c r="G139" s="95"/>
      <c r="H139" s="95"/>
      <c r="I139" s="95"/>
      <c r="J139" s="72"/>
      <c r="K139" s="72"/>
      <c r="L139" s="71"/>
      <c r="M139" s="72"/>
      <c r="N139" s="72"/>
      <c r="O139" s="72"/>
      <c r="P139" s="72"/>
      <c r="Q139" s="71"/>
      <c r="R139" s="71"/>
      <c r="S139" s="71"/>
    </row>
    <row r="140" spans="3:19" ht="30.7" customHeight="1" x14ac:dyDescent="0.5">
      <c r="C140" s="71"/>
      <c r="D140" s="103">
        <v>2024</v>
      </c>
      <c r="E140" s="103">
        <v>2025</v>
      </c>
      <c r="F140" s="103" t="s">
        <v>60</v>
      </c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</row>
    <row r="141" spans="3:19" ht="30.7" customHeight="1" x14ac:dyDescent="0.5">
      <c r="C141" s="97" t="s">
        <v>28</v>
      </c>
      <c r="D141" s="98">
        <v>25126</v>
      </c>
      <c r="E141" s="98">
        <v>27148</v>
      </c>
      <c r="F141" s="102">
        <f>E141/D141-1</f>
        <v>8.0474408978747025E-2</v>
      </c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</row>
    <row r="142" spans="3:19" ht="19.600000000000001" customHeight="1" x14ac:dyDescent="0.5">
      <c r="C142" s="101" t="s">
        <v>54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</row>
    <row r="143" spans="3:19" ht="19.600000000000001" customHeight="1" x14ac:dyDescent="0.3"/>
    <row r="145" spans="3:19" ht="26.3" x14ac:dyDescent="0.3">
      <c r="C145" s="42" t="s">
        <v>25</v>
      </c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</row>
    <row r="146" spans="3:19" ht="8.3000000000000007" customHeight="1" x14ac:dyDescent="0.5"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</row>
    <row r="147" spans="3:19" ht="30.7" customHeight="1" x14ac:dyDescent="0.5">
      <c r="C147" s="99" t="s">
        <v>61</v>
      </c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</row>
    <row r="148" spans="3:19" ht="8.3000000000000007" customHeight="1" x14ac:dyDescent="0.5">
      <c r="C148" s="72"/>
      <c r="D148" s="71"/>
      <c r="E148" s="71"/>
      <c r="F148" s="71"/>
      <c r="G148" s="71"/>
      <c r="H148" s="71"/>
      <c r="I148" s="71"/>
      <c r="J148" s="71"/>
      <c r="K148" s="71"/>
      <c r="L148" s="90"/>
      <c r="M148" s="71"/>
      <c r="N148" s="71"/>
      <c r="O148" s="71"/>
      <c r="P148" s="71"/>
      <c r="Q148" s="71"/>
      <c r="R148" s="71"/>
      <c r="S148" s="71"/>
    </row>
    <row r="149" spans="3:19" ht="37.6" customHeight="1" x14ac:dyDescent="0.3">
      <c r="C149" s="96"/>
      <c r="D149" s="103">
        <v>2010</v>
      </c>
      <c r="E149" s="103">
        <v>2011</v>
      </c>
      <c r="F149" s="103">
        <v>2012</v>
      </c>
      <c r="G149" s="103">
        <v>2013</v>
      </c>
      <c r="H149" s="103">
        <v>2014</v>
      </c>
      <c r="I149" s="103">
        <v>2015</v>
      </c>
      <c r="J149" s="103">
        <v>2016</v>
      </c>
      <c r="K149" s="103">
        <v>2017</v>
      </c>
      <c r="L149" s="103">
        <v>2018</v>
      </c>
      <c r="M149" s="103">
        <v>2019</v>
      </c>
      <c r="N149" s="103">
        <v>2020</v>
      </c>
      <c r="O149" s="103">
        <v>2021</v>
      </c>
      <c r="P149" s="103">
        <v>2022</v>
      </c>
      <c r="Q149" s="103">
        <v>2023</v>
      </c>
      <c r="R149" s="103">
        <v>2024</v>
      </c>
      <c r="S149" s="103">
        <v>2025</v>
      </c>
    </row>
    <row r="150" spans="3:19" ht="37.6" customHeight="1" x14ac:dyDescent="0.3">
      <c r="C150" s="51" t="s">
        <v>26</v>
      </c>
      <c r="D150" s="62">
        <v>1448</v>
      </c>
      <c r="E150" s="62">
        <v>1476</v>
      </c>
      <c r="F150" s="62">
        <v>1461</v>
      </c>
      <c r="G150" s="62">
        <v>1453</v>
      </c>
      <c r="H150" s="62">
        <v>1514</v>
      </c>
      <c r="I150" s="62">
        <v>1532</v>
      </c>
      <c r="J150" s="62">
        <v>1520</v>
      </c>
      <c r="K150" s="62">
        <v>1514</v>
      </c>
      <c r="L150" s="62"/>
      <c r="M150" s="62">
        <v>1389</v>
      </c>
      <c r="N150" s="62">
        <v>1337</v>
      </c>
      <c r="O150" s="62">
        <v>1277</v>
      </c>
      <c r="P150" s="62">
        <v>1182</v>
      </c>
      <c r="Q150" s="62">
        <v>1157</v>
      </c>
      <c r="R150" s="62">
        <v>1093</v>
      </c>
      <c r="S150" s="62">
        <v>1057</v>
      </c>
    </row>
    <row r="151" spans="3:19" ht="37.6" customHeight="1" x14ac:dyDescent="0.3">
      <c r="C151" s="61" t="s">
        <v>41</v>
      </c>
      <c r="D151" s="62">
        <v>4582</v>
      </c>
      <c r="E151" s="62">
        <v>4763</v>
      </c>
      <c r="F151" s="62">
        <v>4760</v>
      </c>
      <c r="G151" s="62">
        <v>4819</v>
      </c>
      <c r="H151" s="62">
        <v>5207</v>
      </c>
      <c r="I151" s="62">
        <v>5220</v>
      </c>
      <c r="J151" s="62">
        <v>5193</v>
      </c>
      <c r="K151" s="62">
        <v>5470</v>
      </c>
      <c r="L151" s="62"/>
      <c r="M151" s="62">
        <v>4989</v>
      </c>
      <c r="N151" s="62">
        <v>5021</v>
      </c>
      <c r="O151" s="62">
        <v>4767</v>
      </c>
      <c r="P151" s="62">
        <v>4549</v>
      </c>
      <c r="Q151" s="62">
        <v>4490</v>
      </c>
      <c r="R151" s="62">
        <v>4252</v>
      </c>
      <c r="S151" s="62">
        <v>4154</v>
      </c>
    </row>
    <row r="152" spans="3:19" ht="37.6" customHeight="1" x14ac:dyDescent="0.3">
      <c r="C152" s="61" t="s">
        <v>83</v>
      </c>
      <c r="D152" s="62"/>
      <c r="E152" s="62"/>
      <c r="F152" s="62"/>
      <c r="G152" s="62"/>
      <c r="H152" s="62"/>
      <c r="I152" s="62"/>
      <c r="J152" s="105">
        <v>26</v>
      </c>
      <c r="K152" s="105">
        <v>27.8</v>
      </c>
      <c r="L152" s="105"/>
      <c r="M152" s="105">
        <v>29.25</v>
      </c>
      <c r="N152" s="105">
        <v>28.7</v>
      </c>
      <c r="O152" s="105">
        <v>29.75</v>
      </c>
      <c r="P152" s="105">
        <v>31.65</v>
      </c>
      <c r="Q152" s="105">
        <v>33.479999999999997</v>
      </c>
      <c r="R152" s="105">
        <v>31.66</v>
      </c>
      <c r="S152" s="105">
        <v>31.78</v>
      </c>
    </row>
    <row r="153" spans="3:19" ht="9.1" customHeight="1" x14ac:dyDescent="0.3"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43"/>
      <c r="R153" s="43"/>
      <c r="S153" s="43"/>
    </row>
    <row r="154" spans="3:19" ht="21.8" customHeight="1" x14ac:dyDescent="0.5">
      <c r="C154" s="5" t="s">
        <v>59</v>
      </c>
      <c r="D154" s="72"/>
      <c r="E154" s="72"/>
      <c r="F154" s="92"/>
      <c r="G154" s="92"/>
      <c r="H154" s="72"/>
      <c r="I154" s="72"/>
      <c r="J154" s="72"/>
      <c r="K154" s="72"/>
      <c r="L154" s="71"/>
      <c r="M154" s="72"/>
      <c r="N154" s="72"/>
      <c r="O154" s="72"/>
      <c r="P154" s="72"/>
      <c r="Q154" s="71"/>
      <c r="R154" s="71"/>
      <c r="S154" s="71"/>
    </row>
    <row r="155" spans="3:19" ht="15.05" customHeight="1" x14ac:dyDescent="0.5">
      <c r="C155" s="60" t="s">
        <v>54</v>
      </c>
      <c r="D155" s="72"/>
      <c r="E155" s="72"/>
      <c r="F155" s="92"/>
      <c r="G155" s="92"/>
      <c r="H155" s="72"/>
      <c r="I155" s="72"/>
      <c r="J155" s="72"/>
      <c r="K155" s="72"/>
      <c r="L155" s="93"/>
      <c r="M155" s="72"/>
      <c r="N155" s="72"/>
      <c r="O155" s="72"/>
      <c r="P155" s="72"/>
      <c r="Q155" s="71"/>
      <c r="R155" s="71"/>
      <c r="S155" s="71"/>
    </row>
    <row r="156" spans="3:19" ht="30.7" customHeight="1" x14ac:dyDescent="0.5">
      <c r="C156" s="72"/>
    </row>
    <row r="157" spans="3:19" ht="30.7" customHeight="1" x14ac:dyDescent="0.5">
      <c r="C157" s="99" t="s">
        <v>84</v>
      </c>
      <c r="D157" s="71"/>
      <c r="E157" s="71"/>
      <c r="F157" s="71"/>
      <c r="G157" s="71"/>
      <c r="H157" s="71"/>
      <c r="I157" s="71"/>
      <c r="J157" s="71"/>
      <c r="K157" s="71"/>
      <c r="L157" s="94"/>
      <c r="M157" s="71"/>
      <c r="N157" s="71"/>
      <c r="O157" s="71"/>
      <c r="P157" s="71"/>
      <c r="Q157" s="71"/>
      <c r="R157" s="71"/>
      <c r="S157" s="71"/>
    </row>
    <row r="158" spans="3:19" ht="8.3000000000000007" customHeight="1" x14ac:dyDescent="0.5">
      <c r="C158" s="72"/>
      <c r="D158" s="71"/>
      <c r="E158" s="71"/>
      <c r="F158" s="71"/>
      <c r="G158" s="71"/>
      <c r="H158" s="71"/>
      <c r="I158" s="71"/>
      <c r="J158" s="71"/>
      <c r="K158" s="71"/>
      <c r="L158" s="90"/>
      <c r="M158" s="71"/>
      <c r="N158" s="71"/>
      <c r="O158" s="71"/>
      <c r="P158" s="71"/>
      <c r="Q158" s="71"/>
      <c r="R158" s="71"/>
      <c r="S158" s="71"/>
    </row>
    <row r="159" spans="3:19" ht="37.6" customHeight="1" x14ac:dyDescent="0.3">
      <c r="C159" s="96"/>
      <c r="D159" s="103">
        <v>2016</v>
      </c>
      <c r="E159" s="103">
        <v>2017</v>
      </c>
      <c r="F159" s="103">
        <v>2018</v>
      </c>
      <c r="G159" s="103">
        <v>2019</v>
      </c>
      <c r="H159" s="103">
        <v>2020</v>
      </c>
      <c r="I159" s="103">
        <v>2021</v>
      </c>
      <c r="J159" s="103">
        <v>2022</v>
      </c>
      <c r="K159" s="103">
        <v>2023</v>
      </c>
      <c r="L159" s="103">
        <v>2024</v>
      </c>
      <c r="M159" s="103">
        <v>2025</v>
      </c>
    </row>
    <row r="160" spans="3:19" ht="37.6" customHeight="1" x14ac:dyDescent="0.3">
      <c r="C160" s="51" t="s">
        <v>27</v>
      </c>
      <c r="D160" s="62">
        <v>1589.5830434782608</v>
      </c>
      <c r="E160" s="62">
        <v>1647.2434782608696</v>
      </c>
      <c r="F160" s="62"/>
      <c r="G160" s="62">
        <v>1760.3208695652174</v>
      </c>
      <c r="H160" s="62">
        <v>1740.3182608695652</v>
      </c>
      <c r="I160" s="62">
        <v>1696.1256521739131</v>
      </c>
      <c r="J160" s="62">
        <v>1815.49391304348</v>
      </c>
      <c r="K160" s="62">
        <v>1801</v>
      </c>
      <c r="L160" s="62">
        <v>1722.8</v>
      </c>
      <c r="M160" s="62">
        <v>1673</v>
      </c>
    </row>
    <row r="161" spans="3:19" ht="37.6" customHeight="1" x14ac:dyDescent="0.3">
      <c r="C161" s="61" t="s">
        <v>30</v>
      </c>
      <c r="D161" s="62">
        <v>1771.8046398046395</v>
      </c>
      <c r="E161" s="62">
        <v>1838.5128205128208</v>
      </c>
      <c r="F161" s="62"/>
      <c r="G161" s="62">
        <v>1908.852770885029</v>
      </c>
      <c r="H161" s="62">
        <v>1852.4814968814972</v>
      </c>
      <c r="I161" s="62">
        <v>1752.2140822140821</v>
      </c>
      <c r="J161" s="62">
        <v>1749.3072853072899</v>
      </c>
      <c r="K161" s="62">
        <v>1715.5</v>
      </c>
      <c r="L161" s="62">
        <v>1676.8</v>
      </c>
      <c r="M161" s="62">
        <v>1583</v>
      </c>
    </row>
    <row r="162" spans="3:19" ht="30.7" customHeight="1" x14ac:dyDescent="0.5">
      <c r="C162" s="71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71"/>
      <c r="R162" s="71"/>
      <c r="S162" s="71"/>
    </row>
    <row r="163" spans="3:19" ht="30.7" customHeight="1" x14ac:dyDescent="0.5">
      <c r="C163" s="99" t="s">
        <v>72</v>
      </c>
      <c r="D163" s="71"/>
      <c r="E163" s="71"/>
      <c r="F163" s="71"/>
      <c r="G163" s="71"/>
      <c r="H163" s="71"/>
      <c r="I163" s="71"/>
      <c r="J163" s="71"/>
      <c r="K163" s="71"/>
      <c r="L163" s="94"/>
      <c r="M163" s="71"/>
      <c r="N163" s="71"/>
      <c r="O163" s="71"/>
      <c r="P163" s="71"/>
      <c r="Q163" s="71"/>
      <c r="R163" s="71"/>
      <c r="S163" s="71"/>
    </row>
    <row r="164" spans="3:19" ht="19.600000000000001" customHeight="1" x14ac:dyDescent="0.5">
      <c r="C164" s="100" t="s">
        <v>16</v>
      </c>
      <c r="D164" s="93"/>
      <c r="E164" s="93"/>
      <c r="F164" s="93"/>
      <c r="G164" s="93"/>
      <c r="H164" s="93"/>
      <c r="I164" s="93"/>
      <c r="J164" s="93"/>
      <c r="K164" s="93"/>
      <c r="L164" s="71"/>
      <c r="M164" s="93"/>
      <c r="N164" s="93"/>
      <c r="O164" s="93"/>
      <c r="P164" s="93"/>
      <c r="Q164" s="71"/>
      <c r="R164" s="71"/>
      <c r="S164" s="71"/>
    </row>
    <row r="165" spans="3:19" ht="30.7" customHeight="1" x14ac:dyDescent="0.5">
      <c r="C165" s="71"/>
      <c r="D165" s="93"/>
      <c r="E165" s="93"/>
      <c r="F165" s="93"/>
      <c r="G165" s="93"/>
      <c r="H165" s="93"/>
      <c r="I165" s="93"/>
      <c r="J165" s="93"/>
      <c r="K165" s="93"/>
      <c r="L165" s="71"/>
      <c r="M165" s="93"/>
      <c r="N165" s="93"/>
      <c r="O165" s="93"/>
      <c r="P165" s="93"/>
      <c r="Q165" s="71"/>
      <c r="R165" s="71"/>
      <c r="S165" s="71"/>
    </row>
    <row r="166" spans="3:19" ht="30.7" customHeight="1" x14ac:dyDescent="0.5">
      <c r="C166" s="72"/>
      <c r="D166" s="93"/>
      <c r="E166" s="93"/>
      <c r="F166" s="93"/>
      <c r="G166" s="93"/>
      <c r="H166" s="93"/>
      <c r="I166" s="93"/>
      <c r="J166" s="93"/>
      <c r="K166" s="93"/>
      <c r="L166" s="71"/>
      <c r="M166" s="93"/>
      <c r="N166" s="93"/>
      <c r="O166" s="93"/>
      <c r="P166" s="93"/>
      <c r="Q166" s="71"/>
      <c r="R166" s="71"/>
      <c r="S166" s="71"/>
    </row>
    <row r="167" spans="3:19" ht="30.7" customHeight="1" x14ac:dyDescent="0.5">
      <c r="C167" s="71"/>
      <c r="D167" s="93"/>
      <c r="E167" s="93"/>
      <c r="F167" s="93"/>
      <c r="G167" s="93"/>
      <c r="H167" s="93"/>
      <c r="I167" s="93"/>
      <c r="J167" s="93"/>
      <c r="K167" s="93"/>
      <c r="L167" s="71"/>
      <c r="M167" s="93"/>
      <c r="N167" s="93"/>
      <c r="O167" s="93"/>
      <c r="P167" s="93"/>
      <c r="Q167" s="71"/>
      <c r="R167" s="71"/>
      <c r="S167" s="71"/>
    </row>
    <row r="168" spans="3:19" ht="30.7" customHeight="1" x14ac:dyDescent="0.5">
      <c r="C168" s="71"/>
      <c r="D168" s="93"/>
      <c r="E168" s="93"/>
      <c r="F168" s="93"/>
      <c r="G168" s="93"/>
      <c r="H168" s="93"/>
      <c r="I168" s="93"/>
      <c r="J168" s="93"/>
      <c r="K168" s="93"/>
      <c r="L168" s="71"/>
      <c r="M168" s="93"/>
      <c r="N168" s="93"/>
      <c r="O168" s="93"/>
      <c r="P168" s="93"/>
      <c r="Q168" s="71"/>
      <c r="R168" s="71"/>
      <c r="S168" s="71"/>
    </row>
    <row r="169" spans="3:19" ht="30.7" customHeight="1" x14ac:dyDescent="0.5">
      <c r="C169" s="71"/>
      <c r="D169" s="93"/>
      <c r="E169" s="93"/>
      <c r="F169" s="93"/>
      <c r="G169" s="93"/>
      <c r="H169" s="93"/>
      <c r="I169" s="93"/>
      <c r="J169" s="93"/>
      <c r="K169" s="93"/>
      <c r="L169" s="71"/>
      <c r="M169" s="93"/>
      <c r="N169" s="93"/>
      <c r="O169" s="93"/>
      <c r="P169" s="93"/>
      <c r="Q169" s="71"/>
      <c r="R169" s="71"/>
      <c r="S169" s="71"/>
    </row>
    <row r="170" spans="3:19" ht="30.7" customHeight="1" x14ac:dyDescent="0.5">
      <c r="C170" s="71"/>
      <c r="D170" s="93"/>
      <c r="E170" s="93"/>
      <c r="F170" s="93"/>
      <c r="G170" s="93"/>
      <c r="H170" s="93"/>
      <c r="I170" s="93"/>
      <c r="J170" s="93"/>
      <c r="K170" s="93"/>
      <c r="L170" s="71"/>
      <c r="M170" s="93"/>
      <c r="N170" s="93"/>
      <c r="O170" s="93"/>
      <c r="P170" s="93"/>
      <c r="Q170" s="71"/>
      <c r="R170" s="71"/>
      <c r="S170" s="71"/>
    </row>
    <row r="171" spans="3:19" ht="30.7" customHeight="1" x14ac:dyDescent="0.5">
      <c r="C171" s="71"/>
      <c r="D171" s="93"/>
      <c r="E171" s="93"/>
      <c r="F171" s="93"/>
      <c r="G171" s="93"/>
      <c r="H171" s="93"/>
      <c r="I171" s="93"/>
      <c r="J171" s="93"/>
      <c r="K171" s="93"/>
      <c r="L171" s="71"/>
      <c r="M171" s="93"/>
      <c r="N171" s="93"/>
      <c r="O171" s="93"/>
      <c r="P171" s="93"/>
      <c r="Q171" s="71"/>
      <c r="R171" s="71"/>
      <c r="S171" s="71"/>
    </row>
    <row r="172" spans="3:19" ht="30.7" customHeight="1" x14ac:dyDescent="0.5">
      <c r="C172" s="71"/>
      <c r="D172" s="93"/>
      <c r="E172" s="93"/>
      <c r="F172" s="93"/>
      <c r="G172" s="93"/>
      <c r="H172" s="93"/>
      <c r="I172" s="93"/>
      <c r="J172" s="93"/>
      <c r="K172" s="93"/>
      <c r="L172" s="71"/>
      <c r="M172" s="93"/>
      <c r="N172" s="93"/>
      <c r="O172" s="93"/>
      <c r="P172" s="93"/>
      <c r="Q172" s="71"/>
      <c r="R172" s="71"/>
      <c r="S172" s="71"/>
    </row>
    <row r="173" spans="3:19" ht="30.7" customHeight="1" x14ac:dyDescent="0.5">
      <c r="C173" s="71"/>
      <c r="D173" s="93"/>
      <c r="E173" s="93"/>
      <c r="F173" s="93"/>
      <c r="G173" s="93"/>
      <c r="H173" s="93"/>
      <c r="I173" s="93"/>
      <c r="J173" s="93"/>
      <c r="K173" s="93"/>
      <c r="L173" s="71"/>
      <c r="M173" s="93"/>
      <c r="N173" s="93"/>
      <c r="O173" s="93"/>
      <c r="P173" s="93"/>
      <c r="Q173" s="71"/>
      <c r="R173" s="71"/>
      <c r="S173" s="71"/>
    </row>
    <row r="174" spans="3:19" ht="30.7" customHeight="1" x14ac:dyDescent="0.5">
      <c r="C174" s="71"/>
      <c r="D174" s="93"/>
      <c r="E174" s="93"/>
      <c r="F174" s="93"/>
      <c r="G174" s="93"/>
      <c r="H174" s="93"/>
      <c r="I174" s="93"/>
      <c r="J174" s="93"/>
      <c r="K174" s="93"/>
      <c r="L174" s="71"/>
      <c r="M174" s="93"/>
      <c r="N174" s="93"/>
      <c r="O174" s="93"/>
      <c r="P174" s="93"/>
      <c r="Q174" s="71"/>
      <c r="R174" s="71"/>
      <c r="S174" s="71"/>
    </row>
    <row r="175" spans="3:19" ht="30.7" customHeight="1" x14ac:dyDescent="0.5">
      <c r="C175" s="71"/>
      <c r="D175" s="93"/>
      <c r="E175" s="93"/>
      <c r="F175" s="93"/>
      <c r="G175" s="93"/>
      <c r="H175" s="93"/>
      <c r="I175" s="93"/>
      <c r="J175" s="93"/>
      <c r="K175" s="93"/>
      <c r="L175" s="71"/>
      <c r="M175" s="93"/>
      <c r="N175" s="93"/>
      <c r="O175" s="93"/>
      <c r="P175" s="93"/>
      <c r="Q175" s="71"/>
      <c r="R175" s="71"/>
      <c r="S175" s="71"/>
    </row>
    <row r="176" spans="3:19" ht="30.7" customHeight="1" x14ac:dyDescent="0.5">
      <c r="D176" s="93"/>
      <c r="E176" s="93"/>
      <c r="F176" s="93"/>
      <c r="G176" s="93"/>
      <c r="H176" s="93"/>
      <c r="I176" s="93"/>
      <c r="J176" s="93"/>
      <c r="K176" s="93"/>
      <c r="L176" s="71"/>
      <c r="M176" s="93"/>
      <c r="N176" s="93"/>
      <c r="O176" s="93"/>
      <c r="P176" s="93"/>
      <c r="Q176" s="71"/>
      <c r="R176" s="71"/>
      <c r="S176" s="71"/>
    </row>
    <row r="177" spans="3:19" ht="30.7" customHeight="1" x14ac:dyDescent="0.5">
      <c r="C177" s="71"/>
      <c r="D177" s="93"/>
      <c r="E177" s="93"/>
      <c r="F177" s="93"/>
      <c r="G177" s="93"/>
      <c r="H177" s="93"/>
      <c r="I177" s="93"/>
      <c r="J177" s="93"/>
      <c r="K177" s="93"/>
      <c r="L177" s="71"/>
      <c r="M177" s="93"/>
      <c r="N177" s="93"/>
      <c r="O177" s="93"/>
      <c r="P177" s="93"/>
      <c r="Q177" s="71"/>
      <c r="R177" s="71"/>
      <c r="S177" s="71"/>
    </row>
    <row r="178" spans="3:19" ht="30.7" customHeight="1" x14ac:dyDescent="0.5">
      <c r="C178" s="71"/>
      <c r="D178" s="93"/>
      <c r="E178" s="93"/>
      <c r="F178" s="93"/>
      <c r="G178" s="93"/>
      <c r="H178" s="93"/>
      <c r="I178" s="93"/>
      <c r="J178" s="93"/>
      <c r="K178" s="93"/>
      <c r="L178" s="71"/>
      <c r="M178" s="93"/>
      <c r="N178" s="93"/>
      <c r="O178" s="93"/>
      <c r="P178" s="93"/>
      <c r="Q178" s="71"/>
      <c r="R178" s="71"/>
      <c r="S178" s="71"/>
    </row>
    <row r="179" spans="3:19" ht="30.7" customHeight="1" x14ac:dyDescent="0.5">
      <c r="C179" s="101" t="s">
        <v>54</v>
      </c>
      <c r="D179" s="93"/>
      <c r="E179" s="93"/>
      <c r="F179" s="93"/>
      <c r="G179" s="93"/>
      <c r="H179" s="93"/>
      <c r="I179" s="93"/>
      <c r="J179" s="93"/>
      <c r="K179" s="93"/>
      <c r="L179" s="71"/>
      <c r="M179" s="93"/>
      <c r="N179" s="93"/>
      <c r="O179" s="93"/>
      <c r="P179" s="93"/>
      <c r="Q179" s="71"/>
      <c r="R179" s="71"/>
      <c r="S179" s="71"/>
    </row>
    <row r="180" spans="3:19" ht="30.7" hidden="1" customHeight="1" x14ac:dyDescent="0.5">
      <c r="C180" s="71"/>
      <c r="D180" s="93"/>
      <c r="E180" s="93"/>
      <c r="F180" s="93"/>
      <c r="G180" s="93"/>
      <c r="H180" s="93"/>
      <c r="I180" s="93"/>
      <c r="J180" s="93"/>
      <c r="K180" s="93"/>
      <c r="L180" s="71"/>
      <c r="M180" s="93"/>
      <c r="N180" s="93"/>
      <c r="O180" s="93"/>
      <c r="P180" s="93"/>
      <c r="Q180" s="71"/>
      <c r="R180" s="71"/>
      <c r="S180" s="71"/>
    </row>
    <row r="181" spans="3:19" ht="30.7" customHeight="1" x14ac:dyDescent="0.5">
      <c r="C181" s="99" t="s">
        <v>73</v>
      </c>
      <c r="D181" s="71"/>
      <c r="E181" s="71"/>
      <c r="F181" s="71"/>
      <c r="G181" s="71"/>
      <c r="H181" s="71"/>
      <c r="I181" s="71"/>
      <c r="J181" s="71"/>
      <c r="K181" s="71"/>
      <c r="L181" s="74"/>
      <c r="M181" s="71"/>
      <c r="N181" s="71"/>
      <c r="O181" s="71"/>
      <c r="P181" s="71"/>
      <c r="Q181" s="71"/>
      <c r="R181" s="71"/>
      <c r="S181" s="71"/>
    </row>
    <row r="182" spans="3:19" ht="16.45" customHeight="1" x14ac:dyDescent="0.5">
      <c r="C182" s="71"/>
      <c r="D182" s="95"/>
      <c r="E182" s="95"/>
      <c r="F182" s="95"/>
      <c r="G182" s="95"/>
      <c r="H182" s="95"/>
      <c r="I182" s="95"/>
      <c r="J182" s="72"/>
      <c r="K182" s="72"/>
      <c r="L182" s="71"/>
      <c r="M182" s="72"/>
      <c r="N182" s="72"/>
      <c r="O182" s="72"/>
      <c r="P182" s="72"/>
      <c r="Q182" s="71"/>
      <c r="R182" s="71"/>
      <c r="S182" s="71"/>
    </row>
    <row r="183" spans="3:19" ht="30.7" customHeight="1" x14ac:dyDescent="0.5">
      <c r="C183" s="71"/>
      <c r="D183" s="103">
        <v>2024</v>
      </c>
      <c r="E183" s="103">
        <v>2025</v>
      </c>
      <c r="F183" s="103" t="s">
        <v>60</v>
      </c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</row>
    <row r="184" spans="3:19" ht="30.7" customHeight="1" x14ac:dyDescent="0.5">
      <c r="C184" s="97" t="s">
        <v>28</v>
      </c>
      <c r="D184" s="98">
        <v>6815</v>
      </c>
      <c r="E184" s="98">
        <v>6690</v>
      </c>
      <c r="F184" s="102">
        <f>E184/D184-1</f>
        <v>-1.8341892883345534E-2</v>
      </c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</row>
    <row r="185" spans="3:19" ht="19.600000000000001" customHeight="1" x14ac:dyDescent="0.5">
      <c r="C185" s="101" t="s">
        <v>54</v>
      </c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</row>
    <row r="186" spans="3:19" ht="21" customHeight="1" x14ac:dyDescent="0.3"/>
    <row r="187" spans="3:19" ht="21" customHeight="1" x14ac:dyDescent="0.3">
      <c r="Q187" s="56"/>
    </row>
    <row r="188" spans="3:19" ht="21" customHeight="1" x14ac:dyDescent="0.3">
      <c r="Q188" s="56"/>
    </row>
    <row r="189" spans="3:19" ht="21" customHeight="1" x14ac:dyDescent="0.3"/>
    <row r="190" spans="3:19" ht="21" customHeight="1" x14ac:dyDescent="0.3"/>
    <row r="191" spans="3:19" ht="21" customHeight="1" x14ac:dyDescent="0.3"/>
    <row r="192" spans="3:19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</sheetData>
  <sheetProtection formatCells="0" formatColumns="0" formatRows="0" insertColumns="0" insertRows="0" insertHyperlinks="0" deleteColumns="0" deleteRows="0" sort="0" autoFilter="0" pivotTables="0"/>
  <mergeCells count="44">
    <mergeCell ref="J54:K54"/>
    <mergeCell ref="F69:G69"/>
    <mergeCell ref="F70:G70"/>
    <mergeCell ref="F68:G68"/>
    <mergeCell ref="D49:E49"/>
    <mergeCell ref="D50:E50"/>
    <mergeCell ref="D51:E51"/>
    <mergeCell ref="D52:E52"/>
    <mergeCell ref="F60:G60"/>
    <mergeCell ref="H51:I51"/>
    <mergeCell ref="F64:G64"/>
    <mergeCell ref="F65:G65"/>
    <mergeCell ref="F66:G66"/>
    <mergeCell ref="F67:G67"/>
    <mergeCell ref="D54:E54"/>
    <mergeCell ref="H54:I54"/>
    <mergeCell ref="C44:S44"/>
    <mergeCell ref="J51:K51"/>
    <mergeCell ref="J52:K52"/>
    <mergeCell ref="F49:G49"/>
    <mergeCell ref="F50:G50"/>
    <mergeCell ref="F51:G51"/>
    <mergeCell ref="F52:G52"/>
    <mergeCell ref="J49:K49"/>
    <mergeCell ref="J50:K50"/>
    <mergeCell ref="H49:I49"/>
    <mergeCell ref="H50:I50"/>
    <mergeCell ref="H52:I52"/>
    <mergeCell ref="F59:G59"/>
    <mergeCell ref="F63:G63"/>
    <mergeCell ref="F61:G61"/>
    <mergeCell ref="F62:G62"/>
    <mergeCell ref="F54:G54"/>
    <mergeCell ref="D65:E65"/>
    <mergeCell ref="D66:E66"/>
    <mergeCell ref="D67:E67"/>
    <mergeCell ref="D68:E68"/>
    <mergeCell ref="D69:E69"/>
    <mergeCell ref="D63:E63"/>
    <mergeCell ref="D61:E61"/>
    <mergeCell ref="D62:E62"/>
    <mergeCell ref="D64:E64"/>
    <mergeCell ref="D59:E59"/>
    <mergeCell ref="D60:E60"/>
  </mergeCells>
  <phoneticPr fontId="6" type="noConversion"/>
  <hyperlinks>
    <hyperlink ref="S29" r:id="rId1" xr:uid="{F694C4B0-00F8-4EC8-87A5-7662C816DB81}"/>
  </hyperlinks>
  <pageMargins left="0.76997549019607847" right="0.59055118110236227" top="0.48416666666666669" bottom="0.51181102362204722" header="0.19685039370078741" footer="0.19685039370078741"/>
  <pageSetup paperSize="9" scale="47" firstPageNumber="3" orientation="landscape" r:id="rId2"/>
  <headerFooter alignWithMargins="0">
    <oddFooter xml:space="preserve">&amp;R&amp;"-,Normal"&amp;9Enquête "Accueil de jour des enfants" | Résultats principaux
</oddFooter>
    <firstHeader>&amp;L&amp;G</firstHeader>
    <firstFooter xml:space="preserve">&amp;L&amp;P&amp;REnquête "Accueil de jour des enfants" |  Fiche réseau 2023
</firstFooter>
  </headerFooter>
  <rowBreaks count="4" manualBreakCount="4">
    <brk id="40" min="1" max="22" man="1"/>
    <brk id="72" min="1" max="22" man="1"/>
    <brk id="108" min="1" max="22" man="1"/>
    <brk id="143" min="1" max="22" man="1"/>
  </rowBreaks>
  <colBreaks count="1" manualBreakCount="1">
    <brk id="23" max="216" man="1"/>
  </colBreak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B56B-1A4D-412A-AF23-B1382213BC8F}">
  <sheetPr codeName="Feuil22"/>
  <dimension ref="A1:Q217"/>
  <sheetViews>
    <sheetView workbookViewId="0">
      <selection activeCell="C34" sqref="C34"/>
    </sheetView>
  </sheetViews>
  <sheetFormatPr baseColWidth="10" defaultColWidth="11.44140625" defaultRowHeight="13.15" x14ac:dyDescent="0.25"/>
  <cols>
    <col min="1" max="1" width="3.44140625" style="5" customWidth="1"/>
    <col min="2" max="2" width="22.88671875" style="16" customWidth="1"/>
    <col min="3" max="3" width="11" style="23" customWidth="1"/>
    <col min="4" max="12" width="8.44140625" style="23" customWidth="1"/>
    <col min="13" max="15" width="8.44140625" style="5" customWidth="1"/>
    <col min="16" max="17" width="6.44140625" style="5" customWidth="1"/>
    <col min="18" max="16384" width="11.44140625" style="4"/>
  </cols>
  <sheetData>
    <row r="1" spans="2:17" ht="20.05" customHeight="1" x14ac:dyDescent="0.25"/>
    <row r="2" spans="2:17" ht="70" customHeight="1" x14ac:dyDescent="0.35"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17" ht="20.05" customHeight="1" x14ac:dyDescent="0.35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7" ht="12.7" customHeight="1" x14ac:dyDescent="0.25">
      <c r="B4" s="121" t="s">
        <v>52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</row>
    <row r="5" spans="2:17" x14ac:dyDescent="0.25">
      <c r="B5" s="52"/>
      <c r="C5" s="52"/>
      <c r="D5" s="5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2:17" x14ac:dyDescent="0.25">
      <c r="B6" s="124" t="s">
        <v>50</v>
      </c>
      <c r="C6" s="48" t="s">
        <v>38</v>
      </c>
      <c r="D6" s="46">
        <v>2527</v>
      </c>
      <c r="E6" s="4"/>
      <c r="F6" s="125"/>
      <c r="G6" s="44"/>
      <c r="H6" s="37"/>
      <c r="I6" s="4"/>
      <c r="J6" s="4"/>
      <c r="K6" s="4"/>
      <c r="L6" s="4"/>
      <c r="M6" s="4"/>
      <c r="N6" s="4"/>
      <c r="O6" s="4"/>
      <c r="P6" s="4"/>
      <c r="Q6" s="4"/>
    </row>
    <row r="7" spans="2:17" x14ac:dyDescent="0.25">
      <c r="B7" s="124"/>
      <c r="C7" s="47" t="s">
        <v>39</v>
      </c>
      <c r="D7" s="48">
        <v>3209</v>
      </c>
      <c r="E7" s="4"/>
      <c r="F7" s="125"/>
      <c r="G7" s="27"/>
      <c r="H7" s="4"/>
      <c r="I7" s="4"/>
      <c r="J7" s="4"/>
      <c r="K7" s="4"/>
      <c r="L7" s="4"/>
      <c r="M7" s="4"/>
      <c r="N7" s="4"/>
      <c r="O7" s="4"/>
      <c r="P7" s="4"/>
      <c r="Q7" s="4"/>
    </row>
    <row r="8" spans="2:17" x14ac:dyDescent="0.25">
      <c r="B8" s="49" t="s">
        <v>49</v>
      </c>
      <c r="C8" s="50" t="s">
        <v>45</v>
      </c>
      <c r="D8" s="48">
        <v>4526</v>
      </c>
      <c r="F8" s="44" t="s">
        <v>49</v>
      </c>
      <c r="G8" s="44" t="s">
        <v>45</v>
      </c>
      <c r="H8" s="4">
        <v>4526</v>
      </c>
      <c r="I8" s="4"/>
      <c r="J8" s="4"/>
      <c r="K8" s="4"/>
      <c r="L8" s="4"/>
      <c r="M8" s="4"/>
      <c r="N8" s="4"/>
      <c r="O8" s="4"/>
      <c r="P8" s="4"/>
      <c r="Q8" s="4"/>
    </row>
    <row r="9" spans="2:17" ht="14.4" x14ac:dyDescent="0.25">
      <c r="B9" s="45"/>
      <c r="C9" s="45" t="s">
        <v>32</v>
      </c>
      <c r="D9" s="46">
        <f>SUM(D6:D8)</f>
        <v>10262</v>
      </c>
      <c r="E9" s="9"/>
      <c r="F9" s="9"/>
      <c r="G9" s="9"/>
      <c r="H9" s="9"/>
      <c r="I9" s="9"/>
      <c r="J9" s="9"/>
      <c r="K9" s="9"/>
      <c r="L9" s="10"/>
      <c r="M9" s="2"/>
      <c r="N9" s="2"/>
      <c r="O9" s="2"/>
    </row>
    <row r="10" spans="2:17" ht="14.4" x14ac:dyDescent="0.25">
      <c r="B10" s="122"/>
      <c r="C10" s="122"/>
      <c r="D10" s="122"/>
      <c r="E10" s="122"/>
      <c r="F10" s="122"/>
      <c r="G10" s="122"/>
      <c r="H10" s="26"/>
      <c r="I10" s="10"/>
      <c r="J10" s="10"/>
      <c r="K10" s="10"/>
      <c r="L10" s="10"/>
      <c r="M10" s="2"/>
      <c r="N10" s="2"/>
      <c r="O10" s="2"/>
    </row>
    <row r="11" spans="2:17" ht="16.899999999999999" x14ac:dyDescent="0.25">
      <c r="B11" s="20"/>
      <c r="C11" s="9"/>
      <c r="D11" s="9"/>
      <c r="E11" s="9"/>
      <c r="F11" s="9"/>
      <c r="G11" s="9"/>
      <c r="H11" s="9"/>
      <c r="I11" s="9"/>
      <c r="J11" s="9"/>
      <c r="K11" s="9"/>
      <c r="L11" s="9"/>
      <c r="M11" s="1"/>
      <c r="N11" s="1"/>
      <c r="O11" s="1"/>
    </row>
    <row r="12" spans="2:17" ht="14.4" x14ac:dyDescent="0.25">
      <c r="B12" s="4"/>
      <c r="C12" s="9"/>
      <c r="D12" s="9"/>
      <c r="E12" s="9"/>
      <c r="F12" s="9"/>
      <c r="G12" s="9"/>
      <c r="H12" s="9"/>
      <c r="I12" s="9"/>
      <c r="J12" s="9"/>
      <c r="K12" s="9"/>
      <c r="L12" s="9"/>
      <c r="M12" s="1"/>
      <c r="N12" s="1"/>
      <c r="O12" s="1"/>
    </row>
    <row r="13" spans="2:17" x14ac:dyDescent="0.25">
      <c r="B13" s="121" t="s">
        <v>51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</row>
    <row r="14" spans="2:17" x14ac:dyDescent="0.25">
      <c r="B14" s="63"/>
      <c r="C14" s="63">
        <v>2011</v>
      </c>
      <c r="D14" s="64">
        <v>2012</v>
      </c>
      <c r="E14" s="63">
        <v>2013</v>
      </c>
      <c r="F14" s="63">
        <v>2014</v>
      </c>
      <c r="G14" s="64">
        <v>2015</v>
      </c>
      <c r="H14" s="63">
        <v>2016</v>
      </c>
      <c r="I14" s="63">
        <v>2017</v>
      </c>
      <c r="J14" s="64">
        <v>2018</v>
      </c>
      <c r="K14" s="63">
        <v>2019</v>
      </c>
      <c r="L14" s="63">
        <v>2020</v>
      </c>
      <c r="M14" s="64">
        <v>2021</v>
      </c>
      <c r="N14" s="63">
        <v>2022</v>
      </c>
      <c r="O14" s="63">
        <v>2023</v>
      </c>
      <c r="P14" s="64">
        <v>2024</v>
      </c>
      <c r="Q14" s="63">
        <v>2025</v>
      </c>
    </row>
    <row r="15" spans="2:17" x14ac:dyDescent="0.25">
      <c r="B15" s="67" t="s">
        <v>55</v>
      </c>
      <c r="C15" s="67"/>
      <c r="D15" s="68"/>
      <c r="E15" s="67"/>
      <c r="F15" s="67"/>
      <c r="G15" s="68"/>
      <c r="H15" s="67"/>
      <c r="I15" s="67"/>
      <c r="J15" s="68"/>
      <c r="K15" s="67"/>
      <c r="L15" s="67"/>
      <c r="M15" s="68"/>
      <c r="N15" s="67"/>
      <c r="O15" s="67"/>
      <c r="P15" s="68"/>
      <c r="Q15" s="67"/>
    </row>
    <row r="16" spans="2:17" x14ac:dyDescent="0.25">
      <c r="B16" s="65" t="s">
        <v>32</v>
      </c>
      <c r="C16" s="66">
        <v>0.16142800000000002</v>
      </c>
      <c r="D16" s="66">
        <v>0.17380500000000002</v>
      </c>
      <c r="E16" s="66">
        <v>0.18018000000000001</v>
      </c>
      <c r="F16" s="66">
        <v>0.19004300000000002</v>
      </c>
      <c r="G16" s="66">
        <v>0.19704578850000001</v>
      </c>
      <c r="H16" s="66">
        <v>0.20525200000000002</v>
      </c>
      <c r="I16" s="66">
        <v>0.211561</v>
      </c>
      <c r="J16" s="66"/>
      <c r="K16" s="66">
        <v>0.224829</v>
      </c>
      <c r="L16" s="66">
        <v>0.22991337078962701</v>
      </c>
      <c r="M16" s="66">
        <v>0.23779555800800101</v>
      </c>
      <c r="N16" s="66">
        <v>0.24612958503996998</v>
      </c>
      <c r="O16" s="66">
        <v>0.26100000000000001</v>
      </c>
      <c r="P16" s="66">
        <v>0.28000000000000003</v>
      </c>
      <c r="Q16" s="66">
        <v>0.30099999999999999</v>
      </c>
    </row>
    <row r="17" spans="2:17" x14ac:dyDescent="0.25">
      <c r="B17" s="48" t="s">
        <v>30</v>
      </c>
      <c r="C17" s="54">
        <v>6.8123060371220595E-2</v>
      </c>
      <c r="D17" s="54">
        <v>7.7058646192639302E-2</v>
      </c>
      <c r="E17" s="54">
        <v>8.4048779700077403E-2</v>
      </c>
      <c r="F17" s="54">
        <v>8.7216151806242911E-2</v>
      </c>
      <c r="G17" s="54">
        <v>9.8880194644278593E-2</v>
      </c>
      <c r="H17" s="54">
        <v>0.106187364477158</v>
      </c>
      <c r="I17" s="54">
        <v>0.112681011077718</v>
      </c>
      <c r="J17" s="54"/>
      <c r="K17" s="54">
        <v>0.13143865379153699</v>
      </c>
      <c r="L17" s="54">
        <v>0.13855050583438</v>
      </c>
      <c r="M17" s="54">
        <v>0.14959217627156599</v>
      </c>
      <c r="N17" s="54">
        <v>0.15751534998978101</v>
      </c>
      <c r="O17" s="54">
        <v>0.16900000000000001</v>
      </c>
      <c r="P17" s="54">
        <v>0.17599999999999999</v>
      </c>
      <c r="Q17" s="54">
        <v>0.189</v>
      </c>
    </row>
    <row r="18" spans="2:17" x14ac:dyDescent="0.25">
      <c r="B18" s="5"/>
      <c r="C18" s="69"/>
      <c r="D18" s="69"/>
      <c r="E18" s="69"/>
      <c r="F18" s="69"/>
      <c r="G18" s="69"/>
      <c r="H18" s="70"/>
      <c r="I18" s="70"/>
      <c r="J18" s="70"/>
      <c r="K18" s="70"/>
      <c r="L18" s="70"/>
      <c r="M18" s="70"/>
      <c r="N18" s="70"/>
      <c r="O18" s="70"/>
      <c r="P18" s="70"/>
      <c r="Q18" s="70"/>
    </row>
    <row r="19" spans="2:17" x14ac:dyDescent="0.25">
      <c r="B19" s="67" t="s">
        <v>56</v>
      </c>
      <c r="C19" s="67"/>
      <c r="D19" s="68"/>
      <c r="E19" s="67"/>
      <c r="F19" s="67"/>
      <c r="G19" s="68"/>
      <c r="H19" s="63">
        <v>2016</v>
      </c>
      <c r="I19" s="63">
        <v>2017</v>
      </c>
      <c r="J19" s="64">
        <v>2018</v>
      </c>
      <c r="K19" s="63">
        <v>2019</v>
      </c>
      <c r="L19" s="63">
        <v>2020</v>
      </c>
      <c r="M19" s="64">
        <v>2021</v>
      </c>
      <c r="N19" s="63">
        <v>2022</v>
      </c>
      <c r="O19" s="63">
        <v>2023</v>
      </c>
      <c r="P19" s="64">
        <v>2024</v>
      </c>
      <c r="Q19" s="63">
        <v>2025</v>
      </c>
    </row>
    <row r="20" spans="2:17" x14ac:dyDescent="0.25">
      <c r="B20" s="48" t="s">
        <v>27</v>
      </c>
      <c r="C20" s="54"/>
      <c r="D20" s="54"/>
      <c r="E20" s="54"/>
      <c r="F20" s="54"/>
      <c r="G20" s="54"/>
      <c r="H20" s="54">
        <v>4.4931399272945358E-2</v>
      </c>
      <c r="I20" s="54">
        <v>4.5888054106495518E-2</v>
      </c>
      <c r="J20" s="54"/>
      <c r="K20" s="54">
        <v>4.8758299021278491E-2</v>
      </c>
      <c r="L20" s="54">
        <v>4.8166899916126459E-2</v>
      </c>
      <c r="M20" s="54">
        <v>4.6796127801735782E-2</v>
      </c>
      <c r="N20" s="54">
        <v>4.8773444188901498E-2</v>
      </c>
      <c r="O20" s="54">
        <v>5.0478056139820697E-2</v>
      </c>
      <c r="P20" s="54">
        <v>4.9599615462609006E-2</v>
      </c>
      <c r="Q20" s="54">
        <v>4.9297912105789703E-2</v>
      </c>
    </row>
    <row r="21" spans="2:17" x14ac:dyDescent="0.25">
      <c r="B21" s="48" t="s">
        <v>28</v>
      </c>
      <c r="C21" s="54"/>
      <c r="D21" s="54"/>
      <c r="E21" s="54"/>
      <c r="F21" s="54"/>
      <c r="G21" s="54"/>
      <c r="H21" s="54">
        <v>2.6135510153034079E-2</v>
      </c>
      <c r="I21" s="54">
        <v>2.6692695972716882E-2</v>
      </c>
      <c r="J21" s="54"/>
      <c r="K21" s="54">
        <v>2.7154114270666302E-2</v>
      </c>
      <c r="L21" s="54">
        <v>2.6138042652088907E-2</v>
      </c>
      <c r="M21" s="54">
        <v>2.4497582448537343E-2</v>
      </c>
      <c r="N21" s="54">
        <v>2.4164448876105703E-2</v>
      </c>
      <c r="O21" s="54">
        <v>2.3448188062731502E-2</v>
      </c>
      <c r="P21" s="54">
        <v>2.2682834007978801E-2</v>
      </c>
      <c r="Q21" s="54">
        <v>2.1281278380918998E-2</v>
      </c>
    </row>
    <row r="23" spans="2:17" ht="18.2" x14ac:dyDescent="0.3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</row>
    <row r="24" spans="2:17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7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17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2:17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2:17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2:17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2:17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2:17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2:17" ht="51.05" customHeigh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2:17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2:17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2:17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2:17" x14ac:dyDescent="0.25">
      <c r="D43" s="8"/>
      <c r="E43" s="8"/>
      <c r="F43" s="8"/>
      <c r="G43" s="8"/>
      <c r="H43" s="8"/>
      <c r="I43" s="8"/>
      <c r="J43" s="8"/>
      <c r="K43" s="8"/>
      <c r="L43" s="8"/>
      <c r="M43" s="4"/>
      <c r="N43" s="4"/>
    </row>
    <row r="44" spans="2:17" x14ac:dyDescent="0.25">
      <c r="D44" s="8"/>
      <c r="E44" s="8"/>
      <c r="F44" s="8"/>
      <c r="G44" s="8"/>
      <c r="H44" s="8"/>
      <c r="I44" s="8"/>
      <c r="J44" s="8"/>
      <c r="K44" s="8"/>
      <c r="L44" s="8"/>
      <c r="M44" s="4"/>
      <c r="N44" s="4"/>
    </row>
    <row r="45" spans="2:17" x14ac:dyDescent="0.25">
      <c r="D45" s="8"/>
      <c r="E45" s="8"/>
      <c r="F45" s="8"/>
      <c r="G45" s="8"/>
      <c r="H45" s="8"/>
      <c r="I45" s="8"/>
      <c r="J45" s="8"/>
      <c r="K45" s="8"/>
      <c r="L45" s="8"/>
      <c r="M45" s="4"/>
      <c r="N45" s="4"/>
    </row>
    <row r="46" spans="2:17" x14ac:dyDescent="0.25">
      <c r="C46" s="8"/>
      <c r="D46" s="8"/>
      <c r="E46" s="8"/>
      <c r="F46" s="8"/>
      <c r="G46" s="8"/>
      <c r="H46" s="8"/>
      <c r="I46" s="8"/>
      <c r="J46" s="8"/>
      <c r="K46" s="8"/>
      <c r="L46" s="8"/>
      <c r="M46" s="4"/>
      <c r="N46" s="4"/>
    </row>
    <row r="63" spans="3:3" x14ac:dyDescent="0.25">
      <c r="C63" s="29"/>
    </row>
    <row r="70" spans="2:12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3" spans="2:12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2:12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2:12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84" spans="2:16" ht="14.4" x14ac:dyDescent="0.25">
      <c r="B84" s="17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2"/>
      <c r="N84" s="2"/>
      <c r="O84" s="2"/>
      <c r="P84" s="2"/>
    </row>
    <row r="85" spans="2:16" ht="14.4" x14ac:dyDescent="0.25">
      <c r="C85" s="9"/>
      <c r="D85" s="9"/>
      <c r="E85" s="9"/>
      <c r="F85" s="9"/>
      <c r="G85" s="9"/>
      <c r="H85" s="9"/>
      <c r="I85" s="9"/>
      <c r="J85" s="9"/>
      <c r="K85" s="9"/>
      <c r="L85" s="9"/>
      <c r="M85" s="1"/>
      <c r="N85" s="1"/>
      <c r="O85" s="1"/>
      <c r="P85" s="1"/>
    </row>
    <row r="86" spans="2:16" ht="14.4" x14ac:dyDescent="0.25">
      <c r="B86" s="122"/>
      <c r="C86" s="122"/>
      <c r="D86" s="122"/>
      <c r="E86" s="122"/>
      <c r="F86" s="122"/>
      <c r="G86" s="122"/>
      <c r="H86" s="26"/>
      <c r="I86" s="9"/>
      <c r="J86" s="9"/>
      <c r="K86" s="9"/>
      <c r="L86" s="9"/>
      <c r="M86" s="1"/>
      <c r="N86" s="2"/>
      <c r="O86" s="2"/>
      <c r="P86" s="2"/>
    </row>
    <row r="87" spans="2:16" ht="28.8" x14ac:dyDescent="0.25">
      <c r="B87" s="18" t="s">
        <v>29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2"/>
      <c r="N87" s="2"/>
      <c r="O87" s="2"/>
      <c r="P87" s="2"/>
    </row>
    <row r="88" spans="2:16" ht="14.4" x14ac:dyDescent="0.25">
      <c r="B88" s="18"/>
      <c r="C88" s="34">
        <v>2010</v>
      </c>
      <c r="D88" s="34">
        <v>2011</v>
      </c>
      <c r="E88" s="34">
        <v>2012</v>
      </c>
      <c r="F88" s="34">
        <v>2013</v>
      </c>
      <c r="G88" s="34">
        <v>2014</v>
      </c>
      <c r="H88" s="34">
        <v>2015</v>
      </c>
      <c r="I88" s="34">
        <v>2016</v>
      </c>
      <c r="J88" s="34">
        <v>2017</v>
      </c>
      <c r="K88" s="34">
        <v>2018</v>
      </c>
      <c r="L88" s="34">
        <v>2019</v>
      </c>
      <c r="M88" s="34">
        <v>2020</v>
      </c>
      <c r="N88" s="34">
        <v>2021</v>
      </c>
      <c r="O88" s="34">
        <v>2022</v>
      </c>
      <c r="P88" s="1"/>
    </row>
    <row r="89" spans="2:16" ht="14.4" x14ac:dyDescent="0.25">
      <c r="B89" s="19" t="s">
        <v>12</v>
      </c>
      <c r="C89" s="35" t="e">
        <f>VLOOKUP('Résultats généraux'!#REF!,#REF!, 2, FALSE)</f>
        <v>#REF!</v>
      </c>
      <c r="D89" s="35" t="e">
        <f>VLOOKUP('Résultats généraux'!#REF!,#REF!, 3, FALSE)</f>
        <v>#REF!</v>
      </c>
      <c r="E89" s="35" t="e">
        <f>VLOOKUP('Résultats généraux'!#REF!,#REF!, 4, FALSE)</f>
        <v>#REF!</v>
      </c>
      <c r="F89" s="35" t="e">
        <f>VLOOKUP('Résultats généraux'!#REF!,#REF!, 5, FALSE)</f>
        <v>#REF!</v>
      </c>
      <c r="G89" s="35" t="e">
        <f>VLOOKUP('Résultats généraux'!#REF!,#REF!, 6, FALSE)</f>
        <v>#REF!</v>
      </c>
      <c r="H89" s="35" t="e">
        <f>VLOOKUP('Résultats généraux'!#REF!,#REF!, 7, FALSE)</f>
        <v>#REF!</v>
      </c>
      <c r="I89" s="35" t="e">
        <f>VLOOKUP('Résultats généraux'!#REF!,#REF!, 8, FALSE)</f>
        <v>#REF!</v>
      </c>
      <c r="J89" s="35" t="e">
        <f>VLOOKUP('Résultats généraux'!#REF!,#REF!, 9, FALSE)</f>
        <v>#REF!</v>
      </c>
      <c r="K89" s="35"/>
      <c r="L89" s="35" t="e">
        <f>VLOOKUP('Résultats généraux'!#REF!,#REF!, 11, FALSE)</f>
        <v>#REF!</v>
      </c>
      <c r="M89" s="35" t="e">
        <f>VLOOKUP('Résultats généraux'!#REF!,#REF!, 12, FALSE)</f>
        <v>#REF!</v>
      </c>
      <c r="N89" s="35" t="e">
        <f>VLOOKUP('Résultats généraux'!#REF!,#REF!, 13, FALSE)</f>
        <v>#REF!</v>
      </c>
      <c r="O89" s="35" t="e">
        <f>VLOOKUP('Résultats généraux'!#REF!,#REF!, 14, FALSE)</f>
        <v>#REF!</v>
      </c>
      <c r="P89" s="2"/>
    </row>
    <row r="90" spans="2:16" ht="14.4" x14ac:dyDescent="0.25">
      <c r="B90" s="19" t="s">
        <v>13</v>
      </c>
      <c r="C90" s="36" t="e">
        <f>VLOOKUP('Résultats généraux'!#REF!,#REF!, 2, FALSE)</f>
        <v>#REF!</v>
      </c>
      <c r="D90" s="35" t="e">
        <f>VLOOKUP('Résultats généraux'!#REF!,#REF!, 3, FALSE)</f>
        <v>#REF!</v>
      </c>
      <c r="E90" s="35" t="e">
        <f>VLOOKUP('Résultats généraux'!#REF!,#REF!, 4, FALSE)</f>
        <v>#REF!</v>
      </c>
      <c r="F90" s="35" t="e">
        <f>VLOOKUP('Résultats généraux'!#REF!,#REF!, 5, FALSE)</f>
        <v>#REF!</v>
      </c>
      <c r="G90" s="35" t="e">
        <f>VLOOKUP('Résultats généraux'!#REF!,#REF!, 6, FALSE)</f>
        <v>#REF!</v>
      </c>
      <c r="H90" s="35" t="e">
        <f>VLOOKUP('Résultats généraux'!#REF!,#REF!, 7, FALSE)</f>
        <v>#REF!</v>
      </c>
      <c r="I90" s="35" t="e">
        <f>VLOOKUP('Résultats généraux'!#REF!,#REF!, 8, FALSE)</f>
        <v>#REF!</v>
      </c>
      <c r="J90" s="35" t="e">
        <f>VLOOKUP('Résultats généraux'!#REF!,#REF!, 9, FALSE)</f>
        <v>#REF!</v>
      </c>
      <c r="K90" s="35"/>
      <c r="L90" s="35" t="e">
        <f>VLOOKUP('Résultats généraux'!#REF!,#REF!, 11, FALSE)</f>
        <v>#REF!</v>
      </c>
      <c r="M90" s="35" t="e">
        <f>VLOOKUP('Résultats généraux'!#REF!,#REF!, 12, FALSE)</f>
        <v>#REF!</v>
      </c>
      <c r="N90" s="35" t="e">
        <f>VLOOKUP('Résultats généraux'!#REF!,#REF!, 13, FALSE)</f>
        <v>#REF!</v>
      </c>
      <c r="O90" s="35" t="e">
        <f>VLOOKUP('Résultats généraux'!#REF!,#REF!, 14, FALSE)</f>
        <v>#REF!</v>
      </c>
      <c r="P90" s="2"/>
    </row>
    <row r="91" spans="2:16" ht="14.4" x14ac:dyDescent="0.25">
      <c r="B91" s="3" t="s">
        <v>1</v>
      </c>
      <c r="C91" s="36" t="e">
        <f>VLOOKUP('Résultats généraux'!#REF!,#REF!, 2, FALSE)</f>
        <v>#REF!</v>
      </c>
      <c r="D91" s="35" t="e">
        <f>VLOOKUP('Résultats généraux'!#REF!,#REF!, 3, FALSE)</f>
        <v>#REF!</v>
      </c>
      <c r="E91" s="35" t="e">
        <f>VLOOKUP('Résultats généraux'!#REF!,#REF!, 4, FALSE)</f>
        <v>#REF!</v>
      </c>
      <c r="F91" s="35" t="e">
        <f>VLOOKUP('Résultats généraux'!#REF!,#REF!, 5, FALSE)</f>
        <v>#REF!</v>
      </c>
      <c r="G91" s="35" t="e">
        <f>VLOOKUP('Résultats généraux'!#REF!,#REF!, 6, FALSE)</f>
        <v>#REF!</v>
      </c>
      <c r="H91" s="35" t="e">
        <f>VLOOKUP('Résultats généraux'!#REF!,#REF!, 7, FALSE)</f>
        <v>#REF!</v>
      </c>
      <c r="I91" s="35" t="e">
        <f>VLOOKUP('Résultats généraux'!#REF!,#REF!, 8, FALSE)</f>
        <v>#REF!</v>
      </c>
      <c r="J91" s="35" t="e">
        <f>VLOOKUP('Résultats généraux'!#REF!,#REF!, 9, FALSE)</f>
        <v>#REF!</v>
      </c>
      <c r="K91" s="35"/>
      <c r="L91" s="35" t="e">
        <f>VLOOKUP('Résultats généraux'!#REF!,#REF!, 11, FALSE)</f>
        <v>#REF!</v>
      </c>
      <c r="M91" s="35" t="e">
        <f>VLOOKUP('Résultats généraux'!#REF!,#REF!, 12, FALSE)</f>
        <v>#REF!</v>
      </c>
      <c r="N91" s="35" t="e">
        <f>VLOOKUP('Résultats généraux'!#REF!,#REF!, 13, FALSE)</f>
        <v>#REF!</v>
      </c>
      <c r="O91" s="35" t="e">
        <f>VLOOKUP('Résultats généraux'!#REF!,#REF!, 14, FALSE)</f>
        <v>#REF!</v>
      </c>
      <c r="P91" s="2"/>
    </row>
    <row r="92" spans="2:16" ht="14.4" x14ac:dyDescent="0.25">
      <c r="B92" s="18"/>
      <c r="C92" s="9"/>
      <c r="D92" s="9"/>
      <c r="E92" s="9"/>
      <c r="F92" s="9"/>
      <c r="G92" s="9"/>
      <c r="H92" s="9"/>
      <c r="I92" s="9"/>
      <c r="J92" s="9"/>
      <c r="K92" s="9"/>
      <c r="L92" s="10"/>
      <c r="M92" s="2"/>
      <c r="N92" s="2"/>
      <c r="O92" s="2"/>
      <c r="P92" s="1"/>
    </row>
    <row r="93" spans="2:16" ht="14.4" x14ac:dyDescent="0.25">
      <c r="B93" s="122" t="s">
        <v>2</v>
      </c>
      <c r="C93" s="122"/>
      <c r="D93" s="122"/>
      <c r="E93" s="122"/>
      <c r="F93" s="122"/>
      <c r="G93" s="122"/>
      <c r="H93" s="26"/>
      <c r="I93" s="10"/>
      <c r="J93" s="10"/>
      <c r="K93" s="10"/>
      <c r="L93" s="10"/>
      <c r="M93" s="2"/>
      <c r="N93" s="2"/>
      <c r="O93" s="2"/>
      <c r="P93" s="2"/>
    </row>
    <row r="94" spans="2:16" ht="16.899999999999999" x14ac:dyDescent="0.25">
      <c r="B94" s="20"/>
      <c r="C94" s="9"/>
      <c r="D94" s="9"/>
      <c r="E94" s="9"/>
      <c r="F94" s="9"/>
      <c r="G94" s="9"/>
      <c r="H94" s="9"/>
      <c r="I94" s="9"/>
      <c r="J94" s="9"/>
      <c r="K94" s="9"/>
      <c r="L94" s="9"/>
      <c r="M94" s="1"/>
      <c r="N94" s="1"/>
      <c r="O94" s="1"/>
      <c r="P94" s="1"/>
    </row>
    <row r="95" spans="2:16" ht="14.4" x14ac:dyDescent="0.25">
      <c r="C95" s="9"/>
      <c r="D95" s="9"/>
      <c r="E95" s="9"/>
      <c r="F95" s="9"/>
      <c r="G95" s="9"/>
      <c r="H95" s="9"/>
      <c r="I95" s="9"/>
      <c r="J95" s="9"/>
      <c r="K95" s="9"/>
      <c r="L95" s="9"/>
      <c r="M95" s="1"/>
      <c r="N95" s="1"/>
      <c r="O95" s="1"/>
      <c r="P95" s="1"/>
    </row>
    <row r="96" spans="2:16" ht="16.899999999999999" x14ac:dyDescent="0.25">
      <c r="B96" s="2" t="s">
        <v>3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1"/>
      <c r="N96" s="1"/>
      <c r="O96" s="1"/>
      <c r="P96" s="1"/>
    </row>
    <row r="97" spans="2:16" ht="14.4" x14ac:dyDescent="0.25">
      <c r="B97" s="17"/>
      <c r="C97" s="11">
        <v>2010</v>
      </c>
      <c r="D97" s="11">
        <v>2011</v>
      </c>
      <c r="E97" s="11">
        <v>2012</v>
      </c>
      <c r="F97" s="11">
        <v>2013</v>
      </c>
      <c r="G97" s="11">
        <v>2014</v>
      </c>
      <c r="H97" s="11">
        <v>2015</v>
      </c>
      <c r="I97" s="11">
        <v>2016</v>
      </c>
      <c r="J97" s="11">
        <v>2017</v>
      </c>
      <c r="K97" s="11">
        <v>2018</v>
      </c>
      <c r="L97" s="11">
        <v>2019</v>
      </c>
      <c r="M97" s="11">
        <v>2020</v>
      </c>
      <c r="N97" s="11">
        <v>2021</v>
      </c>
      <c r="O97" s="11">
        <v>2022</v>
      </c>
      <c r="P97" s="1"/>
    </row>
    <row r="98" spans="2:16" ht="14.4" x14ac:dyDescent="0.25">
      <c r="B98" s="19" t="s">
        <v>10</v>
      </c>
      <c r="C98" s="33" t="e">
        <f>VLOOKUP('Résultats généraux'!#REF!,#REF!, 2, FALSE)</f>
        <v>#REF!</v>
      </c>
      <c r="D98" s="30" t="e">
        <f>VLOOKUP('Résultats généraux'!#REF!,#REF!, 3, FALSE)</f>
        <v>#REF!</v>
      </c>
      <c r="E98" s="30" t="e">
        <f>VLOOKUP('Résultats généraux'!#REF!,#REF!, 4, FALSE)</f>
        <v>#REF!</v>
      </c>
      <c r="F98" s="30" t="e">
        <f>VLOOKUP('Résultats généraux'!#REF!,#REF!, 5, FALSE)</f>
        <v>#REF!</v>
      </c>
      <c r="G98" s="30" t="e">
        <f>VLOOKUP('Résultats généraux'!#REF!,#REF!, 6, FALSE)</f>
        <v>#REF!</v>
      </c>
      <c r="H98" s="30" t="e">
        <f>VLOOKUP('Résultats généraux'!#REF!,#REF!, 7, FALSE)</f>
        <v>#REF!</v>
      </c>
      <c r="I98" s="30" t="e">
        <f>VLOOKUP('Résultats généraux'!#REF!,#REF!, 8, FALSE)</f>
        <v>#REF!</v>
      </c>
      <c r="J98" s="30" t="e">
        <f>VLOOKUP('Résultats généraux'!#REF!,#REF!, 9, FALSE)</f>
        <v>#REF!</v>
      </c>
      <c r="K98" s="30"/>
      <c r="L98" s="30" t="e">
        <f>VLOOKUP('Résultats généraux'!#REF!,#REF!, 11, FALSE)</f>
        <v>#REF!</v>
      </c>
      <c r="M98" s="30" t="e">
        <f>VLOOKUP('Résultats généraux'!#REF!,#REF!, 12, FALSE)</f>
        <v>#REF!</v>
      </c>
      <c r="N98" s="30" t="e">
        <f>VLOOKUP('Résultats généraux'!#REF!,#REF!, 13, FALSE)</f>
        <v>#REF!</v>
      </c>
      <c r="O98" s="30" t="e">
        <f>VLOOKUP('Résultats généraux'!#REF!,#REF!, 14, FALSE)</f>
        <v>#REF!</v>
      </c>
      <c r="P98" s="1"/>
    </row>
    <row r="99" spans="2:16" ht="14.4" x14ac:dyDescent="0.25">
      <c r="B99" s="19" t="s">
        <v>14</v>
      </c>
      <c r="C99" s="30" t="e">
        <f>VLOOKUP('Résultats généraux'!#REF!,#REF!, 2, FALSE)</f>
        <v>#REF!</v>
      </c>
      <c r="D99" s="32" t="e">
        <f>VLOOKUP('Résultats généraux'!#REF!,#REF!, 3, FALSE)</f>
        <v>#REF!</v>
      </c>
      <c r="E99" s="32" t="e">
        <f>VLOOKUP('Résultats généraux'!#REF!,#REF!, 4, FALSE)</f>
        <v>#REF!</v>
      </c>
      <c r="F99" s="32" t="e">
        <f>VLOOKUP('Résultats généraux'!#REF!,#REF!, 5, FALSE)</f>
        <v>#REF!</v>
      </c>
      <c r="G99" s="32" t="e">
        <f>VLOOKUP('Résultats généraux'!#REF!,#REF!, 6, FALSE)</f>
        <v>#REF!</v>
      </c>
      <c r="H99" s="32" t="e">
        <f>VLOOKUP('Résultats généraux'!#REF!,#REF!, 7, FALSE)</f>
        <v>#REF!</v>
      </c>
      <c r="I99" s="32" t="e">
        <f>VLOOKUP('Résultats généraux'!#REF!,#REF!, 8, FALSE)</f>
        <v>#REF!</v>
      </c>
      <c r="J99" s="32" t="e">
        <f>VLOOKUP('Résultats généraux'!#REF!,#REF!, 9, FALSE)</f>
        <v>#REF!</v>
      </c>
      <c r="K99" s="32"/>
      <c r="L99" s="32" t="e">
        <f>VLOOKUP('Résultats généraux'!#REF!,#REF!, 11, FALSE)</f>
        <v>#REF!</v>
      </c>
      <c r="M99" s="32" t="e">
        <f>VLOOKUP('Résultats généraux'!#REF!,#REF!, 12, FALSE)</f>
        <v>#REF!</v>
      </c>
      <c r="N99" s="32" t="e">
        <f>VLOOKUP('Résultats généraux'!#REF!,#REF!, 13, FALSE)</f>
        <v>#REF!</v>
      </c>
      <c r="O99" s="32" t="e">
        <f>VLOOKUP('Résultats généraux'!#REF!,#REF!, 14, FALSE)</f>
        <v>#REF!</v>
      </c>
      <c r="P99" s="1"/>
    </row>
    <row r="100" spans="2:16" ht="14.4" x14ac:dyDescent="0.25">
      <c r="B100" s="19" t="s">
        <v>15</v>
      </c>
      <c r="C100" s="30" t="e">
        <f>VLOOKUP('Résultats généraux'!#REF!,#REF!, 2, FALSE)</f>
        <v>#REF!</v>
      </c>
      <c r="D100" s="30" t="e">
        <f>VLOOKUP('Résultats généraux'!#REF!,#REF!, 3, FALSE)</f>
        <v>#REF!</v>
      </c>
      <c r="E100" s="30" t="e">
        <f>VLOOKUP('Résultats généraux'!#REF!,#REF!, 4, FALSE)</f>
        <v>#REF!</v>
      </c>
      <c r="F100" s="30" t="e">
        <f>VLOOKUP('Résultats généraux'!#REF!,#REF!, 5, FALSE)</f>
        <v>#REF!</v>
      </c>
      <c r="G100" s="30" t="e">
        <f>VLOOKUP('Résultats généraux'!#REF!,#REF!, 6, FALSE)</f>
        <v>#REF!</v>
      </c>
      <c r="H100" s="30" t="e">
        <f>VLOOKUP('Résultats généraux'!#REF!,#REF!, 7, FALSE)</f>
        <v>#REF!</v>
      </c>
      <c r="I100" s="30" t="e">
        <f>VLOOKUP('Résultats généraux'!#REF!,#REF!, 8, FALSE)</f>
        <v>#REF!</v>
      </c>
      <c r="J100" s="30" t="e">
        <f>VLOOKUP('Résultats généraux'!#REF!,#REF!, 9, FALSE)</f>
        <v>#REF!</v>
      </c>
      <c r="K100" s="30"/>
      <c r="L100" s="30" t="e">
        <f>VLOOKUP('Résultats généraux'!#REF!,#REF!, 11, FALSE)</f>
        <v>#REF!</v>
      </c>
      <c r="M100" s="30" t="e">
        <f>VLOOKUP('Résultats généraux'!#REF!,#REF!, 12, FALSE)</f>
        <v>#REF!</v>
      </c>
      <c r="N100" s="30" t="e">
        <f>VLOOKUP('Résultats généraux'!#REF!,#REF!, 13, FALSE)</f>
        <v>#REF!</v>
      </c>
      <c r="O100" s="30" t="e">
        <f>VLOOKUP('Résultats généraux'!#REF!,#REF!, 14, FALSE)</f>
        <v>#REF!</v>
      </c>
      <c r="P100" s="1"/>
    </row>
    <row r="101" spans="2:16" ht="14.4" x14ac:dyDescent="0.25">
      <c r="B101" s="3" t="s">
        <v>1</v>
      </c>
      <c r="C101" s="30" t="e">
        <f>VLOOKUP('Résultats généraux'!#REF!,#REF!, 2, FALSE)</f>
        <v>#REF!</v>
      </c>
      <c r="D101" s="30" t="e">
        <f>VLOOKUP('Résultats généraux'!#REF!,#REF!, 3, FALSE)</f>
        <v>#REF!</v>
      </c>
      <c r="E101" s="30" t="e">
        <f>VLOOKUP('Résultats généraux'!#REF!,#REF!, 4, FALSE)</f>
        <v>#REF!</v>
      </c>
      <c r="F101" s="30" t="e">
        <f>VLOOKUP('Résultats généraux'!#REF!,#REF!, 5, FALSE)</f>
        <v>#REF!</v>
      </c>
      <c r="G101" s="30" t="e">
        <f>VLOOKUP('Résultats généraux'!#REF!,#REF!, 6, FALSE)</f>
        <v>#REF!</v>
      </c>
      <c r="H101" s="30" t="e">
        <f>VLOOKUP('Résultats généraux'!#REF!,#REF!, 7, FALSE)</f>
        <v>#REF!</v>
      </c>
      <c r="I101" s="30" t="e">
        <f>VLOOKUP('Résultats généraux'!#REF!,#REF!, 8, FALSE)</f>
        <v>#REF!</v>
      </c>
      <c r="J101" s="30" t="e">
        <f>VLOOKUP('Résultats généraux'!#REF!,#REF!, 9, FALSE)</f>
        <v>#REF!</v>
      </c>
      <c r="K101" s="30"/>
      <c r="L101" s="30" t="e">
        <f>VLOOKUP('Résultats généraux'!#REF!,#REF!, 11, FALSE)</f>
        <v>#REF!</v>
      </c>
      <c r="M101" s="30" t="e">
        <f>VLOOKUP('Résultats généraux'!#REF!,#REF!, 12, FALSE)</f>
        <v>#REF!</v>
      </c>
      <c r="N101" s="30" t="e">
        <f>VLOOKUP('Résultats généraux'!#REF!,#REF!, 13, FALSE)</f>
        <v>#REF!</v>
      </c>
      <c r="O101" s="30" t="e">
        <f>VLOOKUP('Résultats généraux'!#REF!,#REF!, 14, FALSE)</f>
        <v>#REF!</v>
      </c>
      <c r="P101" s="1"/>
    </row>
    <row r="102" spans="2:16" ht="14.4" x14ac:dyDescent="0.25">
      <c r="B102" s="1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"/>
      <c r="N102" s="1"/>
      <c r="O102" s="1"/>
      <c r="P102" s="1"/>
    </row>
    <row r="103" spans="2:16" ht="14.4" x14ac:dyDescent="0.25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"/>
      <c r="N103" s="1"/>
      <c r="O103" s="1"/>
      <c r="P103" s="1"/>
    </row>
    <row r="104" spans="2:16" ht="14.4" x14ac:dyDescent="0.25">
      <c r="B104" s="18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"/>
      <c r="N104" s="1"/>
      <c r="O104" s="1"/>
      <c r="P104" s="1"/>
    </row>
    <row r="105" spans="2:16" ht="14.4" x14ac:dyDescent="0.25">
      <c r="B105" s="31" t="s">
        <v>31</v>
      </c>
      <c r="C105" s="31" t="e" cm="1">
        <f t="array" ref="C105">IF(O91=O98,"",ATTENTION)</f>
        <v>#REF!</v>
      </c>
      <c r="P105" s="1"/>
    </row>
    <row r="139" spans="1:14" ht="14.4" x14ac:dyDescent="0.25">
      <c r="B139" s="17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2"/>
      <c r="N139" s="2"/>
    </row>
    <row r="140" spans="1:14" ht="14.4" x14ac:dyDescent="0.25">
      <c r="A140" s="2"/>
      <c r="B140" s="18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"/>
      <c r="N140" s="1"/>
    </row>
    <row r="141" spans="1:14" ht="14.4" x14ac:dyDescent="0.25">
      <c r="A141" s="1"/>
      <c r="B141" s="18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"/>
      <c r="N141" s="1"/>
    </row>
    <row r="142" spans="1:14" ht="14.4" x14ac:dyDescent="0.25">
      <c r="A142" s="1"/>
      <c r="B142" s="18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"/>
      <c r="N142" s="1"/>
    </row>
    <row r="143" spans="1:14" ht="14.4" x14ac:dyDescent="0.25">
      <c r="A143" s="1"/>
      <c r="B143" s="41"/>
      <c r="C143" s="41"/>
      <c r="D143" s="41"/>
      <c r="E143" s="41"/>
      <c r="F143" s="41"/>
      <c r="G143" s="26"/>
      <c r="H143" s="9"/>
      <c r="I143" s="9"/>
      <c r="J143" s="9"/>
      <c r="K143" s="9"/>
      <c r="L143" s="9"/>
      <c r="M143" s="2"/>
      <c r="N143" s="2"/>
    </row>
    <row r="144" spans="1:14" ht="14.4" x14ac:dyDescent="0.25">
      <c r="A144" s="41"/>
      <c r="B144" s="18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2"/>
      <c r="N144" s="2"/>
    </row>
    <row r="145" spans="1:14" ht="14.4" x14ac:dyDescent="0.25">
      <c r="A145" s="1"/>
      <c r="B145" s="18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2"/>
      <c r="N145" s="2"/>
    </row>
    <row r="146" spans="1:14" ht="14.4" x14ac:dyDescent="0.25">
      <c r="A146" s="1"/>
      <c r="B146" s="18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2"/>
      <c r="N146" s="2"/>
    </row>
    <row r="147" spans="1:14" ht="14.4" x14ac:dyDescent="0.25">
      <c r="A147" s="1"/>
      <c r="B147" s="18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2"/>
      <c r="N147" s="2"/>
    </row>
    <row r="148" spans="1:14" ht="14.4" x14ac:dyDescent="0.25">
      <c r="A148" s="1"/>
      <c r="B148" s="13"/>
      <c r="C148" s="24"/>
      <c r="D148" s="24"/>
      <c r="E148" s="24"/>
      <c r="F148" s="24"/>
      <c r="G148" s="24"/>
      <c r="H148" s="9"/>
      <c r="I148" s="9"/>
      <c r="J148" s="9"/>
      <c r="K148" s="9"/>
      <c r="L148" s="9"/>
      <c r="M148" s="4"/>
      <c r="N148" s="4"/>
    </row>
    <row r="149" spans="1:14" ht="14.4" x14ac:dyDescent="0.25">
      <c r="A149" s="1"/>
      <c r="B149" s="22"/>
      <c r="C149" s="25"/>
      <c r="D149" s="25"/>
      <c r="E149" s="25"/>
      <c r="F149" s="25"/>
      <c r="G149" s="25"/>
      <c r="H149" s="9"/>
      <c r="I149" s="9"/>
      <c r="J149" s="9"/>
      <c r="K149" s="9"/>
      <c r="L149" s="9"/>
      <c r="M149" s="4"/>
      <c r="N149" s="4"/>
    </row>
    <row r="150" spans="1:14" ht="14.4" x14ac:dyDescent="0.25">
      <c r="A150" s="14"/>
      <c r="B150" s="123" t="e">
        <f ca="1">CONCATENATE(#REF!, " Evolution du taux de couverture* en accueil parascolaire, Vaud 2011 -", YEAR(TODAY())-1)</f>
        <v>#REF!</v>
      </c>
      <c r="C150" s="123"/>
      <c r="D150" s="123"/>
      <c r="E150" s="123"/>
      <c r="F150" s="123"/>
      <c r="G150" s="123"/>
      <c r="H150" s="123"/>
      <c r="I150" s="123"/>
      <c r="J150" s="9"/>
      <c r="K150" s="9"/>
      <c r="L150" s="9"/>
      <c r="M150" s="4"/>
      <c r="N150" s="4"/>
    </row>
    <row r="151" spans="1:14" ht="14.4" x14ac:dyDescent="0.25">
      <c r="A151" s="15"/>
      <c r="B151" s="123"/>
      <c r="C151" s="123"/>
      <c r="D151" s="123"/>
      <c r="E151" s="123"/>
      <c r="F151" s="123"/>
      <c r="G151" s="123"/>
      <c r="H151" s="123"/>
      <c r="I151" s="123"/>
      <c r="J151" s="9"/>
      <c r="K151" s="9"/>
      <c r="L151" s="9"/>
      <c r="M151" s="4"/>
      <c r="N151" s="4"/>
    </row>
    <row r="152" spans="1:14" ht="14.4" x14ac:dyDescent="0.25">
      <c r="A152" s="2"/>
      <c r="B152" s="5"/>
      <c r="C152" s="10" t="s">
        <v>17</v>
      </c>
      <c r="D152" s="10" t="s">
        <v>18</v>
      </c>
      <c r="E152" s="10" t="s">
        <v>19</v>
      </c>
      <c r="F152" s="10" t="s">
        <v>20</v>
      </c>
      <c r="G152" s="10">
        <v>2015</v>
      </c>
      <c r="H152" s="10">
        <v>2016</v>
      </c>
      <c r="I152" s="10">
        <v>2017</v>
      </c>
      <c r="J152" s="10">
        <v>2018</v>
      </c>
      <c r="K152" s="10">
        <v>2019</v>
      </c>
      <c r="L152" s="10">
        <v>2020</v>
      </c>
      <c r="M152" s="10">
        <v>2021</v>
      </c>
      <c r="N152" s="4">
        <v>2022</v>
      </c>
    </row>
    <row r="153" spans="1:14" ht="14.4" x14ac:dyDescent="0.25">
      <c r="A153" s="2"/>
      <c r="B153" s="2" t="s">
        <v>24</v>
      </c>
      <c r="C153" s="30" t="e">
        <f>VLOOKUP('Résultats généraux'!#REF!,#REF!,2, FALSE)</f>
        <v>#REF!</v>
      </c>
      <c r="D153" s="30" t="e">
        <f>VLOOKUP('Résultats généraux'!#REF!,#REF!,3, FALSE)</f>
        <v>#REF!</v>
      </c>
      <c r="E153" s="30" t="e">
        <f>VLOOKUP('Résultats généraux'!#REF!,#REF!, 4, FALSE)</f>
        <v>#REF!</v>
      </c>
      <c r="F153" s="30" t="e">
        <f>VLOOKUP('Résultats généraux'!#REF!,#REF!, 5, FALSE)</f>
        <v>#REF!</v>
      </c>
      <c r="G153" s="30" t="e">
        <f>VLOOKUP('Résultats généraux'!#REF!,#REF!, 6, FALSE)</f>
        <v>#REF!</v>
      </c>
      <c r="H153" s="30" t="e">
        <f>VLOOKUP('Résultats généraux'!#REF!,#REF!, 7, FALSE)</f>
        <v>#REF!</v>
      </c>
      <c r="I153" s="30" t="e">
        <f>VLOOKUP('Résultats généraux'!#REF!,#REF!, 8, FALSE)</f>
        <v>#REF!</v>
      </c>
      <c r="J153" s="30"/>
      <c r="K153" s="30" t="e">
        <f>VLOOKUP('Résultats généraux'!#REF!,#REF!, 10, FALSE)</f>
        <v>#REF!</v>
      </c>
      <c r="L153" s="30" t="e">
        <f>VLOOKUP('Résultats généraux'!#REF!,#REF!, 11, FALSE)</f>
        <v>#REF!</v>
      </c>
      <c r="M153" s="30" t="e">
        <f>VLOOKUP('Résultats généraux'!#REF!,#REF!, 12, FALSE)</f>
        <v>#REF!</v>
      </c>
      <c r="N153" s="30" t="e">
        <f>VLOOKUP('Résultats généraux'!#REF!,#REF!, 13, FALSE)</f>
        <v>#REF!</v>
      </c>
    </row>
    <row r="154" spans="1:14" ht="14.4" x14ac:dyDescent="0.25">
      <c r="A154" s="2"/>
      <c r="B154" s="22"/>
      <c r="C154" s="25"/>
      <c r="D154" s="25"/>
      <c r="E154" s="25"/>
      <c r="F154" s="25"/>
      <c r="G154" s="25"/>
      <c r="H154" s="9"/>
      <c r="I154" s="9"/>
      <c r="J154" s="9"/>
      <c r="K154" s="9"/>
      <c r="L154" s="9"/>
      <c r="M154" s="4"/>
      <c r="N154" s="4"/>
    </row>
    <row r="155" spans="1:14" x14ac:dyDescent="0.25">
      <c r="A155" s="4"/>
      <c r="B155" s="21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4"/>
      <c r="N155" s="4"/>
    </row>
    <row r="156" spans="1:14" x14ac:dyDescent="0.25">
      <c r="A156" s="4"/>
      <c r="B156" s="21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4"/>
      <c r="N156" s="4"/>
    </row>
    <row r="157" spans="1:14" x14ac:dyDescent="0.25">
      <c r="A157" s="4"/>
      <c r="B157" s="21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4"/>
      <c r="N157" s="4"/>
    </row>
    <row r="158" spans="1:14" x14ac:dyDescent="0.25">
      <c r="A158" s="4"/>
      <c r="B158" s="21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4"/>
      <c r="N158" s="4"/>
    </row>
    <row r="159" spans="1:14" x14ac:dyDescent="0.25">
      <c r="A159" s="4"/>
      <c r="B159" s="21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4"/>
      <c r="N159" s="4"/>
    </row>
    <row r="160" spans="1:14" x14ac:dyDescent="0.25">
      <c r="A160" s="4"/>
      <c r="B160" s="21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4"/>
      <c r="N160" s="4"/>
    </row>
    <row r="161" spans="1:14" x14ac:dyDescent="0.25">
      <c r="A161" s="4"/>
      <c r="B161" s="21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4"/>
      <c r="N161" s="4"/>
    </row>
    <row r="162" spans="1:14" x14ac:dyDescent="0.25">
      <c r="A162" s="4"/>
      <c r="B162" s="21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4"/>
      <c r="N162" s="4"/>
    </row>
    <row r="163" spans="1:14" x14ac:dyDescent="0.25">
      <c r="A163" s="4"/>
      <c r="B163" s="21"/>
      <c r="C163" s="8"/>
      <c r="D163" s="8"/>
      <c r="E163" s="31" t="s">
        <v>31</v>
      </c>
      <c r="F163" s="31"/>
      <c r="G163" s="31" t="e">
        <f>IF(N153=C175, "","ATTENTION")</f>
        <v>#REF!</v>
      </c>
      <c r="H163" s="8"/>
      <c r="I163" s="8"/>
      <c r="J163" s="8"/>
      <c r="K163" s="8"/>
      <c r="L163" s="8"/>
      <c r="M163" s="4"/>
      <c r="N163" s="4"/>
    </row>
    <row r="164" spans="1:14" x14ac:dyDescent="0.25">
      <c r="A164" s="4"/>
      <c r="B164" s="21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4"/>
      <c r="N164" s="4"/>
    </row>
    <row r="165" spans="1:14" x14ac:dyDescent="0.25">
      <c r="A165" s="4"/>
      <c r="B165" s="21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4"/>
      <c r="N165" s="4"/>
    </row>
    <row r="166" spans="1:14" x14ac:dyDescent="0.25">
      <c r="A166" s="4"/>
      <c r="B166" s="21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4"/>
      <c r="N166" s="4"/>
    </row>
    <row r="167" spans="1:14" x14ac:dyDescent="0.25">
      <c r="A167" s="4"/>
      <c r="B167" s="21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4"/>
      <c r="N167" s="4"/>
    </row>
    <row r="168" spans="1:14" x14ac:dyDescent="0.25">
      <c r="A168" s="4"/>
      <c r="B168" s="21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4"/>
      <c r="N168" s="4"/>
    </row>
    <row r="169" spans="1:14" x14ac:dyDescent="0.25">
      <c r="A169" s="4"/>
      <c r="B169" s="21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4"/>
      <c r="N169" s="4"/>
    </row>
    <row r="170" spans="1:14" ht="14.4" x14ac:dyDescent="0.25">
      <c r="A170" s="4"/>
      <c r="B170" s="17"/>
      <c r="C170" s="11">
        <v>2022</v>
      </c>
      <c r="D170" s="8"/>
      <c r="E170" s="8"/>
      <c r="F170" s="8"/>
      <c r="G170" s="8"/>
      <c r="H170" s="8"/>
      <c r="I170" s="8"/>
      <c r="J170" s="8"/>
      <c r="K170" s="8"/>
      <c r="L170" s="8"/>
      <c r="M170" s="4"/>
      <c r="N170" s="4"/>
    </row>
    <row r="171" spans="1:14" ht="14.4" x14ac:dyDescent="0.25">
      <c r="A171" s="4"/>
      <c r="B171" s="19" t="s">
        <v>6</v>
      </c>
      <c r="C171" s="12" t="e">
        <f>VLOOKUP('Résultats généraux'!#REF!,#REF!,2,FALSE)</f>
        <v>#REF!</v>
      </c>
      <c r="D171" s="8"/>
      <c r="E171" s="8"/>
      <c r="F171" s="8"/>
      <c r="G171" s="8"/>
      <c r="H171" s="8"/>
      <c r="I171" s="8"/>
      <c r="J171" s="8"/>
      <c r="K171" s="8"/>
      <c r="L171" s="8"/>
      <c r="M171" s="4"/>
      <c r="N171" s="4"/>
    </row>
    <row r="172" spans="1:14" ht="14.4" x14ac:dyDescent="0.25">
      <c r="A172" s="4"/>
      <c r="B172" s="19" t="s">
        <v>8</v>
      </c>
      <c r="C172" s="12" t="e">
        <f>VLOOKUP('Résultats généraux'!#REF!,#REF!,3,FALSE)</f>
        <v>#REF!</v>
      </c>
      <c r="F172" s="8"/>
      <c r="G172" s="8"/>
      <c r="H172" s="8"/>
      <c r="I172" s="8"/>
      <c r="J172" s="8"/>
      <c r="K172" s="8"/>
      <c r="L172" s="8"/>
      <c r="M172" s="4"/>
      <c r="N172" s="4"/>
    </row>
    <row r="173" spans="1:14" ht="14.4" x14ac:dyDescent="0.25">
      <c r="A173" s="4"/>
      <c r="B173" s="19" t="s">
        <v>9</v>
      </c>
      <c r="C173" s="12" t="e">
        <f>VLOOKUP('Résultats généraux'!#REF!,#REF!,4,FALSE)</f>
        <v>#REF!</v>
      </c>
      <c r="D173" s="8"/>
      <c r="E173" s="8"/>
      <c r="F173" s="8"/>
      <c r="G173" s="8"/>
      <c r="H173" s="8"/>
      <c r="I173" s="8"/>
      <c r="J173" s="8"/>
      <c r="K173" s="8"/>
      <c r="L173" s="8"/>
      <c r="M173" s="4"/>
      <c r="N173" s="4"/>
    </row>
    <row r="174" spans="1:14" ht="14.4" x14ac:dyDescent="0.25">
      <c r="A174" s="4"/>
      <c r="B174" s="19" t="s">
        <v>7</v>
      </c>
      <c r="C174" s="12" t="e">
        <f>VLOOKUP('Résultats généraux'!#REF!,#REF!,5,FALSE)</f>
        <v>#REF!</v>
      </c>
      <c r="D174" s="8"/>
      <c r="E174" s="8"/>
      <c r="F174" s="8"/>
      <c r="G174" s="8"/>
      <c r="H174" s="8"/>
      <c r="I174" s="8"/>
      <c r="J174" s="8"/>
      <c r="K174" s="8"/>
      <c r="L174" s="8"/>
      <c r="M174" s="4"/>
      <c r="N174" s="4"/>
    </row>
    <row r="175" spans="1:14" ht="14.4" x14ac:dyDescent="0.25">
      <c r="A175" s="4"/>
      <c r="B175" s="3" t="s">
        <v>0</v>
      </c>
      <c r="C175" s="12" t="e">
        <f>VLOOKUP('Résultats généraux'!#REF!,#REF!,6,FALSE)</f>
        <v>#REF!</v>
      </c>
      <c r="D175" s="8"/>
      <c r="E175" s="8"/>
      <c r="F175" s="8"/>
      <c r="G175" s="8"/>
      <c r="H175" s="8"/>
      <c r="I175" s="8"/>
      <c r="J175" s="8"/>
      <c r="K175" s="8"/>
      <c r="L175" s="8"/>
      <c r="M175" s="4"/>
      <c r="N175" s="4"/>
    </row>
    <row r="176" spans="1:14" x14ac:dyDescent="0.25">
      <c r="A176" s="4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4"/>
      <c r="N176" s="4"/>
    </row>
    <row r="177" spans="1:14" x14ac:dyDescent="0.25">
      <c r="A177" s="4"/>
      <c r="B177" s="21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4"/>
      <c r="N177" s="4"/>
    </row>
    <row r="178" spans="1:14" x14ac:dyDescent="0.25">
      <c r="A178" s="4"/>
      <c r="B178" s="21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4"/>
      <c r="N178" s="4"/>
    </row>
    <row r="179" spans="1:14" x14ac:dyDescent="0.25">
      <c r="A179" s="4"/>
      <c r="B179" s="21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4"/>
      <c r="N179" s="4"/>
    </row>
    <row r="180" spans="1:14" x14ac:dyDescent="0.25">
      <c r="A180" s="4"/>
      <c r="B180" s="21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4"/>
      <c r="N180" s="4"/>
    </row>
    <row r="181" spans="1:14" x14ac:dyDescent="0.25">
      <c r="A181" s="4"/>
      <c r="B181" s="21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4"/>
      <c r="N181" s="4"/>
    </row>
    <row r="182" spans="1:14" x14ac:dyDescent="0.25">
      <c r="A182" s="4"/>
      <c r="B182" s="21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4"/>
      <c r="N182" s="4"/>
    </row>
    <row r="183" spans="1:14" x14ac:dyDescent="0.25">
      <c r="A183" s="4"/>
      <c r="B183" s="21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4"/>
      <c r="N183" s="4"/>
    </row>
    <row r="184" spans="1:14" x14ac:dyDescent="0.25">
      <c r="A184" s="4"/>
      <c r="B184" s="21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4"/>
      <c r="N184" s="4"/>
    </row>
    <row r="185" spans="1:14" x14ac:dyDescent="0.25">
      <c r="A185" s="4"/>
      <c r="B185" s="21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4"/>
      <c r="N185" s="4"/>
    </row>
    <row r="186" spans="1:14" x14ac:dyDescent="0.25">
      <c r="A186" s="4"/>
      <c r="B186" s="21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4"/>
      <c r="N186" s="4"/>
    </row>
    <row r="187" spans="1:14" x14ac:dyDescent="0.25">
      <c r="A187" s="4"/>
      <c r="B187" s="21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4"/>
      <c r="N187" s="4"/>
    </row>
    <row r="188" spans="1:14" x14ac:dyDescent="0.25">
      <c r="A188" s="4"/>
      <c r="B188" s="21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4"/>
      <c r="N188" s="4"/>
    </row>
    <row r="189" spans="1:14" x14ac:dyDescent="0.25">
      <c r="A189" s="4"/>
      <c r="B189" s="21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4"/>
      <c r="N189" s="4"/>
    </row>
    <row r="190" spans="1:14" x14ac:dyDescent="0.25">
      <c r="A190" s="4"/>
    </row>
    <row r="199" spans="1:17" x14ac:dyDescent="0.25"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16"/>
      <c r="N199" s="16"/>
      <c r="O199" s="16"/>
    </row>
    <row r="200" spans="1:17" x14ac:dyDescent="0.25">
      <c r="A200" s="16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16"/>
      <c r="N200" s="16"/>
      <c r="O200" s="16"/>
      <c r="P200" s="16"/>
      <c r="Q200" s="16"/>
    </row>
    <row r="201" spans="1:17" x14ac:dyDescent="0.25">
      <c r="A201" s="16"/>
      <c r="P201" s="16"/>
      <c r="Q201" s="16"/>
    </row>
    <row r="207" spans="1:17" x14ac:dyDescent="0.25">
      <c r="B207" s="5" t="e">
        <f>IF(#REF! = "Sainte-Croix", CONCATENATE("Dès 2017, les résultats de l'accueil familial correspondent uniquement au réseau ", $A$32, "  Jusqu'en 2016, ils incluaient les trois autres réseaux gérés par la structure de coordination Yverdon les Bains et région."), "")</f>
        <v>#REF!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7" x14ac:dyDescent="0.2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2:12" x14ac:dyDescent="0.2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2:12" x14ac:dyDescent="0.2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2:12" x14ac:dyDescent="0.2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2:12" x14ac:dyDescent="0.2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2:12" x14ac:dyDescent="0.2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2:12" x14ac:dyDescent="0.2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2:12" x14ac:dyDescent="0.2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2:12" x14ac:dyDescent="0.2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2:12" x14ac:dyDescent="0.2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</sheetData>
  <mergeCells count="9">
    <mergeCell ref="B2:O2"/>
    <mergeCell ref="B4:O4"/>
    <mergeCell ref="B86:G86"/>
    <mergeCell ref="B93:G93"/>
    <mergeCell ref="B150:I151"/>
    <mergeCell ref="B10:G10"/>
    <mergeCell ref="B6:B7"/>
    <mergeCell ref="F6:F7"/>
    <mergeCell ref="B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Résultats généraux</vt:lpstr>
      <vt:lpstr>Pour graphiques</vt:lpstr>
      <vt:lpstr>'Résultats généraux'!Zone_d_impression</vt:lpstr>
    </vt:vector>
  </TitlesOfParts>
  <Company>Etat de Vaud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Mauris</dc:creator>
  <cp:lastModifiedBy>Emery Marie-Christine</cp:lastModifiedBy>
  <cp:lastPrinted>2026-06-29T07:54:32Z</cp:lastPrinted>
  <dcterms:created xsi:type="dcterms:W3CDTF">2010-03-26T09:24:54Z</dcterms:created>
  <dcterms:modified xsi:type="dcterms:W3CDTF">2026-07-01T14:48:04Z</dcterms:modified>
</cp:coreProperties>
</file>