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Projets\A2026\16_culture\INTERNET-seulement\Bibliotheque\"/>
    </mc:Choice>
  </mc:AlternateContent>
  <xr:revisionPtr revIDLastSave="0" documentId="13_ncr:1_{DBA6ED71-DD3A-4F29-98AF-FA0FABC9C8F9}" xr6:coauthVersionLast="47" xr6:coauthVersionMax="47" xr10:uidLastSave="{00000000-0000-0000-0000-000000000000}"/>
  <bookViews>
    <workbookView xWindow="255" yWindow="540" windowWidth="14535" windowHeight="14655" xr2:uid="{00000000-000D-0000-FFFF-FFFF00000000}"/>
  </bookViews>
  <sheets>
    <sheet name="Serie" sheetId="3" r:id="rId1"/>
  </sheets>
  <definedNames>
    <definedName name="_xlnm.Print_Titles" localSheetId="0">Serie!$1:$6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7" i="3" l="1"/>
  <c r="O47" i="3"/>
  <c r="N47" i="3"/>
  <c r="L47" i="3"/>
  <c r="E47" i="3"/>
  <c r="C47" i="3"/>
  <c r="B47" i="3"/>
  <c r="P44" i="3"/>
  <c r="R44" i="3" s="1"/>
  <c r="L44" i="3"/>
  <c r="D44" i="3"/>
  <c r="F44" i="3" s="1"/>
  <c r="Q43" i="3"/>
  <c r="P43" i="3" s="1"/>
  <c r="R43" i="3" s="1"/>
  <c r="L43" i="3"/>
  <c r="D43" i="3"/>
  <c r="F43" i="3" s="1"/>
  <c r="Q42" i="3"/>
  <c r="L42" i="3"/>
  <c r="C42" i="3"/>
  <c r="D42" i="3" s="1"/>
  <c r="O41" i="3"/>
  <c r="N41" i="3"/>
  <c r="K41" i="3"/>
  <c r="J41" i="3"/>
  <c r="I41" i="3"/>
  <c r="H41" i="3"/>
  <c r="E41" i="3"/>
  <c r="B41" i="3"/>
  <c r="L35" i="3"/>
  <c r="J33" i="3"/>
  <c r="J32" i="3" s="1"/>
  <c r="I33" i="3"/>
  <c r="I32" i="3" s="1"/>
  <c r="H33" i="3"/>
  <c r="H32" i="3" s="1"/>
  <c r="L31" i="3"/>
  <c r="R56" i="3"/>
  <c r="R55" i="3"/>
  <c r="R54" i="3"/>
  <c r="Q53" i="3"/>
  <c r="P53" i="3"/>
  <c r="O53" i="3"/>
  <c r="N53" i="3"/>
  <c r="D47" i="3" l="1"/>
  <c r="F47" i="3" s="1"/>
  <c r="C41" i="3"/>
  <c r="Q41" i="3"/>
  <c r="L41" i="3"/>
  <c r="P47" i="3"/>
  <c r="R47" i="3" s="1"/>
  <c r="L33" i="3"/>
  <c r="R53" i="3"/>
  <c r="L32" i="3"/>
  <c r="P42" i="3"/>
  <c r="P41" i="3" s="1"/>
  <c r="F42" i="3"/>
  <c r="D41" i="3"/>
  <c r="R41" i="3" l="1"/>
  <c r="F41" i="3"/>
  <c r="R42" i="3"/>
</calcChain>
</file>

<file path=xl/sharedStrings.xml><?xml version="1.0" encoding="utf-8"?>
<sst xmlns="http://schemas.openxmlformats.org/spreadsheetml/2006/main" count="106" uniqueCount="21">
  <si>
    <t>Total</t>
  </si>
  <si>
    <t>Dorigny</t>
  </si>
  <si>
    <t>Riponne/Cèdres</t>
  </si>
  <si>
    <t>Nombre de  volumes</t>
  </si>
  <si>
    <t>Type</t>
  </si>
  <si>
    <t>Source: Bibliothèque cantonale universitaire</t>
  </si>
  <si>
    <t>dont monographies</t>
  </si>
  <si>
    <t xml:space="preserve">        périodiques</t>
  </si>
  <si>
    <t>En milliers de francs</t>
  </si>
  <si>
    <t xml:space="preserve">       périodiques</t>
  </si>
  <si>
    <t>Nombre de volumes</t>
  </si>
  <si>
    <t>HEP</t>
  </si>
  <si>
    <t>Riponne</t>
  </si>
  <si>
    <t>Renens</t>
  </si>
  <si>
    <t>ressources numériques</t>
  </si>
  <si>
    <t>Nombre de volumes hors</t>
  </si>
  <si>
    <t>ressources num.</t>
  </si>
  <si>
    <t>Renens + Provence</t>
  </si>
  <si>
    <t>Renens +  Provence</t>
  </si>
  <si>
    <t>Gymnases Renens +  Provence</t>
  </si>
  <si>
    <t>Acquisitions de la BCU, Vaud, 2008-2024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</si>
</sst>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#\ ##0"/>
    <numFmt numFmtId="166" formatCode="_ * #,##0_ ;_ * \-#,##0_ ;_ * &quot;-&quot;??_ ;_ @_ 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129A39"/>
      </bottom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" fillId="0" borderId="0" applyFill="0"/>
    <xf numFmtId="0" fontId="8" fillId="2" borderId="2" applyNumberFormat="0" applyFont="0" applyAlignment="0" applyProtection="0"/>
    <xf numFmtId="0" fontId="1" fillId="0" borderId="0"/>
    <xf numFmtId="0" fontId="9" fillId="0" borderId="0"/>
    <xf numFmtId="0" fontId="10" fillId="0" borderId="0"/>
    <xf numFmtId="0" fontId="1" fillId="0" borderId="0" applyFill="0"/>
    <xf numFmtId="0" fontId="8" fillId="0" borderId="0"/>
    <xf numFmtId="0" fontId="8" fillId="0" borderId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0" fillId="0" borderId="0" xfId="0" applyAlignment="1">
      <alignment vertical="center"/>
    </xf>
    <xf numFmtId="0" fontId="4" fillId="0" borderId="0" xfId="1" applyNumberFormat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horizontal="right" vertical="center"/>
    </xf>
    <xf numFmtId="166" fontId="4" fillId="0" borderId="0" xfId="1" applyNumberFormat="1" applyFont="1" applyFill="1" applyBorder="1" applyAlignment="1">
      <alignment horizontal="right" vertical="center"/>
    </xf>
    <xf numFmtId="166" fontId="4" fillId="0" borderId="0" xfId="1" applyNumberFormat="1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5" fillId="0" borderId="0" xfId="2" applyFont="1" applyFill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2" applyFont="1" applyFill="1" applyAlignment="1">
      <alignment vertical="center"/>
    </xf>
    <xf numFmtId="0" fontId="4" fillId="0" borderId="0" xfId="2" applyFont="1" applyFill="1" applyBorder="1" applyAlignment="1">
      <alignment vertical="center"/>
    </xf>
    <xf numFmtId="0" fontId="4" fillId="0" borderId="0" xfId="2" applyFont="1" applyFill="1" applyBorder="1" applyAlignment="1">
      <alignment horizontal="right" vertical="center"/>
    </xf>
    <xf numFmtId="0" fontId="4" fillId="0" borderId="0" xfId="2" applyNumberFormat="1" applyFont="1" applyFill="1" applyBorder="1" applyAlignment="1">
      <alignment horizontal="right" vertical="center"/>
    </xf>
    <xf numFmtId="0" fontId="7" fillId="0" borderId="0" xfId="2" applyFont="1" applyFill="1" applyBorder="1" applyAlignment="1">
      <alignment vertical="center"/>
    </xf>
    <xf numFmtId="0" fontId="7" fillId="0" borderId="0" xfId="2" applyFont="1" applyFill="1" applyBorder="1" applyAlignment="1">
      <alignment horizontal="right" vertical="center"/>
    </xf>
    <xf numFmtId="3" fontId="7" fillId="0" borderId="0" xfId="2" applyNumberFormat="1" applyFont="1" applyFill="1" applyBorder="1" applyAlignment="1">
      <alignment horizontal="right" vertical="center"/>
    </xf>
    <xf numFmtId="3" fontId="4" fillId="0" borderId="0" xfId="2" applyNumberFormat="1" applyFont="1" applyFill="1" applyBorder="1" applyAlignment="1">
      <alignment horizontal="right" vertical="center"/>
    </xf>
    <xf numFmtId="3" fontId="4" fillId="0" borderId="0" xfId="2" applyNumberFormat="1" applyFont="1" applyFill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2" applyNumberFormat="1" applyFont="1" applyFill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5" fillId="0" borderId="1" xfId="2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right" vertical="center"/>
    </xf>
    <xf numFmtId="0" fontId="5" fillId="0" borderId="1" xfId="2" applyNumberFormat="1" applyFont="1" applyFill="1" applyBorder="1" applyAlignment="1">
      <alignment horizontal="right" vertical="center"/>
    </xf>
    <xf numFmtId="0" fontId="3" fillId="0" borderId="1" xfId="2" applyFont="1" applyFill="1" applyBorder="1" applyAlignment="1">
      <alignment horizontal="right" vertical="center"/>
    </xf>
    <xf numFmtId="0" fontId="5" fillId="0" borderId="1" xfId="2" applyFont="1" applyFill="1" applyBorder="1" applyAlignment="1">
      <alignment horizontal="right" vertical="center" wrapText="1"/>
    </xf>
    <xf numFmtId="0" fontId="4" fillId="0" borderId="0" xfId="2" applyFont="1" applyFill="1" applyBorder="1" applyAlignment="1">
      <alignment horizontal="right" vertical="center" wrapText="1"/>
    </xf>
    <xf numFmtId="0" fontId="7" fillId="0" borderId="0" xfId="2" applyFont="1" applyFill="1" applyBorder="1" applyAlignment="1">
      <alignment horizontal="right" vertical="center" wrapText="1"/>
    </xf>
    <xf numFmtId="3" fontId="4" fillId="0" borderId="0" xfId="2" applyNumberFormat="1" applyFont="1" applyFill="1" applyBorder="1" applyAlignment="1">
      <alignment horizontal="right" vertical="center" wrapText="1"/>
    </xf>
    <xf numFmtId="3" fontId="4" fillId="0" borderId="0" xfId="2" applyNumberFormat="1" applyFont="1" applyFill="1" applyAlignment="1">
      <alignment horizontal="right" vertical="center" wrapText="1"/>
    </xf>
    <xf numFmtId="3" fontId="4" fillId="0" borderId="0" xfId="1" applyNumberFormat="1" applyFont="1" applyFill="1" applyBorder="1" applyAlignment="1">
      <alignment horizontal="right" vertical="center" wrapText="1"/>
    </xf>
    <xf numFmtId="166" fontId="4" fillId="0" borderId="0" xfId="1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3" fillId="0" borderId="1" xfId="2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/>
    </xf>
    <xf numFmtId="0" fontId="3" fillId="0" borderId="1" xfId="2" applyNumberFormat="1" applyFont="1" applyFill="1" applyBorder="1" applyAlignment="1">
      <alignment horizontal="right" vertical="center"/>
    </xf>
    <xf numFmtId="0" fontId="3" fillId="0" borderId="0" xfId="2" applyNumberFormat="1" applyFont="1" applyFill="1" applyBorder="1" applyAlignment="1">
      <alignment horizontal="right" vertical="center"/>
    </xf>
    <xf numFmtId="165" fontId="3" fillId="0" borderId="0" xfId="2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4" fillId="0" borderId="0" xfId="1" applyNumberFormat="1" applyFont="1" applyFill="1" applyBorder="1" applyAlignment="1">
      <alignment horizontal="right" vertical="center" wrapText="1"/>
    </xf>
    <xf numFmtId="0" fontId="4" fillId="0" borderId="0" xfId="1" applyNumberFormat="1" applyFont="1" applyFill="1" applyBorder="1" applyAlignment="1">
      <alignment horizontal="right" vertical="center"/>
    </xf>
    <xf numFmtId="0" fontId="7" fillId="0" borderId="0" xfId="2" applyFont="1" applyFill="1" applyAlignment="1">
      <alignment horizontal="right" vertical="center" wrapText="1"/>
    </xf>
    <xf numFmtId="0" fontId="7" fillId="0" borderId="0" xfId="2" applyFont="1" applyFill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 wrapText="1"/>
    </xf>
    <xf numFmtId="0" fontId="5" fillId="0" borderId="0" xfId="2" applyFont="1" applyFill="1" applyAlignment="1">
      <alignment horizontal="right" vertical="center" wrapText="1"/>
    </xf>
    <xf numFmtId="0" fontId="5" fillId="0" borderId="0" xfId="2" applyFont="1" applyFill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 wrapText="1"/>
    </xf>
    <xf numFmtId="0" fontId="3" fillId="0" borderId="0" xfId="2" applyFont="1" applyFill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  <xf numFmtId="0" fontId="4" fillId="0" borderId="0" xfId="0" applyNumberFormat="1" applyFont="1" applyAlignment="1">
      <alignment horizontal="right" vertical="center"/>
    </xf>
    <xf numFmtId="0" fontId="4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right" vertical="center"/>
    </xf>
    <xf numFmtId="3" fontId="7" fillId="0" borderId="0" xfId="0" applyNumberFormat="1" applyFont="1" applyFill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1" fontId="7" fillId="0" borderId="0" xfId="0" applyNumberFormat="1" applyFont="1" applyAlignment="1">
      <alignment horizontal="right" vertical="center" wrapText="1"/>
    </xf>
    <xf numFmtId="1" fontId="7" fillId="0" borderId="0" xfId="0" applyNumberFormat="1" applyFont="1" applyAlignment="1">
      <alignment horizontal="right" vertical="center"/>
    </xf>
    <xf numFmtId="1" fontId="7" fillId="0" borderId="0" xfId="0" applyNumberFormat="1" applyFont="1" applyFill="1" applyAlignment="1">
      <alignment horizontal="right" vertical="center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 vertical="center"/>
    </xf>
    <xf numFmtId="3" fontId="4" fillId="0" borderId="0" xfId="0" applyNumberFormat="1" applyFont="1" applyFill="1" applyAlignment="1">
      <alignment horizontal="right" vertical="center"/>
    </xf>
    <xf numFmtId="1" fontId="0" fillId="0" borderId="0" xfId="0" applyNumberFormat="1" applyAlignment="1">
      <alignment horizontal="right" vertical="center" wrapText="1"/>
    </xf>
    <xf numFmtId="1" fontId="0" fillId="0" borderId="0" xfId="0" applyNumberFormat="1" applyAlignment="1">
      <alignment horizontal="right" vertical="center"/>
    </xf>
    <xf numFmtId="3" fontId="0" fillId="0" borderId="0" xfId="0" applyNumberFormat="1" applyAlignment="1">
      <alignment horizontal="right" vertical="center" wrapText="1"/>
    </xf>
    <xf numFmtId="3" fontId="0" fillId="0" borderId="0" xfId="0" applyNumberFormat="1" applyAlignment="1">
      <alignment horizontal="right" vertical="center"/>
    </xf>
    <xf numFmtId="0" fontId="7" fillId="0" borderId="0" xfId="0" applyFont="1" applyBorder="1" applyAlignment="1">
      <alignment horizontal="right" vertical="center" wrapText="1"/>
    </xf>
    <xf numFmtId="165" fontId="6" fillId="0" borderId="0" xfId="2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3" fontId="7" fillId="0" borderId="0" xfId="0" applyNumberFormat="1" applyFont="1" applyAlignment="1">
      <alignment horizontal="right" vertical="center" wrapText="1"/>
    </xf>
    <xf numFmtId="3" fontId="7" fillId="0" borderId="0" xfId="0" applyNumberFormat="1" applyFont="1" applyAlignment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3" fontId="0" fillId="0" borderId="0" xfId="0" applyNumberFormat="1" applyBorder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/>
    </xf>
    <xf numFmtId="0" fontId="0" fillId="0" borderId="0" xfId="0" applyBorder="1" applyAlignment="1">
      <alignment horizontal="right" vertical="center" wrapText="1"/>
    </xf>
    <xf numFmtId="165" fontId="3" fillId="0" borderId="0" xfId="2" applyNumberFormat="1" applyFont="1" applyFill="1" applyBorder="1" applyAlignment="1">
      <alignment horizontal="right" vertical="center" wrapText="1"/>
    </xf>
    <xf numFmtId="165" fontId="3" fillId="0" borderId="0" xfId="2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/>
    </xf>
    <xf numFmtId="3" fontId="0" fillId="0" borderId="0" xfId="0" applyNumberFormat="1" applyBorder="1" applyAlignment="1">
      <alignment horizontal="right" vertical="center" wrapText="1"/>
    </xf>
    <xf numFmtId="3" fontId="7" fillId="0" borderId="0" xfId="2" applyNumberFormat="1" applyFont="1" applyFill="1" applyBorder="1" applyAlignment="1">
      <alignment horizontal="right" vertical="center"/>
    </xf>
    <xf numFmtId="0" fontId="3" fillId="0" borderId="1" xfId="2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 wrapText="1"/>
    </xf>
    <xf numFmtId="0" fontId="7" fillId="0" borderId="0" xfId="2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3" fontId="7" fillId="0" borderId="0" xfId="0" applyNumberFormat="1" applyFont="1" applyFill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0" fontId="1" fillId="0" borderId="0" xfId="0" applyFont="1" applyAlignment="1">
      <alignment horizontal="right" vertical="center"/>
    </xf>
    <xf numFmtId="3" fontId="1" fillId="0" borderId="0" xfId="5" applyNumberFormat="1" applyAlignment="1">
      <alignment horizontal="right" vertical="center" wrapText="1"/>
    </xf>
    <xf numFmtId="3" fontId="1" fillId="0" borderId="0" xfId="5" applyNumberFormat="1" applyAlignment="1">
      <alignment horizontal="right" vertical="center"/>
    </xf>
    <xf numFmtId="3" fontId="7" fillId="0" borderId="0" xfId="5" applyNumberFormat="1" applyFont="1" applyAlignment="1">
      <alignment horizontal="right" vertical="center" wrapText="1"/>
    </xf>
    <xf numFmtId="3" fontId="7" fillId="0" borderId="0" xfId="5" applyNumberFormat="1" applyFont="1" applyBorder="1" applyAlignment="1">
      <alignment horizontal="right" vertical="center"/>
    </xf>
    <xf numFmtId="3" fontId="1" fillId="0" borderId="0" xfId="5" applyNumberFormat="1" applyFont="1" applyBorder="1" applyAlignment="1">
      <alignment horizontal="right" vertical="center"/>
    </xf>
    <xf numFmtId="3" fontId="1" fillId="0" borderId="0" xfId="5" applyNumberFormat="1" applyFont="1" applyAlignment="1">
      <alignment horizontal="right" vertical="center"/>
    </xf>
    <xf numFmtId="3" fontId="7" fillId="0" borderId="0" xfId="5" applyNumberFormat="1" applyFont="1" applyAlignment="1">
      <alignment horizontal="right" vertical="center"/>
    </xf>
    <xf numFmtId="3" fontId="1" fillId="0" borderId="0" xfId="5" applyNumberFormat="1" applyFont="1" applyAlignment="1">
      <alignment horizontal="right" vertical="center" wrapText="1"/>
    </xf>
    <xf numFmtId="0" fontId="5" fillId="0" borderId="0" xfId="2" applyFont="1" applyFill="1" applyBorder="1" applyAlignment="1">
      <alignment horizontal="right" vertical="center" wrapText="1"/>
    </xf>
    <xf numFmtId="0" fontId="5" fillId="0" borderId="0" xfId="2" applyFont="1" applyFill="1" applyBorder="1" applyAlignment="1">
      <alignment horizontal="right" vertical="center"/>
    </xf>
    <xf numFmtId="0" fontId="3" fillId="0" borderId="0" xfId="2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 wrapText="1"/>
    </xf>
    <xf numFmtId="0" fontId="5" fillId="0" borderId="0" xfId="2" applyNumberFormat="1" applyFont="1" applyFill="1" applyBorder="1" applyAlignment="1">
      <alignment horizontal="right" vertical="center"/>
    </xf>
    <xf numFmtId="3" fontId="7" fillId="0" borderId="0" xfId="5" applyNumberFormat="1" applyFont="1" applyBorder="1" applyAlignment="1">
      <alignment horizontal="right" vertical="center" wrapText="1"/>
    </xf>
    <xf numFmtId="3" fontId="1" fillId="0" borderId="0" xfId="5" applyNumberFormat="1" applyBorder="1" applyAlignment="1">
      <alignment horizontal="right" vertical="center" wrapText="1"/>
    </xf>
    <xf numFmtId="3" fontId="1" fillId="0" borderId="0" xfId="5" applyNumberFormat="1" applyBorder="1" applyAlignment="1">
      <alignment horizontal="right" vertical="center"/>
    </xf>
    <xf numFmtId="3" fontId="1" fillId="0" borderId="0" xfId="5" applyNumberFormat="1" applyFont="1" applyBorder="1" applyAlignment="1">
      <alignment horizontal="right" vertical="center" wrapText="1"/>
    </xf>
    <xf numFmtId="0" fontId="4" fillId="0" borderId="3" xfId="1" applyNumberFormat="1" applyFont="1" applyFill="1" applyBorder="1" applyAlignment="1">
      <alignment horizontal="left" vertical="center"/>
    </xf>
    <xf numFmtId="0" fontId="4" fillId="0" borderId="3" xfId="1" applyNumberFormat="1" applyFont="1" applyFill="1" applyBorder="1" applyAlignment="1">
      <alignment horizontal="right" vertical="center" wrapText="1"/>
    </xf>
    <xf numFmtId="0" fontId="4" fillId="0" borderId="3" xfId="1" applyNumberFormat="1" applyFont="1" applyFill="1" applyBorder="1" applyAlignment="1">
      <alignment horizontal="right" vertical="center"/>
    </xf>
    <xf numFmtId="3" fontId="4" fillId="0" borderId="3" xfId="1" applyNumberFormat="1" applyFont="1" applyFill="1" applyBorder="1" applyAlignment="1">
      <alignment horizontal="right" vertical="center"/>
    </xf>
    <xf numFmtId="166" fontId="4" fillId="0" borderId="3" xfId="1" applyNumberFormat="1" applyFont="1" applyFill="1" applyBorder="1" applyAlignment="1">
      <alignment horizontal="right" vertical="center" wrapText="1"/>
    </xf>
    <xf numFmtId="166" fontId="4" fillId="0" borderId="3" xfId="1" applyNumberFormat="1" applyFont="1" applyFill="1" applyBorder="1" applyAlignment="1">
      <alignment horizontal="right" vertical="center"/>
    </xf>
    <xf numFmtId="3" fontId="1" fillId="0" borderId="0" xfId="5" applyNumberFormat="1" applyAlignment="1">
      <alignment horizontal="right" vertical="center" wrapText="1"/>
    </xf>
    <xf numFmtId="3" fontId="1" fillId="0" borderId="0" xfId="5" applyNumberFormat="1" applyAlignment="1">
      <alignment horizontal="right" vertical="center"/>
    </xf>
    <xf numFmtId="3" fontId="7" fillId="0" borderId="0" xfId="5" applyNumberFormat="1" applyFont="1" applyAlignment="1">
      <alignment horizontal="right" vertical="center" wrapText="1"/>
    </xf>
    <xf numFmtId="3" fontId="1" fillId="0" borderId="0" xfId="5" applyNumberFormat="1" applyFont="1" applyAlignment="1">
      <alignment horizontal="right" vertical="center"/>
    </xf>
    <xf numFmtId="3" fontId="1" fillId="0" borderId="0" xfId="5" applyNumberFormat="1" applyFont="1" applyAlignment="1">
      <alignment horizontal="right" vertical="center" wrapText="1"/>
    </xf>
  </cellXfs>
  <cellStyles count="12">
    <cellStyle name="Commentaire" xfId="4" xr:uid="{A3EA7CF4-7828-47EC-B0CF-01342448BC15}"/>
    <cellStyle name="Milliers" xfId="1" builtinId="3"/>
    <cellStyle name="Normal" xfId="0" builtinId="0"/>
    <cellStyle name="Normal 2" xfId="5" xr:uid="{74FB1DDB-05BF-4C21-B217-BE4A7CC3B8E4}"/>
    <cellStyle name="Normal 2 2" xfId="6" xr:uid="{C46AA963-A8E7-4F98-B67C-D434C617729D}"/>
    <cellStyle name="Normal 2 3" xfId="7" xr:uid="{A87D8B3A-7331-41CF-A239-828031D77480}"/>
    <cellStyle name="Normal 3" xfId="8" xr:uid="{F0097C03-A942-4A62-87C5-D2B676498BF1}"/>
    <cellStyle name="Normal 4" xfId="9" xr:uid="{179DB3B8-5EFE-46C6-8992-B4A990937628}"/>
    <cellStyle name="Normal 4 2" xfId="10" xr:uid="{FF9F17E7-0A04-4885-B2DE-2D5B54EE9290}"/>
    <cellStyle name="Normal 5" xfId="3" xr:uid="{C044C6BE-777D-4B96-9181-3302E0826D14}"/>
    <cellStyle name="Normal_Feuil1" xfId="2" xr:uid="{00000000-0005-0000-0000-000002000000}"/>
    <cellStyle name="Pourcentage 2" xfId="11" xr:uid="{45C814C1-C781-4E96-AB9F-B162B88B42B6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17A345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129A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0</xdr:col>
      <xdr:colOff>943243</xdr:colOff>
      <xdr:row>0</xdr:row>
      <xdr:rowOff>578100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B80A16A-217D-4323-977A-D4561776E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8100"/>
          <a:ext cx="905143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76"/>
  <sheetViews>
    <sheetView showGridLines="0" tabSelected="1" workbookViewId="0">
      <pane xSplit="1" ySplit="4" topLeftCell="B48" activePane="bottomRight" state="frozenSplit"/>
      <selection activeCell="S39" sqref="S39"/>
      <selection pane="topRight" activeCell="B1" sqref="B1"/>
      <selection pane="bottomLeft" activeCell="A14" sqref="A14"/>
      <selection pane="bottomRight" activeCell="L62" sqref="L62"/>
    </sheetView>
  </sheetViews>
  <sheetFormatPr baseColWidth="10" defaultColWidth="11.42578125" defaultRowHeight="12.75" x14ac:dyDescent="0.2"/>
  <cols>
    <col min="1" max="1" width="24.42578125" style="1" customWidth="1"/>
    <col min="2" max="2" width="6.5703125" style="65" customWidth="1"/>
    <col min="3" max="3" width="5.7109375" style="66" customWidth="1"/>
    <col min="4" max="4" width="6.5703125" style="66" customWidth="1"/>
    <col min="5" max="5" width="8.42578125" style="100" customWidth="1"/>
    <col min="6" max="6" width="6.5703125" style="66" customWidth="1"/>
    <col min="7" max="7" width="2.7109375" style="66" customWidth="1"/>
    <col min="8" max="8" width="6.5703125" style="65" customWidth="1"/>
    <col min="9" max="9" width="5.7109375" style="66" customWidth="1"/>
    <col min="10" max="10" width="6.5703125" style="66" customWidth="1"/>
    <col min="11" max="11" width="7.7109375" style="66" customWidth="1"/>
    <col min="12" max="12" width="6.5703125" style="66" customWidth="1"/>
    <col min="13" max="13" width="2.7109375" style="82" customWidth="1"/>
    <col min="14" max="14" width="6.5703125" style="88" customWidth="1"/>
    <col min="15" max="15" width="5.7109375" style="82" customWidth="1"/>
    <col min="16" max="16" width="6.5703125" style="82" customWidth="1"/>
    <col min="17" max="17" width="7.28515625" style="82" customWidth="1"/>
    <col min="18" max="18" width="6.5703125" style="82" customWidth="1"/>
    <col min="19" max="20" width="11.42578125" style="82"/>
    <col min="21" max="22" width="11.42578125" style="6"/>
    <col min="23" max="16384" width="11.42578125" style="1"/>
  </cols>
  <sheetData>
    <row r="1" spans="1:22" s="5" customFormat="1" ht="47.25" customHeight="1" x14ac:dyDescent="0.2">
      <c r="A1" s="2"/>
      <c r="B1" s="49"/>
      <c r="C1" s="50"/>
      <c r="D1" s="50"/>
      <c r="E1" s="50"/>
      <c r="F1" s="3"/>
      <c r="G1" s="3"/>
      <c r="H1" s="39"/>
      <c r="I1" s="3"/>
      <c r="J1" s="4"/>
      <c r="K1" s="4"/>
      <c r="L1" s="4"/>
      <c r="M1" s="4"/>
      <c r="N1" s="40"/>
      <c r="O1" s="4"/>
      <c r="P1" s="4"/>
      <c r="Q1" s="4"/>
      <c r="R1" s="4"/>
      <c r="S1" s="4"/>
      <c r="T1" s="4"/>
    </row>
    <row r="2" spans="1:22" s="5" customFormat="1" ht="6" customHeight="1" thickBot="1" x14ac:dyDescent="0.25">
      <c r="A2" s="122"/>
      <c r="B2" s="123"/>
      <c r="C2" s="124"/>
      <c r="D2" s="125"/>
      <c r="E2" s="125"/>
      <c r="F2" s="125"/>
      <c r="G2" s="125"/>
      <c r="H2" s="126"/>
      <c r="I2" s="127"/>
      <c r="J2" s="127"/>
      <c r="K2" s="127"/>
      <c r="L2" s="127"/>
      <c r="M2" s="127"/>
      <c r="N2" s="126"/>
      <c r="O2" s="127"/>
      <c r="P2" s="127"/>
      <c r="Q2" s="127"/>
      <c r="R2" s="127"/>
      <c r="S2" s="4"/>
      <c r="T2" s="4"/>
    </row>
    <row r="3" spans="1:22" s="5" customFormat="1" ht="6" customHeight="1" thickTop="1" x14ac:dyDescent="0.2">
      <c r="A3" s="2"/>
      <c r="B3" s="49"/>
      <c r="C3" s="50"/>
      <c r="D3" s="50"/>
      <c r="E3" s="50"/>
      <c r="F3" s="3"/>
      <c r="G3" s="3"/>
      <c r="H3" s="39"/>
      <c r="I3" s="3"/>
      <c r="J3" s="4"/>
      <c r="K3" s="4"/>
      <c r="L3" s="4"/>
      <c r="M3" s="4"/>
      <c r="N3" s="40"/>
      <c r="O3" s="4"/>
      <c r="P3" s="4"/>
      <c r="Q3" s="4"/>
      <c r="R3" s="4"/>
      <c r="S3" s="4"/>
      <c r="T3" s="4"/>
    </row>
    <row r="4" spans="1:22" s="9" customFormat="1" x14ac:dyDescent="0.2">
      <c r="A4" s="12" t="s">
        <v>20</v>
      </c>
      <c r="B4" s="51"/>
      <c r="C4" s="52"/>
      <c r="D4" s="52"/>
      <c r="E4" s="99"/>
      <c r="F4" s="52"/>
      <c r="G4" s="52"/>
      <c r="H4" s="51"/>
      <c r="I4" s="52"/>
      <c r="J4" s="52"/>
      <c r="K4" s="52"/>
      <c r="L4" s="52"/>
      <c r="M4" s="53"/>
      <c r="N4" s="54"/>
      <c r="O4" s="53"/>
      <c r="P4" s="53"/>
      <c r="Q4" s="53"/>
      <c r="R4" s="53"/>
      <c r="S4" s="53"/>
      <c r="T4" s="53"/>
      <c r="U4" s="8"/>
      <c r="V4" s="8"/>
    </row>
    <row r="5" spans="1:22" s="9" customFormat="1" x14ac:dyDescent="0.2">
      <c r="A5" s="12"/>
      <c r="B5" s="51"/>
      <c r="C5" s="99"/>
      <c r="D5" s="99"/>
      <c r="E5" s="99"/>
      <c r="F5" s="99"/>
      <c r="G5" s="99"/>
      <c r="H5" s="51"/>
      <c r="I5" s="99"/>
      <c r="J5" s="99"/>
      <c r="K5" s="99"/>
      <c r="L5" s="99"/>
      <c r="M5" s="53"/>
      <c r="N5" s="54"/>
      <c r="O5" s="53"/>
      <c r="P5" s="53"/>
      <c r="Q5" s="53"/>
      <c r="R5" s="53"/>
      <c r="S5" s="53"/>
      <c r="T5" s="53"/>
      <c r="U5" s="8"/>
      <c r="V5" s="8"/>
    </row>
    <row r="6" spans="1:22" s="9" customFormat="1" x14ac:dyDescent="0.2">
      <c r="A6" s="12"/>
      <c r="B6" s="51"/>
      <c r="C6" s="99"/>
      <c r="D6" s="99"/>
      <c r="E6" s="99"/>
      <c r="F6" s="99"/>
      <c r="G6" s="99"/>
      <c r="H6" s="51"/>
      <c r="I6" s="99"/>
      <c r="J6" s="99"/>
      <c r="K6" s="99"/>
      <c r="L6" s="99"/>
      <c r="M6" s="53"/>
      <c r="N6" s="54"/>
      <c r="O6" s="53"/>
      <c r="P6" s="53"/>
      <c r="Q6" s="53"/>
      <c r="R6" s="53"/>
      <c r="S6" s="53"/>
      <c r="T6" s="53"/>
      <c r="U6" s="8"/>
      <c r="V6" s="8"/>
    </row>
    <row r="7" spans="1:22" s="11" customFormat="1" ht="11.25" x14ac:dyDescent="0.2">
      <c r="A7" s="7" t="s">
        <v>8</v>
      </c>
      <c r="B7" s="55"/>
      <c r="C7" s="56"/>
      <c r="D7" s="56"/>
      <c r="E7" s="56"/>
      <c r="F7" s="56"/>
      <c r="G7" s="56"/>
      <c r="H7" s="55"/>
      <c r="I7" s="56"/>
      <c r="J7" s="56"/>
      <c r="K7" s="56"/>
      <c r="L7" s="56"/>
      <c r="M7" s="57"/>
      <c r="N7" s="58"/>
      <c r="O7" s="57"/>
      <c r="P7" s="57"/>
      <c r="Q7" s="57"/>
      <c r="R7" s="57"/>
      <c r="S7" s="57"/>
      <c r="T7" s="57"/>
      <c r="U7" s="10"/>
      <c r="V7" s="10"/>
    </row>
    <row r="8" spans="1:22" s="28" customFormat="1" ht="11.25" x14ac:dyDescent="0.2">
      <c r="A8" s="26"/>
      <c r="B8" s="42"/>
      <c r="C8" s="33"/>
      <c r="D8" s="33"/>
      <c r="E8" s="97"/>
      <c r="F8" s="33">
        <v>2008</v>
      </c>
      <c r="G8" s="59"/>
      <c r="H8" s="42"/>
      <c r="I8" s="33"/>
      <c r="J8" s="33"/>
      <c r="K8" s="33"/>
      <c r="L8" s="33">
        <v>2009</v>
      </c>
      <c r="M8" s="60"/>
      <c r="N8" s="61"/>
      <c r="O8" s="62"/>
      <c r="P8" s="62"/>
      <c r="Q8" s="62"/>
      <c r="R8" s="62">
        <v>2010</v>
      </c>
      <c r="S8" s="60"/>
      <c r="T8" s="60"/>
      <c r="U8" s="27"/>
      <c r="V8" s="27"/>
    </row>
    <row r="9" spans="1:22" s="11" customFormat="1" ht="22.5" x14ac:dyDescent="0.2">
      <c r="A9" s="7" t="s">
        <v>4</v>
      </c>
      <c r="B9" s="34" t="s">
        <v>2</v>
      </c>
      <c r="C9" s="30"/>
      <c r="D9" s="31" t="s">
        <v>1</v>
      </c>
      <c r="E9" s="31"/>
      <c r="F9" s="32" t="s">
        <v>0</v>
      </c>
      <c r="G9" s="23"/>
      <c r="H9" s="34" t="s">
        <v>2</v>
      </c>
      <c r="I9" s="30"/>
      <c r="J9" s="31" t="s">
        <v>1</v>
      </c>
      <c r="K9" s="31"/>
      <c r="L9" s="32" t="s">
        <v>0</v>
      </c>
      <c r="M9" s="57"/>
      <c r="N9" s="34" t="s">
        <v>2</v>
      </c>
      <c r="O9" s="30"/>
      <c r="P9" s="31" t="s">
        <v>1</v>
      </c>
      <c r="Q9" s="31"/>
      <c r="R9" s="32" t="s">
        <v>0</v>
      </c>
      <c r="S9" s="57"/>
      <c r="T9" s="57"/>
      <c r="U9" s="10"/>
      <c r="V9" s="10"/>
    </row>
    <row r="10" spans="1:22" s="9" customFormat="1" x14ac:dyDescent="0.2">
      <c r="A10" s="13"/>
      <c r="B10" s="35"/>
      <c r="C10" s="14"/>
      <c r="D10" s="15"/>
      <c r="E10" s="15"/>
      <c r="F10" s="63"/>
      <c r="G10" s="63"/>
      <c r="H10" s="64"/>
      <c r="I10" s="63"/>
      <c r="J10" s="63"/>
      <c r="K10" s="63"/>
      <c r="L10" s="63"/>
      <c r="M10" s="53"/>
      <c r="N10" s="65"/>
      <c r="O10" s="66"/>
      <c r="P10" s="66"/>
      <c r="Q10" s="66"/>
      <c r="R10" s="66"/>
      <c r="S10" s="53"/>
      <c r="T10" s="53"/>
      <c r="U10" s="8"/>
      <c r="V10" s="8"/>
    </row>
    <row r="11" spans="1:22" s="22" customFormat="1" x14ac:dyDescent="0.2">
      <c r="A11" s="16" t="s">
        <v>0</v>
      </c>
      <c r="B11" s="36">
        <v>373</v>
      </c>
      <c r="C11" s="17"/>
      <c r="D11" s="18">
        <v>4527</v>
      </c>
      <c r="E11" s="96"/>
      <c r="F11" s="67">
        <v>4900</v>
      </c>
      <c r="G11" s="67"/>
      <c r="H11" s="36">
        <v>333</v>
      </c>
      <c r="I11" s="17"/>
      <c r="J11" s="18">
        <v>4645</v>
      </c>
      <c r="K11" s="18"/>
      <c r="L11" s="67">
        <v>4978</v>
      </c>
      <c r="M11" s="68"/>
      <c r="N11" s="69">
        <v>428.29900000000004</v>
      </c>
      <c r="O11" s="70"/>
      <c r="P11" s="71">
        <v>4778.2370000000001</v>
      </c>
      <c r="Q11" s="71"/>
      <c r="R11" s="70">
        <v>5206.5360000000001</v>
      </c>
      <c r="S11" s="68"/>
      <c r="T11" s="68"/>
      <c r="U11" s="21"/>
      <c r="V11" s="21"/>
    </row>
    <row r="12" spans="1:22" s="9" customFormat="1" x14ac:dyDescent="0.2">
      <c r="A12" s="13" t="s">
        <v>6</v>
      </c>
      <c r="B12" s="37">
        <v>230</v>
      </c>
      <c r="C12" s="19"/>
      <c r="D12" s="19">
        <v>801</v>
      </c>
      <c r="E12" s="19"/>
      <c r="F12" s="74">
        <v>1031</v>
      </c>
      <c r="G12" s="74"/>
      <c r="H12" s="37">
        <v>260</v>
      </c>
      <c r="I12" s="19"/>
      <c r="J12" s="19">
        <v>1057</v>
      </c>
      <c r="K12" s="19"/>
      <c r="L12" s="74">
        <v>1317</v>
      </c>
      <c r="M12" s="53"/>
      <c r="N12" s="75">
        <v>367.36</v>
      </c>
      <c r="O12" s="76"/>
      <c r="P12" s="76">
        <v>1306.3789999999999</v>
      </c>
      <c r="Q12" s="76"/>
      <c r="R12" s="76">
        <v>1673.739</v>
      </c>
      <c r="S12" s="53"/>
      <c r="T12" s="53"/>
      <c r="U12" s="8"/>
      <c r="V12" s="8"/>
    </row>
    <row r="13" spans="1:22" s="9" customFormat="1" x14ac:dyDescent="0.2">
      <c r="A13" s="13" t="s">
        <v>7</v>
      </c>
      <c r="B13" s="38">
        <v>98</v>
      </c>
      <c r="C13" s="20"/>
      <c r="D13" s="19">
        <v>1179</v>
      </c>
      <c r="E13" s="19"/>
      <c r="F13" s="74">
        <v>1277</v>
      </c>
      <c r="G13" s="74"/>
      <c r="H13" s="38">
        <v>73</v>
      </c>
      <c r="I13" s="20"/>
      <c r="J13" s="19">
        <v>3588</v>
      </c>
      <c r="K13" s="19"/>
      <c r="L13" s="74">
        <v>3661</v>
      </c>
      <c r="M13" s="53"/>
      <c r="N13" s="75">
        <v>60.939</v>
      </c>
      <c r="O13" s="76"/>
      <c r="P13" s="76">
        <v>3471.8580000000002</v>
      </c>
      <c r="Q13" s="76"/>
      <c r="R13" s="76">
        <v>3532.797</v>
      </c>
      <c r="S13" s="53"/>
      <c r="T13" s="53"/>
      <c r="U13" s="8"/>
      <c r="V13" s="8"/>
    </row>
    <row r="14" spans="1:22" s="9" customFormat="1" x14ac:dyDescent="0.2">
      <c r="A14" s="13"/>
      <c r="B14" s="38"/>
      <c r="C14" s="20"/>
      <c r="D14" s="19"/>
      <c r="E14" s="19"/>
      <c r="F14" s="74"/>
      <c r="G14" s="74"/>
      <c r="H14" s="38"/>
      <c r="I14" s="20"/>
      <c r="J14" s="19"/>
      <c r="K14" s="19"/>
      <c r="L14" s="74"/>
      <c r="M14" s="53"/>
      <c r="N14" s="65"/>
      <c r="O14" s="66"/>
      <c r="P14" s="66"/>
      <c r="Q14" s="66"/>
      <c r="R14" s="66"/>
      <c r="S14" s="53"/>
      <c r="T14" s="53"/>
      <c r="U14" s="8"/>
      <c r="V14" s="8"/>
    </row>
    <row r="15" spans="1:22" s="22" customFormat="1" x14ac:dyDescent="0.2">
      <c r="A15" s="13" t="s">
        <v>3</v>
      </c>
      <c r="B15" s="38">
        <v>6846</v>
      </c>
      <c r="C15" s="20"/>
      <c r="D15" s="19">
        <v>17565</v>
      </c>
      <c r="E15" s="19"/>
      <c r="F15" s="74">
        <v>24411</v>
      </c>
      <c r="G15" s="74"/>
      <c r="H15" s="38">
        <v>5853</v>
      </c>
      <c r="I15" s="20"/>
      <c r="J15" s="19">
        <v>22255</v>
      </c>
      <c r="K15" s="19"/>
      <c r="L15" s="74">
        <v>28108</v>
      </c>
      <c r="M15" s="68"/>
      <c r="N15" s="77">
        <v>10475</v>
      </c>
      <c r="O15" s="78"/>
      <c r="P15" s="78">
        <v>19567</v>
      </c>
      <c r="Q15" s="78"/>
      <c r="R15" s="78">
        <v>30042</v>
      </c>
      <c r="S15" s="68"/>
      <c r="T15" s="68"/>
      <c r="U15" s="21"/>
      <c r="V15" s="21"/>
    </row>
    <row r="16" spans="1:22" s="22" customFormat="1" x14ac:dyDescent="0.2">
      <c r="A16" s="13"/>
      <c r="B16" s="38"/>
      <c r="C16" s="20"/>
      <c r="D16" s="19"/>
      <c r="E16" s="19"/>
      <c r="F16" s="74"/>
      <c r="G16" s="74"/>
      <c r="H16" s="38"/>
      <c r="I16" s="20"/>
      <c r="J16" s="19"/>
      <c r="K16" s="19"/>
      <c r="L16" s="74"/>
      <c r="M16" s="68"/>
      <c r="N16" s="79"/>
      <c r="O16" s="68"/>
      <c r="P16" s="68"/>
      <c r="Q16" s="68"/>
      <c r="R16" s="68"/>
      <c r="S16" s="68"/>
      <c r="T16" s="68"/>
      <c r="U16" s="21"/>
      <c r="V16" s="21"/>
    </row>
    <row r="17" spans="1:22" s="9" customFormat="1" x14ac:dyDescent="0.2">
      <c r="A17" s="13"/>
      <c r="B17" s="35"/>
      <c r="C17" s="14"/>
      <c r="D17" s="14"/>
      <c r="E17" s="14"/>
      <c r="F17" s="14"/>
      <c r="G17" s="14"/>
      <c r="H17" s="35"/>
      <c r="I17" s="14"/>
      <c r="J17" s="14"/>
      <c r="K17" s="14"/>
      <c r="L17" s="14"/>
      <c r="M17" s="53"/>
      <c r="N17" s="54"/>
      <c r="O17" s="53"/>
      <c r="P17" s="53"/>
      <c r="Q17" s="53"/>
      <c r="R17" s="53"/>
      <c r="S17" s="53"/>
      <c r="T17" s="53"/>
      <c r="U17" s="8"/>
      <c r="V17" s="8"/>
    </row>
    <row r="18" spans="1:22" s="25" customFormat="1" ht="11.25" x14ac:dyDescent="0.2">
      <c r="A18" s="7"/>
      <c r="B18" s="61"/>
      <c r="C18" s="62"/>
      <c r="D18" s="62"/>
      <c r="E18" s="62"/>
      <c r="F18" s="62">
        <v>2011</v>
      </c>
      <c r="G18" s="80"/>
      <c r="H18" s="34"/>
      <c r="I18" s="30"/>
      <c r="J18" s="30"/>
      <c r="K18" s="30"/>
      <c r="L18" s="30">
        <v>2012</v>
      </c>
      <c r="M18" s="80"/>
      <c r="N18" s="34"/>
      <c r="O18" s="30"/>
      <c r="P18" s="30"/>
      <c r="Q18" s="30"/>
      <c r="R18" s="30">
        <v>2013</v>
      </c>
      <c r="S18" s="81"/>
      <c r="T18" s="81"/>
      <c r="U18" s="24"/>
      <c r="V18" s="24"/>
    </row>
    <row r="19" spans="1:22" ht="22.5" x14ac:dyDescent="0.2">
      <c r="A19" s="7" t="s">
        <v>4</v>
      </c>
      <c r="B19" s="41" t="s">
        <v>2</v>
      </c>
      <c r="C19" s="29"/>
      <c r="D19" s="29" t="s">
        <v>1</v>
      </c>
      <c r="E19" s="29"/>
      <c r="F19" s="29" t="s">
        <v>0</v>
      </c>
      <c r="G19" s="82"/>
      <c r="H19" s="34" t="s">
        <v>2</v>
      </c>
      <c r="I19" s="30"/>
      <c r="J19" s="31" t="s">
        <v>1</v>
      </c>
      <c r="K19" s="31"/>
      <c r="L19" s="32" t="s">
        <v>0</v>
      </c>
      <c r="N19" s="34" t="s">
        <v>2</v>
      </c>
      <c r="O19" s="30"/>
      <c r="P19" s="31" t="s">
        <v>1</v>
      </c>
      <c r="Q19" s="31"/>
      <c r="R19" s="32" t="s">
        <v>0</v>
      </c>
    </row>
    <row r="20" spans="1:22" x14ac:dyDescent="0.2">
      <c r="C20" s="100"/>
      <c r="D20" s="100"/>
      <c r="F20" s="100"/>
      <c r="I20" s="100"/>
      <c r="J20" s="100"/>
      <c r="K20" s="100"/>
      <c r="L20" s="100"/>
      <c r="M20" s="100"/>
      <c r="N20" s="65"/>
      <c r="O20" s="100"/>
      <c r="P20" s="100"/>
      <c r="Q20" s="100"/>
      <c r="R20" s="100"/>
    </row>
    <row r="21" spans="1:22" s="22" customFormat="1" x14ac:dyDescent="0.2">
      <c r="A21" s="22" t="s">
        <v>0</v>
      </c>
      <c r="B21" s="72">
        <v>452</v>
      </c>
      <c r="C21" s="73"/>
      <c r="D21" s="73">
        <v>5063</v>
      </c>
      <c r="E21" s="73"/>
      <c r="F21" s="73">
        <v>5515</v>
      </c>
      <c r="G21" s="73"/>
      <c r="H21" s="83">
        <v>503</v>
      </c>
      <c r="I21" s="84"/>
      <c r="J21" s="101">
        <v>5310</v>
      </c>
      <c r="K21" s="101"/>
      <c r="L21" s="84">
        <v>5813</v>
      </c>
      <c r="M21" s="73"/>
      <c r="N21" s="83">
        <v>457</v>
      </c>
      <c r="O21" s="84"/>
      <c r="P21" s="101">
        <v>5703</v>
      </c>
      <c r="Q21" s="101"/>
      <c r="R21" s="84">
        <v>6160</v>
      </c>
      <c r="S21" s="68"/>
      <c r="T21" s="68"/>
      <c r="U21" s="21"/>
      <c r="V21" s="21"/>
    </row>
    <row r="22" spans="1:22" x14ac:dyDescent="0.2">
      <c r="A22" s="1" t="s">
        <v>6</v>
      </c>
      <c r="B22" s="65">
        <v>371</v>
      </c>
      <c r="C22" s="100"/>
      <c r="D22" s="100">
        <v>1506</v>
      </c>
      <c r="F22" s="100">
        <v>1877</v>
      </c>
      <c r="H22" s="77">
        <v>438</v>
      </c>
      <c r="I22" s="102"/>
      <c r="J22" s="102">
        <v>1484</v>
      </c>
      <c r="K22" s="102"/>
      <c r="L22" s="102">
        <v>1922</v>
      </c>
      <c r="M22" s="100"/>
      <c r="N22" s="77">
        <v>398</v>
      </c>
      <c r="O22" s="102"/>
      <c r="P22" s="102">
        <v>1610</v>
      </c>
      <c r="Q22" s="102"/>
      <c r="R22" s="102">
        <v>2008</v>
      </c>
    </row>
    <row r="23" spans="1:22" x14ac:dyDescent="0.2">
      <c r="A23" s="1" t="s">
        <v>9</v>
      </c>
      <c r="B23" s="65">
        <v>81</v>
      </c>
      <c r="C23" s="100"/>
      <c r="D23" s="100">
        <v>1095</v>
      </c>
      <c r="F23" s="100">
        <v>1176</v>
      </c>
      <c r="H23" s="77">
        <v>65</v>
      </c>
      <c r="I23" s="102"/>
      <c r="J23" s="102">
        <v>3826</v>
      </c>
      <c r="K23" s="102"/>
      <c r="L23" s="102">
        <v>3891</v>
      </c>
      <c r="M23" s="100"/>
      <c r="N23" s="77">
        <v>59</v>
      </c>
      <c r="O23" s="102"/>
      <c r="P23" s="102">
        <v>4093</v>
      </c>
      <c r="Q23" s="102"/>
      <c r="R23" s="102">
        <v>4152</v>
      </c>
    </row>
    <row r="24" spans="1:22" x14ac:dyDescent="0.2">
      <c r="C24" s="100"/>
      <c r="D24" s="100"/>
      <c r="F24" s="100"/>
      <c r="H24" s="77"/>
      <c r="I24" s="102"/>
      <c r="J24" s="102"/>
      <c r="K24" s="102"/>
      <c r="L24" s="102"/>
      <c r="M24" s="100"/>
      <c r="N24" s="77"/>
      <c r="O24" s="102"/>
      <c r="P24" s="102"/>
      <c r="Q24" s="102"/>
      <c r="R24" s="102"/>
    </row>
    <row r="25" spans="1:22" x14ac:dyDescent="0.2">
      <c r="A25" s="1" t="s">
        <v>10</v>
      </c>
      <c r="B25" s="77">
        <v>11116</v>
      </c>
      <c r="C25" s="102"/>
      <c r="D25" s="102">
        <v>23872</v>
      </c>
      <c r="E25" s="102"/>
      <c r="F25" s="102">
        <v>34988</v>
      </c>
      <c r="G25" s="78"/>
      <c r="H25" s="77">
        <v>13217</v>
      </c>
      <c r="I25" s="102"/>
      <c r="J25" s="102">
        <v>22238</v>
      </c>
      <c r="K25" s="102"/>
      <c r="L25" s="102">
        <v>35455</v>
      </c>
      <c r="M25" s="102"/>
      <c r="N25" s="77">
        <v>12843</v>
      </c>
      <c r="O25" s="102"/>
      <c r="P25" s="102">
        <v>22164</v>
      </c>
      <c r="Q25" s="102"/>
      <c r="R25" s="102">
        <v>35007</v>
      </c>
    </row>
    <row r="26" spans="1:22" s="22" customFormat="1" x14ac:dyDescent="0.2">
      <c r="A26" s="13"/>
      <c r="B26" s="38"/>
      <c r="C26" s="20"/>
      <c r="D26" s="19"/>
      <c r="E26" s="19"/>
      <c r="F26" s="74"/>
      <c r="G26" s="74"/>
      <c r="H26" s="38"/>
      <c r="I26" s="20"/>
      <c r="J26" s="19"/>
      <c r="K26" s="19"/>
      <c r="L26" s="74"/>
      <c r="M26" s="68"/>
      <c r="N26" s="79"/>
      <c r="O26" s="68"/>
      <c r="P26" s="68"/>
      <c r="Q26" s="68"/>
      <c r="R26" s="68"/>
      <c r="S26" s="68"/>
      <c r="T26" s="68"/>
      <c r="U26" s="21"/>
      <c r="V26" s="21"/>
    </row>
    <row r="27" spans="1:22" s="9" customFormat="1" x14ac:dyDescent="0.2">
      <c r="A27" s="13"/>
      <c r="B27" s="35"/>
      <c r="C27" s="14"/>
      <c r="D27" s="14"/>
      <c r="E27" s="14"/>
      <c r="F27" s="14"/>
      <c r="G27" s="14"/>
      <c r="H27" s="35"/>
      <c r="I27" s="14"/>
      <c r="J27" s="14"/>
      <c r="K27" s="14"/>
      <c r="L27" s="14"/>
      <c r="M27" s="53"/>
      <c r="N27" s="54"/>
      <c r="O27" s="53"/>
      <c r="P27" s="53"/>
      <c r="Q27" s="53"/>
      <c r="R27" s="53"/>
      <c r="S27" s="53"/>
      <c r="T27" s="53"/>
      <c r="U27" s="8"/>
      <c r="V27" s="8"/>
    </row>
    <row r="28" spans="1:22" s="25" customFormat="1" ht="11.25" x14ac:dyDescent="0.2">
      <c r="A28" s="7"/>
      <c r="B28" s="34"/>
      <c r="C28" s="30"/>
      <c r="D28" s="30"/>
      <c r="E28" s="30"/>
      <c r="F28" s="30">
        <v>2014</v>
      </c>
      <c r="G28" s="81"/>
      <c r="H28" s="34"/>
      <c r="I28" s="30"/>
      <c r="J28" s="30"/>
      <c r="K28" s="30"/>
      <c r="L28" s="30">
        <v>2015</v>
      </c>
      <c r="M28" s="81"/>
      <c r="N28" s="34"/>
      <c r="O28" s="30"/>
      <c r="P28" s="30"/>
      <c r="Q28" s="30"/>
      <c r="R28" s="30">
        <v>2016</v>
      </c>
      <c r="S28" s="81"/>
      <c r="T28" s="81"/>
      <c r="U28" s="24"/>
      <c r="V28" s="24"/>
    </row>
    <row r="29" spans="1:22" ht="22.5" x14ac:dyDescent="0.2">
      <c r="A29" s="7" t="s">
        <v>4</v>
      </c>
      <c r="B29" s="34" t="s">
        <v>2</v>
      </c>
      <c r="C29" s="30"/>
      <c r="D29" s="31" t="s">
        <v>1</v>
      </c>
      <c r="E29" s="31"/>
      <c r="F29" s="32" t="s">
        <v>0</v>
      </c>
      <c r="G29" s="82"/>
      <c r="H29" s="34" t="s">
        <v>2</v>
      </c>
      <c r="I29" s="97" t="s">
        <v>11</v>
      </c>
      <c r="J29" s="31" t="s">
        <v>1</v>
      </c>
      <c r="K29" s="31"/>
      <c r="L29" s="32" t="s">
        <v>0</v>
      </c>
      <c r="N29" s="34" t="s">
        <v>2</v>
      </c>
      <c r="O29" s="97" t="s">
        <v>11</v>
      </c>
      <c r="P29" s="31" t="s">
        <v>1</v>
      </c>
      <c r="Q29" s="31"/>
      <c r="R29" s="32" t="s">
        <v>0</v>
      </c>
    </row>
    <row r="30" spans="1:22" x14ac:dyDescent="0.2">
      <c r="C30" s="100"/>
      <c r="D30" s="100"/>
      <c r="F30" s="100"/>
      <c r="G30" s="82"/>
      <c r="I30" s="100"/>
      <c r="J30" s="100"/>
      <c r="K30" s="100"/>
      <c r="L30" s="100"/>
      <c r="N30" s="65"/>
      <c r="O30" s="100"/>
      <c r="P30" s="100"/>
      <c r="Q30" s="100"/>
      <c r="R30" s="100"/>
    </row>
    <row r="31" spans="1:22" s="22" customFormat="1" x14ac:dyDescent="0.2">
      <c r="A31" s="22" t="s">
        <v>0</v>
      </c>
      <c r="B31" s="83">
        <v>503</v>
      </c>
      <c r="C31" s="84"/>
      <c r="D31" s="101">
        <v>5310</v>
      </c>
      <c r="E31" s="101"/>
      <c r="F31" s="84">
        <v>5813</v>
      </c>
      <c r="G31" s="68"/>
      <c r="H31" s="83">
        <v>503.69499999999999</v>
      </c>
      <c r="I31" s="101">
        <v>85.915999999999997</v>
      </c>
      <c r="J31" s="84">
        <v>6055.0990000000002</v>
      </c>
      <c r="K31" s="84"/>
      <c r="L31" s="85">
        <f>+H31+I31+J31</f>
        <v>6644.71</v>
      </c>
      <c r="M31" s="68"/>
      <c r="N31" s="83">
        <v>499.22899999999998</v>
      </c>
      <c r="O31" s="84">
        <v>99.006</v>
      </c>
      <c r="P31" s="101">
        <v>6217.3509999999997</v>
      </c>
      <c r="Q31" s="101"/>
      <c r="R31" s="84">
        <v>6815.5859999999993</v>
      </c>
      <c r="S31" s="68"/>
      <c r="T31" s="68"/>
      <c r="U31" s="21"/>
      <c r="V31" s="21"/>
    </row>
    <row r="32" spans="1:22" x14ac:dyDescent="0.2">
      <c r="A32" s="1" t="s">
        <v>6</v>
      </c>
      <c r="B32" s="77">
        <v>438</v>
      </c>
      <c r="C32" s="102"/>
      <c r="D32" s="102">
        <v>1484</v>
      </c>
      <c r="E32" s="102"/>
      <c r="F32" s="102">
        <v>1922</v>
      </c>
      <c r="G32" s="82"/>
      <c r="H32" s="77">
        <f>+H31-H33</f>
        <v>439.53100000000001</v>
      </c>
      <c r="I32" s="102">
        <f>+I31-I33</f>
        <v>48.099999999999994</v>
      </c>
      <c r="J32" s="102">
        <f>+J31-J33</f>
        <v>1541.857</v>
      </c>
      <c r="K32" s="102"/>
      <c r="L32" s="86">
        <f>+H32+I32+J32</f>
        <v>2029.4879999999998</v>
      </c>
      <c r="N32" s="77">
        <v>342.28699999999998</v>
      </c>
      <c r="O32" s="102">
        <v>69.010999999999996</v>
      </c>
      <c r="P32" s="102">
        <v>1448.1089999999999</v>
      </c>
      <c r="Q32" s="102"/>
      <c r="R32" s="102">
        <v>1859.4069999999999</v>
      </c>
    </row>
    <row r="33" spans="1:22" x14ac:dyDescent="0.2">
      <c r="A33" s="1" t="s">
        <v>9</v>
      </c>
      <c r="B33" s="77">
        <v>65</v>
      </c>
      <c r="C33" s="102"/>
      <c r="D33" s="102">
        <v>3826</v>
      </c>
      <c r="E33" s="102"/>
      <c r="F33" s="102">
        <v>3891</v>
      </c>
      <c r="G33" s="82"/>
      <c r="H33" s="77">
        <f>49.244+14.92</f>
        <v>64.164000000000001</v>
      </c>
      <c r="I33" s="102">
        <f>15.424+22.392</f>
        <v>37.816000000000003</v>
      </c>
      <c r="J33" s="102">
        <f>776.202+3737.04</f>
        <v>4513.2420000000002</v>
      </c>
      <c r="K33" s="102"/>
      <c r="L33" s="86">
        <f>+H33+I33+J33</f>
        <v>4615.2219999999998</v>
      </c>
      <c r="N33" s="77">
        <v>156.94200000000001</v>
      </c>
      <c r="O33" s="102">
        <v>29.995000000000005</v>
      </c>
      <c r="P33" s="102">
        <v>4769.2420000000002</v>
      </c>
      <c r="Q33" s="102"/>
      <c r="R33" s="102">
        <v>4956.1790000000001</v>
      </c>
    </row>
    <row r="34" spans="1:22" x14ac:dyDescent="0.2">
      <c r="B34" s="77"/>
      <c r="C34" s="102"/>
      <c r="D34" s="102"/>
      <c r="E34" s="102"/>
      <c r="F34" s="102"/>
      <c r="G34" s="82"/>
      <c r="H34" s="77"/>
      <c r="I34" s="102"/>
      <c r="J34" s="102"/>
      <c r="K34" s="102"/>
      <c r="L34" s="82"/>
      <c r="N34" s="77"/>
      <c r="O34" s="102"/>
      <c r="P34" s="102"/>
      <c r="Q34" s="102"/>
      <c r="R34" s="102"/>
    </row>
    <row r="35" spans="1:22" x14ac:dyDescent="0.2">
      <c r="A35" s="1" t="s">
        <v>10</v>
      </c>
      <c r="B35" s="77">
        <v>13217</v>
      </c>
      <c r="C35" s="102"/>
      <c r="D35" s="102">
        <v>22238</v>
      </c>
      <c r="E35" s="102"/>
      <c r="F35" s="102">
        <v>35455</v>
      </c>
      <c r="G35" s="82"/>
      <c r="H35" s="77">
        <v>13484</v>
      </c>
      <c r="I35" s="102">
        <v>1680</v>
      </c>
      <c r="J35" s="102">
        <v>21691</v>
      </c>
      <c r="K35" s="102"/>
      <c r="L35" s="86">
        <f>+H35+I35+J35</f>
        <v>36855</v>
      </c>
      <c r="N35" s="77">
        <v>14152</v>
      </c>
      <c r="O35" s="102">
        <v>1593</v>
      </c>
      <c r="P35" s="102">
        <v>21510</v>
      </c>
      <c r="Q35" s="102"/>
      <c r="R35" s="102">
        <v>37255</v>
      </c>
    </row>
    <row r="36" spans="1:22" s="22" customFormat="1" x14ac:dyDescent="0.2">
      <c r="A36" s="13"/>
      <c r="B36" s="38"/>
      <c r="C36" s="20"/>
      <c r="D36" s="19"/>
      <c r="E36" s="19"/>
      <c r="F36" s="74"/>
      <c r="G36" s="74"/>
      <c r="H36" s="38"/>
      <c r="I36" s="20"/>
      <c r="J36" s="19"/>
      <c r="K36" s="19"/>
      <c r="L36" s="74"/>
      <c r="M36" s="68"/>
      <c r="N36" s="77"/>
      <c r="O36" s="102"/>
      <c r="P36" s="102"/>
      <c r="Q36" s="102"/>
      <c r="R36" s="102"/>
      <c r="S36" s="68"/>
      <c r="T36" s="68"/>
      <c r="U36" s="21"/>
      <c r="V36" s="21"/>
    </row>
    <row r="37" spans="1:22" s="9" customFormat="1" x14ac:dyDescent="0.2">
      <c r="A37" s="13"/>
      <c r="B37" s="35"/>
      <c r="C37" s="14"/>
      <c r="D37" s="14"/>
      <c r="E37" s="14"/>
      <c r="F37" s="14"/>
      <c r="G37" s="14"/>
      <c r="H37" s="35"/>
      <c r="I37" s="14"/>
      <c r="J37" s="14"/>
      <c r="K37" s="14"/>
      <c r="L37" s="14"/>
      <c r="M37" s="53"/>
      <c r="N37" s="77"/>
      <c r="O37" s="102"/>
      <c r="P37" s="102"/>
      <c r="Q37" s="102"/>
      <c r="R37" s="102"/>
      <c r="S37" s="53"/>
      <c r="T37" s="53"/>
      <c r="U37" s="8"/>
      <c r="V37" s="8"/>
    </row>
    <row r="38" spans="1:22" s="25" customFormat="1" ht="11.25" x14ac:dyDescent="0.2">
      <c r="A38" s="7"/>
      <c r="B38" s="34"/>
      <c r="C38" s="30"/>
      <c r="D38" s="30"/>
      <c r="E38" s="30"/>
      <c r="F38" s="30">
        <v>2017</v>
      </c>
      <c r="G38" s="81"/>
      <c r="H38" s="34"/>
      <c r="I38" s="30"/>
      <c r="J38" s="30"/>
      <c r="K38" s="30"/>
      <c r="L38" s="30">
        <v>2018</v>
      </c>
      <c r="M38" s="81"/>
      <c r="N38" s="34"/>
      <c r="O38" s="30"/>
      <c r="P38" s="30"/>
      <c r="Q38" s="30"/>
      <c r="R38" s="30">
        <v>2019</v>
      </c>
      <c r="S38" s="81"/>
      <c r="T38" s="81"/>
      <c r="U38" s="24"/>
      <c r="V38" s="24"/>
    </row>
    <row r="39" spans="1:22" ht="45" x14ac:dyDescent="0.2">
      <c r="A39" s="7" t="s">
        <v>4</v>
      </c>
      <c r="B39" s="42" t="s">
        <v>12</v>
      </c>
      <c r="C39" s="97" t="s">
        <v>11</v>
      </c>
      <c r="D39" s="43" t="s">
        <v>1</v>
      </c>
      <c r="E39" s="43" t="s">
        <v>13</v>
      </c>
      <c r="F39" s="44" t="s">
        <v>0</v>
      </c>
      <c r="G39" s="45"/>
      <c r="H39" s="42" t="s">
        <v>12</v>
      </c>
      <c r="I39" s="97" t="s">
        <v>11</v>
      </c>
      <c r="J39" s="43" t="s">
        <v>1</v>
      </c>
      <c r="K39" s="98" t="s">
        <v>17</v>
      </c>
      <c r="L39" s="44" t="s">
        <v>0</v>
      </c>
      <c r="N39" s="42" t="s">
        <v>12</v>
      </c>
      <c r="O39" s="97" t="s">
        <v>11</v>
      </c>
      <c r="P39" s="43" t="s">
        <v>1</v>
      </c>
      <c r="Q39" s="98" t="s">
        <v>17</v>
      </c>
      <c r="R39" s="44" t="s">
        <v>0</v>
      </c>
    </row>
    <row r="40" spans="1:22" x14ac:dyDescent="0.2">
      <c r="C40" s="100"/>
      <c r="D40" s="100"/>
      <c r="F40" s="82"/>
      <c r="G40" s="82"/>
      <c r="I40" s="100"/>
      <c r="J40" s="100"/>
      <c r="K40" s="100"/>
      <c r="L40" s="82"/>
      <c r="N40" s="65"/>
      <c r="O40" s="100"/>
      <c r="P40" s="100"/>
      <c r="Q40" s="100"/>
    </row>
    <row r="41" spans="1:22" s="22" customFormat="1" x14ac:dyDescent="0.2">
      <c r="A41" s="22" t="s">
        <v>0</v>
      </c>
      <c r="B41" s="83">
        <f>SUM(B42:B44)</f>
        <v>494.19</v>
      </c>
      <c r="C41" s="83">
        <f>SUM(C42:C44)</f>
        <v>90.808999999999997</v>
      </c>
      <c r="D41" s="83">
        <f>SUM(D42:D44)</f>
        <v>6029.9589999999998</v>
      </c>
      <c r="E41" s="83">
        <f>SUM(E42:E44)</f>
        <v>36.216000000000001</v>
      </c>
      <c r="F41" s="85">
        <f>SUM(A41:D41)</f>
        <v>6614.9579999999996</v>
      </c>
      <c r="G41" s="85"/>
      <c r="H41" s="83">
        <f>SUM(H42:H44)</f>
        <v>477.05200000000002</v>
      </c>
      <c r="I41" s="83">
        <f>SUM(I42:I44)</f>
        <v>89.106999999999999</v>
      </c>
      <c r="J41" s="83">
        <f>SUM(J42:J44)</f>
        <v>4821.3029999999999</v>
      </c>
      <c r="K41" s="83">
        <f>SUM(K42:K44)</f>
        <v>58.337000000000003</v>
      </c>
      <c r="L41" s="85">
        <f>SUM(H41:K41)</f>
        <v>5445.799</v>
      </c>
      <c r="M41" s="68"/>
      <c r="N41" s="83">
        <f>SUM(N42:N44)</f>
        <v>561.62</v>
      </c>
      <c r="O41" s="83">
        <f>SUM(O42:O44)</f>
        <v>93.902999999999992</v>
      </c>
      <c r="P41" s="83">
        <f>SUM(P42:P44)</f>
        <v>4245.232</v>
      </c>
      <c r="Q41" s="83">
        <f>SUM(Q42:Q44)</f>
        <v>75.213999999999999</v>
      </c>
      <c r="R41" s="85">
        <f>SUM(N41:Q41)</f>
        <v>4975.9690000000001</v>
      </c>
      <c r="S41" s="68"/>
      <c r="T41" s="68"/>
      <c r="U41" s="21"/>
      <c r="V41" s="21"/>
    </row>
    <row r="42" spans="1:22" x14ac:dyDescent="0.2">
      <c r="A42" s="1" t="s">
        <v>6</v>
      </c>
      <c r="B42" s="77">
        <v>403.76499999999999</v>
      </c>
      <c r="C42" s="102">
        <f>62.908</f>
        <v>62.908000000000001</v>
      </c>
      <c r="D42" s="102">
        <f>1817.901-B42-C42-E42</f>
        <v>1316.327</v>
      </c>
      <c r="E42" s="102">
        <v>34.901000000000003</v>
      </c>
      <c r="F42" s="86">
        <f t="shared" ref="F42:F44" si="0">SUM(A42:D42)</f>
        <v>1783</v>
      </c>
      <c r="G42" s="86"/>
      <c r="H42" s="77">
        <v>398.64600000000002</v>
      </c>
      <c r="I42" s="102">
        <v>63.351999999999997</v>
      </c>
      <c r="J42" s="102">
        <v>1166.3599999999999</v>
      </c>
      <c r="K42" s="102">
        <v>55.882000000000005</v>
      </c>
      <c r="L42" s="87">
        <f t="shared" ref="L42:L44" si="1">SUM(H42:K42)</f>
        <v>1684.24</v>
      </c>
      <c r="N42" s="77">
        <v>486.32900000000001</v>
      </c>
      <c r="O42" s="102">
        <v>69.688999999999993</v>
      </c>
      <c r="P42" s="102">
        <f>1789.51-N42-O42-Q42</f>
        <v>1161.9189999999999</v>
      </c>
      <c r="Q42" s="102">
        <f>57.202+14.371</f>
        <v>71.572999999999993</v>
      </c>
      <c r="R42" s="87">
        <f t="shared" ref="R42:R44" si="2">SUM(N42:Q42)</f>
        <v>1789.51</v>
      </c>
    </row>
    <row r="43" spans="1:22" x14ac:dyDescent="0.2">
      <c r="A43" s="1" t="s">
        <v>9</v>
      </c>
      <c r="B43" s="77">
        <v>54.073999999999998</v>
      </c>
      <c r="C43" s="102">
        <v>27.901</v>
      </c>
      <c r="D43" s="102">
        <f>819.146-B43-C43-E43</f>
        <v>735.85599999999999</v>
      </c>
      <c r="E43" s="102">
        <v>1.3149999999999999</v>
      </c>
      <c r="F43" s="86">
        <f t="shared" si="0"/>
        <v>817.83100000000002</v>
      </c>
      <c r="G43" s="86"/>
      <c r="H43" s="77">
        <v>41.404000000000003</v>
      </c>
      <c r="I43" s="102">
        <v>25.754999999999999</v>
      </c>
      <c r="J43" s="102">
        <v>401.10500000000002</v>
      </c>
      <c r="K43" s="102">
        <v>2.4550000000000001</v>
      </c>
      <c r="L43" s="87">
        <f t="shared" si="1"/>
        <v>470.71899999999999</v>
      </c>
      <c r="N43" s="77">
        <v>43.359000000000002</v>
      </c>
      <c r="O43" s="102">
        <v>24.213999999999999</v>
      </c>
      <c r="P43" s="102">
        <f>785.816-N43-O43-Q43</f>
        <v>714.60199999999998</v>
      </c>
      <c r="Q43" s="102">
        <f>0.828+2.813</f>
        <v>3.641</v>
      </c>
      <c r="R43" s="87">
        <f t="shared" si="2"/>
        <v>785.81599999999992</v>
      </c>
    </row>
    <row r="44" spans="1:22" x14ac:dyDescent="0.2">
      <c r="B44" s="77">
        <v>36.350999999999999</v>
      </c>
      <c r="C44" s="102">
        <v>0</v>
      </c>
      <c r="D44" s="102">
        <f>4014.127-B44-C44-E44</f>
        <v>3977.7759999999998</v>
      </c>
      <c r="E44" s="102">
        <v>0</v>
      </c>
      <c r="F44" s="86">
        <f t="shared" si="0"/>
        <v>4014.127</v>
      </c>
      <c r="G44" s="86"/>
      <c r="H44" s="77">
        <v>37.002000000000002</v>
      </c>
      <c r="I44" s="102">
        <v>0</v>
      </c>
      <c r="J44" s="102">
        <v>3253.8380000000002</v>
      </c>
      <c r="K44" s="102">
        <v>0</v>
      </c>
      <c r="L44" s="87">
        <f t="shared" si="1"/>
        <v>3290.84</v>
      </c>
      <c r="N44" s="77">
        <v>31.931999999999999</v>
      </c>
      <c r="O44" s="102">
        <v>0</v>
      </c>
      <c r="P44" s="94">
        <f>2400.643-N44-O44-Q44</f>
        <v>2368.7110000000002</v>
      </c>
      <c r="Q44" s="102">
        <v>0</v>
      </c>
      <c r="R44" s="87">
        <f t="shared" si="2"/>
        <v>2400.643</v>
      </c>
    </row>
    <row r="45" spans="1:22" x14ac:dyDescent="0.2">
      <c r="A45" s="1" t="s">
        <v>10</v>
      </c>
      <c r="B45" s="77"/>
      <c r="C45" s="102"/>
      <c r="D45" s="102"/>
      <c r="E45" s="102"/>
      <c r="F45" s="102"/>
      <c r="G45" s="86"/>
      <c r="H45" s="77"/>
      <c r="I45" s="102"/>
      <c r="J45" s="102"/>
      <c r="K45" s="102"/>
      <c r="L45" s="87"/>
      <c r="N45" s="77"/>
      <c r="O45" s="102"/>
      <c r="P45" s="102"/>
      <c r="Q45" s="102"/>
      <c r="R45" s="87"/>
    </row>
    <row r="46" spans="1:22" s="22" customFormat="1" x14ac:dyDescent="0.2">
      <c r="A46" s="13"/>
      <c r="B46" s="77"/>
      <c r="C46" s="102"/>
      <c r="D46" s="102"/>
      <c r="E46" s="102"/>
      <c r="F46" s="86"/>
      <c r="G46" s="86"/>
      <c r="H46" s="77"/>
      <c r="I46" s="102"/>
      <c r="J46" s="102"/>
      <c r="K46" s="102"/>
      <c r="L46" s="87"/>
      <c r="M46" s="82"/>
      <c r="N46" s="77"/>
      <c r="O46" s="102"/>
      <c r="P46" s="102"/>
      <c r="Q46" s="102"/>
      <c r="R46" s="87"/>
      <c r="S46" s="68"/>
      <c r="T46" s="68"/>
      <c r="U46" s="21"/>
      <c r="V46" s="21"/>
    </row>
    <row r="47" spans="1:22" s="9" customFormat="1" x14ac:dyDescent="0.2">
      <c r="A47" s="13"/>
      <c r="B47" s="77">
        <f>11310+339</f>
        <v>11649</v>
      </c>
      <c r="C47" s="102">
        <f>1519+154</f>
        <v>1673</v>
      </c>
      <c r="D47" s="102">
        <f>31672+2789-B47-C47-E47</f>
        <v>19621</v>
      </c>
      <c r="E47" s="102">
        <f>1502+16</f>
        <v>1518</v>
      </c>
      <c r="F47" s="86">
        <f t="shared" ref="F47" si="3">SUM(A47:D47)</f>
        <v>32943</v>
      </c>
      <c r="G47" s="82"/>
      <c r="H47" s="77">
        <v>10872</v>
      </c>
      <c r="I47" s="102">
        <v>1984</v>
      </c>
      <c r="J47" s="102">
        <v>15496.8</v>
      </c>
      <c r="K47" s="102">
        <v>2086.1999999999998</v>
      </c>
      <c r="L47" s="87">
        <f t="shared" ref="L47" si="4">SUM(H47:K47)</f>
        <v>30439</v>
      </c>
      <c r="M47" s="82"/>
      <c r="N47" s="77">
        <f>10853+289</f>
        <v>11142</v>
      </c>
      <c r="O47" s="102">
        <f>129+1980</f>
        <v>2109</v>
      </c>
      <c r="P47" s="102">
        <f>2397+29337-N47-O47-Q47</f>
        <v>15802</v>
      </c>
      <c r="Q47" s="102">
        <f>553+2101+4+23</f>
        <v>2681</v>
      </c>
      <c r="R47" s="87">
        <f t="shared" ref="R47" si="5">SUM(N47:Q47)</f>
        <v>31734</v>
      </c>
      <c r="S47" s="53"/>
      <c r="T47" s="53"/>
      <c r="U47" s="8"/>
      <c r="V47" s="8"/>
    </row>
    <row r="48" spans="1:22" s="9" customFormat="1" x14ac:dyDescent="0.2">
      <c r="A48" s="13"/>
      <c r="B48" s="77"/>
      <c r="C48" s="102"/>
      <c r="D48" s="102"/>
      <c r="E48" s="102"/>
      <c r="F48" s="86"/>
      <c r="G48" s="82"/>
      <c r="H48" s="77"/>
      <c r="I48" s="102"/>
      <c r="J48" s="102"/>
      <c r="K48" s="102"/>
      <c r="L48" s="87"/>
      <c r="M48" s="82"/>
      <c r="N48" s="77"/>
      <c r="O48" s="102"/>
      <c r="P48" s="102"/>
      <c r="Q48" s="102"/>
      <c r="R48" s="87"/>
      <c r="S48" s="53"/>
      <c r="T48" s="53"/>
      <c r="U48" s="8"/>
      <c r="V48" s="8"/>
    </row>
    <row r="49" spans="1:22" s="9" customFormat="1" x14ac:dyDescent="0.2">
      <c r="A49" s="13"/>
      <c r="B49" s="35"/>
      <c r="C49" s="14"/>
      <c r="D49" s="14"/>
      <c r="E49" s="14"/>
      <c r="F49" s="14"/>
      <c r="G49" s="14"/>
      <c r="H49" s="35"/>
      <c r="I49" s="14"/>
      <c r="J49" s="14"/>
      <c r="K49" s="14"/>
      <c r="L49" s="14"/>
      <c r="M49" s="53"/>
      <c r="N49" s="54"/>
      <c r="O49" s="53"/>
      <c r="P49" s="53"/>
      <c r="Q49" s="53"/>
      <c r="R49" s="53"/>
      <c r="S49" s="53"/>
      <c r="T49" s="53"/>
      <c r="U49" s="8"/>
      <c r="V49" s="8"/>
    </row>
    <row r="50" spans="1:22" s="25" customFormat="1" ht="11.25" x14ac:dyDescent="0.2">
      <c r="A50" s="7"/>
      <c r="B50" s="34"/>
      <c r="C50" s="30"/>
      <c r="D50" s="30"/>
      <c r="E50" s="30"/>
      <c r="F50" s="30">
        <v>2020</v>
      </c>
      <c r="G50" s="80"/>
      <c r="H50" s="34"/>
      <c r="I50" s="30"/>
      <c r="J50" s="30"/>
      <c r="K50" s="30"/>
      <c r="L50" s="30">
        <v>2021</v>
      </c>
      <c r="M50" s="81"/>
      <c r="N50" s="34"/>
      <c r="O50" s="30"/>
      <c r="P50" s="30"/>
      <c r="Q50" s="30"/>
      <c r="R50" s="30">
        <v>2022</v>
      </c>
      <c r="S50" s="81"/>
      <c r="T50" s="81"/>
      <c r="U50" s="24"/>
      <c r="V50" s="24"/>
    </row>
    <row r="51" spans="1:22" ht="45" x14ac:dyDescent="0.2">
      <c r="A51" s="7" t="s">
        <v>4</v>
      </c>
      <c r="B51" s="34" t="s">
        <v>2</v>
      </c>
      <c r="C51" s="33" t="s">
        <v>11</v>
      </c>
      <c r="D51" s="31" t="s">
        <v>1</v>
      </c>
      <c r="E51" s="98" t="s">
        <v>18</v>
      </c>
      <c r="F51" s="32" t="s">
        <v>0</v>
      </c>
      <c r="G51" s="82"/>
      <c r="H51" s="34" t="s">
        <v>2</v>
      </c>
      <c r="I51" s="97" t="s">
        <v>11</v>
      </c>
      <c r="J51" s="31" t="s">
        <v>1</v>
      </c>
      <c r="K51" s="98" t="s">
        <v>18</v>
      </c>
      <c r="L51" s="32" t="s">
        <v>0</v>
      </c>
      <c r="M51" s="45"/>
      <c r="N51" s="34" t="s">
        <v>2</v>
      </c>
      <c r="O51" s="97" t="s">
        <v>11</v>
      </c>
      <c r="P51" s="31" t="s">
        <v>1</v>
      </c>
      <c r="Q51" s="98" t="s">
        <v>18</v>
      </c>
      <c r="R51" s="32" t="s">
        <v>0</v>
      </c>
    </row>
    <row r="52" spans="1:22" x14ac:dyDescent="0.2">
      <c r="I52" s="100"/>
      <c r="J52" s="100"/>
      <c r="K52" s="100"/>
      <c r="L52" s="100"/>
      <c r="N52" s="65"/>
      <c r="O52" s="100"/>
      <c r="P52" s="100"/>
      <c r="Q52" s="100"/>
      <c r="R52" s="100"/>
    </row>
    <row r="53" spans="1:22" s="22" customFormat="1" x14ac:dyDescent="0.2">
      <c r="A53" s="22" t="s">
        <v>0</v>
      </c>
      <c r="B53" s="106">
        <v>487.46390999999994</v>
      </c>
      <c r="C53" s="106">
        <v>100.30285000000001</v>
      </c>
      <c r="D53" s="106">
        <v>5380.5572400000001</v>
      </c>
      <c r="E53" s="106">
        <v>100.339</v>
      </c>
      <c r="F53" s="107">
        <v>6068.6630000000005</v>
      </c>
      <c r="G53" s="73"/>
      <c r="H53" s="106">
        <v>544.62599999999998</v>
      </c>
      <c r="I53" s="106">
        <v>104.8</v>
      </c>
      <c r="J53" s="106">
        <v>6729.6957399999992</v>
      </c>
      <c r="K53" s="106">
        <v>75.683999999999997</v>
      </c>
      <c r="L53" s="107">
        <v>7454.8057399999998</v>
      </c>
      <c r="M53" s="85"/>
      <c r="N53" s="106">
        <f>SUM(N54:N56)</f>
        <v>493.19273999999984</v>
      </c>
      <c r="O53" s="106">
        <f>SUM(O54:O56)</f>
        <v>98.837099999999992</v>
      </c>
      <c r="P53" s="106">
        <f>SUM(P54:P56)</f>
        <v>6568.9129400000002</v>
      </c>
      <c r="Q53" s="106">
        <f>SUM(Q54:Q56)</f>
        <v>78.266670000000005</v>
      </c>
      <c r="R53" s="110">
        <f>SUM(N53:Q53)</f>
        <v>7239.2094500000003</v>
      </c>
      <c r="S53" s="68"/>
      <c r="T53" s="68"/>
      <c r="U53" s="21"/>
      <c r="V53" s="21"/>
    </row>
    <row r="54" spans="1:22" x14ac:dyDescent="0.2">
      <c r="A54" s="1" t="s">
        <v>6</v>
      </c>
      <c r="B54" s="104">
        <v>412.70890999999995</v>
      </c>
      <c r="C54" s="105">
        <v>75.775850000000005</v>
      </c>
      <c r="D54" s="105">
        <v>1024.2822400000002</v>
      </c>
      <c r="E54" s="105">
        <v>98.078999999999994</v>
      </c>
      <c r="F54" s="108">
        <v>1610.8460000000002</v>
      </c>
      <c r="H54" s="104">
        <v>464.01600000000002</v>
      </c>
      <c r="I54" s="105">
        <v>74.206000000000003</v>
      </c>
      <c r="J54" s="105">
        <v>1241.8920000000001</v>
      </c>
      <c r="K54" s="105">
        <v>69.164000000000001</v>
      </c>
      <c r="L54" s="108">
        <v>1849.278</v>
      </c>
      <c r="M54" s="86"/>
      <c r="N54" s="104">
        <v>396.84215999999986</v>
      </c>
      <c r="O54" s="105">
        <v>73.91494999999999</v>
      </c>
      <c r="P54" s="105">
        <v>1177.4243800000002</v>
      </c>
      <c r="Q54" s="105">
        <v>72.097580000000008</v>
      </c>
      <c r="R54" s="105">
        <f>SUM(N54:Q54)</f>
        <v>1720.27907</v>
      </c>
    </row>
    <row r="55" spans="1:22" x14ac:dyDescent="0.2">
      <c r="A55" s="1" t="s">
        <v>9</v>
      </c>
      <c r="B55" s="104">
        <v>39.25</v>
      </c>
      <c r="C55" s="105">
        <v>23.683</v>
      </c>
      <c r="D55" s="105">
        <v>684.53499999999997</v>
      </c>
      <c r="E55" s="105">
        <v>2.2599999999999998</v>
      </c>
      <c r="F55" s="108">
        <v>749.72799999999995</v>
      </c>
      <c r="H55" s="104">
        <v>32.478999999999999</v>
      </c>
      <c r="I55" s="105">
        <v>25.369</v>
      </c>
      <c r="J55" s="105">
        <v>700.35799999999995</v>
      </c>
      <c r="K55" s="105">
        <v>6.52</v>
      </c>
      <c r="L55" s="108">
        <v>764.726</v>
      </c>
      <c r="M55" s="86"/>
      <c r="N55" s="104">
        <v>43.141460000000002</v>
      </c>
      <c r="O55" s="105">
        <v>23.234509999999997</v>
      </c>
      <c r="P55" s="105">
        <v>703.51664000000005</v>
      </c>
      <c r="Q55" s="105">
        <v>6.1690899999999997</v>
      </c>
      <c r="R55" s="105">
        <f>SUM(N55:Q55)</f>
        <v>776.06170000000009</v>
      </c>
    </row>
    <row r="56" spans="1:22" x14ac:dyDescent="0.2">
      <c r="A56" s="1" t="s">
        <v>14</v>
      </c>
      <c r="B56" s="104">
        <v>35.505000000000003</v>
      </c>
      <c r="C56" s="105">
        <v>0.84399999999999997</v>
      </c>
      <c r="D56" s="109">
        <v>3671.74</v>
      </c>
      <c r="E56" s="105">
        <v>0</v>
      </c>
      <c r="F56" s="108">
        <v>3708.0889999999999</v>
      </c>
      <c r="H56" s="104">
        <v>48.13</v>
      </c>
      <c r="I56" s="105">
        <v>5.2249999999999996</v>
      </c>
      <c r="J56" s="109">
        <v>4787.4459999999999</v>
      </c>
      <c r="K56" s="105">
        <v>0</v>
      </c>
      <c r="L56" s="108">
        <v>4840.8010000000004</v>
      </c>
      <c r="M56" s="86"/>
      <c r="N56" s="104">
        <v>53.209119999999999</v>
      </c>
      <c r="O56" s="105">
        <v>1.6876399999999998</v>
      </c>
      <c r="P56" s="105">
        <v>4687.97192</v>
      </c>
      <c r="Q56" s="105">
        <v>0</v>
      </c>
      <c r="R56" s="105">
        <f>SUM(N56:Q56)</f>
        <v>4742.8686799999996</v>
      </c>
    </row>
    <row r="57" spans="1:22" x14ac:dyDescent="0.2">
      <c r="B57" s="104"/>
      <c r="C57" s="105"/>
      <c r="D57" s="105"/>
      <c r="E57" s="105"/>
      <c r="F57" s="108"/>
      <c r="H57" s="104"/>
      <c r="I57" s="105"/>
      <c r="J57" s="105"/>
      <c r="K57" s="105"/>
      <c r="L57" s="108"/>
      <c r="M57" s="86"/>
      <c r="N57" s="104"/>
      <c r="O57" s="105"/>
      <c r="P57" s="105"/>
      <c r="Q57" s="105"/>
      <c r="R57" s="105"/>
    </row>
    <row r="58" spans="1:22" x14ac:dyDescent="0.2">
      <c r="A58" s="1" t="s">
        <v>15</v>
      </c>
      <c r="B58" s="104"/>
      <c r="C58" s="105"/>
      <c r="D58" s="105"/>
      <c r="E58" s="105"/>
      <c r="F58" s="108"/>
      <c r="G58" s="78"/>
      <c r="H58" s="104"/>
      <c r="I58" s="105"/>
      <c r="J58" s="105"/>
      <c r="K58" s="105"/>
      <c r="L58" s="108"/>
      <c r="M58" s="86"/>
      <c r="N58" s="104"/>
      <c r="O58" s="105"/>
      <c r="P58" s="105"/>
      <c r="Q58" s="105"/>
      <c r="R58" s="105"/>
    </row>
    <row r="59" spans="1:22" x14ac:dyDescent="0.2">
      <c r="A59" s="1" t="s">
        <v>16</v>
      </c>
      <c r="B59" s="104">
        <v>9468</v>
      </c>
      <c r="C59" s="105">
        <v>1863</v>
      </c>
      <c r="D59" s="105">
        <v>15395</v>
      </c>
      <c r="E59" s="105">
        <v>3441</v>
      </c>
      <c r="F59" s="108">
        <v>30167</v>
      </c>
      <c r="G59" s="78"/>
      <c r="H59" s="104">
        <v>12053</v>
      </c>
      <c r="I59" s="105">
        <v>2159</v>
      </c>
      <c r="J59" s="105">
        <v>16344</v>
      </c>
      <c r="K59" s="105">
        <v>2905</v>
      </c>
      <c r="L59" s="108">
        <v>33461</v>
      </c>
      <c r="N59" s="104">
        <v>10675</v>
      </c>
      <c r="O59" s="111">
        <v>2118</v>
      </c>
      <c r="P59" s="111">
        <v>15505</v>
      </c>
      <c r="Q59" s="111">
        <v>2860</v>
      </c>
      <c r="R59" s="109">
        <v>31158</v>
      </c>
    </row>
    <row r="60" spans="1:22" x14ac:dyDescent="0.2">
      <c r="B60" s="104"/>
      <c r="C60" s="105"/>
      <c r="D60" s="105"/>
      <c r="E60" s="105"/>
      <c r="F60" s="108"/>
      <c r="G60" s="102"/>
      <c r="H60" s="104"/>
      <c r="I60" s="105"/>
      <c r="J60" s="105"/>
      <c r="K60" s="105"/>
      <c r="L60" s="108"/>
      <c r="N60" s="104"/>
      <c r="O60" s="111"/>
      <c r="P60" s="111"/>
      <c r="Q60" s="111"/>
      <c r="R60" s="109"/>
    </row>
    <row r="61" spans="1:22" x14ac:dyDescent="0.2">
      <c r="B61" s="77"/>
      <c r="C61" s="78"/>
      <c r="D61" s="78"/>
      <c r="E61" s="102"/>
      <c r="F61" s="78"/>
      <c r="G61" s="78"/>
      <c r="H61" s="95"/>
      <c r="I61" s="86"/>
      <c r="J61" s="86"/>
      <c r="K61" s="86"/>
      <c r="L61" s="86"/>
    </row>
    <row r="62" spans="1:22" s="25" customFormat="1" ht="11.25" x14ac:dyDescent="0.2">
      <c r="A62" s="7"/>
      <c r="B62" s="34"/>
      <c r="C62" s="30"/>
      <c r="D62" s="30"/>
      <c r="E62" s="30"/>
      <c r="F62" s="30">
        <v>2023</v>
      </c>
      <c r="G62" s="80"/>
      <c r="H62" s="34"/>
      <c r="I62" s="30"/>
      <c r="J62" s="30"/>
      <c r="K62" s="30"/>
      <c r="L62" s="30">
        <v>2024</v>
      </c>
      <c r="M62" s="81"/>
      <c r="N62" s="112"/>
      <c r="O62" s="113"/>
      <c r="P62" s="113"/>
      <c r="Q62" s="113"/>
      <c r="R62" s="113"/>
      <c r="S62" s="81"/>
      <c r="T62" s="81"/>
      <c r="U62" s="24"/>
      <c r="V62" s="24"/>
    </row>
    <row r="63" spans="1:22" ht="45" x14ac:dyDescent="0.2">
      <c r="A63" s="7" t="s">
        <v>4</v>
      </c>
      <c r="B63" s="34" t="s">
        <v>2</v>
      </c>
      <c r="C63" s="97" t="s">
        <v>11</v>
      </c>
      <c r="D63" s="31" t="s">
        <v>1</v>
      </c>
      <c r="E63" s="98" t="s">
        <v>19</v>
      </c>
      <c r="F63" s="32" t="s">
        <v>0</v>
      </c>
      <c r="G63" s="82"/>
      <c r="H63" s="34" t="s">
        <v>2</v>
      </c>
      <c r="I63" s="97" t="s">
        <v>11</v>
      </c>
      <c r="J63" s="31" t="s">
        <v>1</v>
      </c>
      <c r="K63" s="98" t="s">
        <v>19</v>
      </c>
      <c r="L63" s="32" t="s">
        <v>0</v>
      </c>
      <c r="M63" s="45"/>
      <c r="N63" s="112"/>
      <c r="O63" s="114"/>
      <c r="P63" s="115"/>
      <c r="Q63" s="116"/>
      <c r="R63" s="117"/>
    </row>
    <row r="64" spans="1:22" x14ac:dyDescent="0.2">
      <c r="C64" s="100"/>
      <c r="D64" s="100"/>
      <c r="F64" s="100"/>
      <c r="G64" s="100"/>
      <c r="I64" s="100"/>
      <c r="J64" s="100"/>
      <c r="K64" s="100"/>
      <c r="L64" s="100"/>
    </row>
    <row r="65" spans="1:22" s="22" customFormat="1" x14ac:dyDescent="0.2">
      <c r="A65" s="22" t="s">
        <v>0</v>
      </c>
      <c r="B65" s="106">
        <v>507.60791</v>
      </c>
      <c r="C65" s="106">
        <v>99.850669999999994</v>
      </c>
      <c r="D65" s="106">
        <v>6706.4299450026456</v>
      </c>
      <c r="E65" s="106">
        <v>65.983434997354649</v>
      </c>
      <c r="F65" s="110">
        <v>7379.8719599999995</v>
      </c>
      <c r="G65" s="73"/>
      <c r="H65" s="130">
        <v>479.13934</v>
      </c>
      <c r="I65" s="130">
        <v>99.595830000000007</v>
      </c>
      <c r="J65" s="130">
        <v>6871.2265900000002</v>
      </c>
      <c r="K65" s="130">
        <v>48.215000000000003</v>
      </c>
      <c r="L65" s="130">
        <v>7398.5809300000001</v>
      </c>
      <c r="M65" s="85"/>
      <c r="N65" s="118"/>
      <c r="O65" s="118"/>
      <c r="P65" s="118"/>
      <c r="Q65" s="118"/>
      <c r="R65" s="107"/>
      <c r="S65" s="68"/>
      <c r="T65" s="68"/>
      <c r="U65" s="21"/>
      <c r="V65" s="21"/>
    </row>
    <row r="66" spans="1:22" x14ac:dyDescent="0.2">
      <c r="A66" s="1" t="s">
        <v>6</v>
      </c>
      <c r="B66" s="104">
        <v>418.27469000000002</v>
      </c>
      <c r="C66" s="105">
        <v>73.991690000000006</v>
      </c>
      <c r="D66" s="105">
        <v>1076.89338</v>
      </c>
      <c r="E66" s="105">
        <v>65.983429999999998</v>
      </c>
      <c r="F66" s="105">
        <v>1635.14319</v>
      </c>
      <c r="G66" s="100"/>
      <c r="H66" s="132">
        <v>397.92858999999999</v>
      </c>
      <c r="I66" s="131">
        <v>82.513630000000006</v>
      </c>
      <c r="J66" s="131">
        <v>1294.46379</v>
      </c>
      <c r="K66" s="131">
        <v>47.841000000000001</v>
      </c>
      <c r="L66" s="131">
        <v>1740.2333799999999</v>
      </c>
      <c r="M66" s="86"/>
      <c r="N66" s="119"/>
      <c r="O66" s="120"/>
      <c r="P66" s="120"/>
      <c r="Q66" s="120"/>
      <c r="R66" s="120"/>
    </row>
    <row r="67" spans="1:22" x14ac:dyDescent="0.2">
      <c r="A67" s="1" t="s">
        <v>9</v>
      </c>
      <c r="B67" s="104">
        <v>37.287379999999999</v>
      </c>
      <c r="C67" s="105">
        <v>22.770310000000002</v>
      </c>
      <c r="D67" s="105">
        <v>800.34832500264542</v>
      </c>
      <c r="E67" s="105">
        <v>4.9973546503158554E-6</v>
      </c>
      <c r="F67" s="105">
        <v>860.40602000000001</v>
      </c>
      <c r="G67" s="100"/>
      <c r="H67" s="132">
        <v>29.84564</v>
      </c>
      <c r="I67" s="131">
        <v>14.774050000000001</v>
      </c>
      <c r="J67" s="131">
        <v>820.28654999999992</v>
      </c>
      <c r="K67" s="131">
        <v>0.374</v>
      </c>
      <c r="L67" s="131">
        <v>850.50618999999995</v>
      </c>
      <c r="M67" s="86"/>
      <c r="N67" s="119"/>
      <c r="O67" s="120"/>
      <c r="P67" s="120"/>
      <c r="Q67" s="120"/>
      <c r="R67" s="120"/>
    </row>
    <row r="68" spans="1:22" x14ac:dyDescent="0.2">
      <c r="A68" s="1" t="s">
        <v>14</v>
      </c>
      <c r="B68" s="104">
        <v>52.045839999999998</v>
      </c>
      <c r="C68" s="105">
        <v>3.08867</v>
      </c>
      <c r="D68" s="105">
        <v>4829.1882400000004</v>
      </c>
      <c r="E68" s="105">
        <v>0</v>
      </c>
      <c r="F68" s="105">
        <v>4884.3227500000003</v>
      </c>
      <c r="G68" s="100"/>
      <c r="H68" s="132">
        <v>51.365110000000001</v>
      </c>
      <c r="I68" s="131">
        <v>2.3081499999999999</v>
      </c>
      <c r="J68" s="131">
        <v>4756.4762500000006</v>
      </c>
      <c r="K68" s="131">
        <v>0</v>
      </c>
      <c r="L68" s="131">
        <v>4807.8413600000003</v>
      </c>
      <c r="M68" s="86"/>
      <c r="N68" s="119"/>
      <c r="O68" s="120"/>
      <c r="P68" s="120"/>
      <c r="Q68" s="120"/>
      <c r="R68" s="120"/>
    </row>
    <row r="69" spans="1:22" x14ac:dyDescent="0.2">
      <c r="B69" s="104"/>
      <c r="C69" s="105"/>
      <c r="D69" s="105"/>
      <c r="E69" s="105"/>
      <c r="F69" s="105"/>
      <c r="G69" s="100"/>
      <c r="H69" s="128"/>
      <c r="I69" s="129"/>
      <c r="J69" s="129"/>
      <c r="K69" s="129"/>
      <c r="L69" s="129"/>
      <c r="M69" s="86"/>
      <c r="N69" s="119"/>
      <c r="O69" s="120"/>
      <c r="P69" s="120"/>
      <c r="Q69" s="120"/>
      <c r="R69" s="120"/>
    </row>
    <row r="70" spans="1:22" x14ac:dyDescent="0.2">
      <c r="A70" s="1" t="s">
        <v>15</v>
      </c>
      <c r="B70" s="104"/>
      <c r="C70" s="105"/>
      <c r="D70" s="105"/>
      <c r="E70" s="105"/>
      <c r="F70" s="105"/>
      <c r="G70" s="102"/>
      <c r="H70" s="128"/>
      <c r="I70" s="129"/>
      <c r="J70" s="129"/>
      <c r="K70" s="129"/>
      <c r="L70" s="129"/>
      <c r="M70" s="86"/>
      <c r="N70" s="119"/>
      <c r="O70" s="120"/>
      <c r="P70" s="120"/>
      <c r="Q70" s="120"/>
      <c r="R70" s="120"/>
    </row>
    <row r="71" spans="1:22" x14ac:dyDescent="0.2">
      <c r="A71" s="1" t="s">
        <v>16</v>
      </c>
      <c r="B71" s="111">
        <v>10534</v>
      </c>
      <c r="C71" s="111">
        <v>2394</v>
      </c>
      <c r="D71" s="111">
        <v>17325</v>
      </c>
      <c r="E71" s="111">
        <v>2565</v>
      </c>
      <c r="F71" s="109">
        <v>32818</v>
      </c>
      <c r="G71" s="102"/>
      <c r="H71" s="132">
        <v>10448</v>
      </c>
      <c r="I71" s="131">
        <v>2539</v>
      </c>
      <c r="J71" s="131">
        <v>18482</v>
      </c>
      <c r="K71" s="131">
        <v>1834</v>
      </c>
      <c r="L71" s="131">
        <v>33303</v>
      </c>
      <c r="N71" s="119"/>
      <c r="O71" s="121"/>
      <c r="P71" s="121"/>
      <c r="Q71" s="121"/>
      <c r="R71" s="108"/>
    </row>
    <row r="72" spans="1:22" x14ac:dyDescent="0.2">
      <c r="B72" s="104"/>
      <c r="C72" s="105"/>
      <c r="D72" s="105"/>
      <c r="E72" s="105"/>
      <c r="F72" s="108"/>
      <c r="G72" s="102"/>
      <c r="H72" s="119"/>
      <c r="I72" s="120"/>
      <c r="J72" s="120"/>
      <c r="K72" s="120"/>
      <c r="L72" s="108"/>
      <c r="N72" s="119"/>
      <c r="O72" s="121"/>
      <c r="P72" s="121"/>
      <c r="Q72" s="121"/>
      <c r="R72" s="108"/>
    </row>
    <row r="73" spans="1:22" x14ac:dyDescent="0.2">
      <c r="B73" s="104"/>
      <c r="C73" s="105"/>
      <c r="D73" s="105"/>
      <c r="E73" s="105"/>
      <c r="F73" s="108"/>
      <c r="G73" s="102"/>
      <c r="H73" s="119"/>
      <c r="I73" s="120"/>
      <c r="J73" s="120"/>
      <c r="K73" s="120"/>
      <c r="L73" s="108"/>
      <c r="N73" s="119"/>
      <c r="O73" s="121"/>
      <c r="P73" s="121"/>
      <c r="Q73" s="121"/>
      <c r="R73" s="108"/>
    </row>
    <row r="74" spans="1:22" s="47" customFormat="1" ht="11.45" customHeight="1" x14ac:dyDescent="0.2">
      <c r="A74" s="46" t="s">
        <v>5</v>
      </c>
      <c r="B74" s="89"/>
      <c r="C74" s="90"/>
      <c r="D74" s="91"/>
      <c r="E74" s="103"/>
      <c r="F74" s="91"/>
      <c r="G74" s="91"/>
      <c r="H74" s="93"/>
      <c r="I74" s="92"/>
      <c r="J74" s="92"/>
      <c r="K74" s="92"/>
      <c r="L74" s="92"/>
      <c r="M74" s="92"/>
      <c r="N74" s="93"/>
      <c r="O74" s="92"/>
      <c r="P74" s="92"/>
      <c r="Q74" s="92"/>
      <c r="R74" s="92"/>
      <c r="S74" s="92"/>
      <c r="T74" s="92"/>
      <c r="U74" s="48"/>
      <c r="V74" s="48"/>
    </row>
    <row r="75" spans="1:22" x14ac:dyDescent="0.2">
      <c r="H75" s="88"/>
      <c r="I75" s="82"/>
      <c r="J75" s="82"/>
      <c r="K75" s="82"/>
      <c r="L75" s="82"/>
    </row>
    <row r="76" spans="1:22" x14ac:dyDescent="0.2">
      <c r="H76" s="88"/>
      <c r="I76" s="82"/>
      <c r="J76" s="82"/>
      <c r="K76" s="82"/>
      <c r="L76" s="82"/>
    </row>
  </sheetData>
  <phoneticPr fontId="3" type="noConversion"/>
  <pageMargins left="0.59055118110236227" right="0.59055118110236227" top="0.78740157480314965" bottom="0.39370078740157483" header="0.39370078740157483" footer="0.39370078740157483"/>
  <pageSetup paperSize="9" orientation="landscape" r:id="rId1"/>
  <headerFooter alignWithMargins="0"/>
  <rowBreaks count="2" manualBreakCount="2">
    <brk id="37" max="16383" man="1"/>
    <brk id="6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Serie</vt:lpstr>
      <vt:lpstr>Serie!Impression_des_titres</vt:lpstr>
    </vt:vector>
  </TitlesOfParts>
  <Company>Etat de Vaud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Steck</dc:creator>
  <cp:lastModifiedBy>Brunner Isabelle</cp:lastModifiedBy>
  <cp:lastPrinted>2024-10-24T06:17:32Z</cp:lastPrinted>
  <dcterms:created xsi:type="dcterms:W3CDTF">2007-11-20T06:49:46Z</dcterms:created>
  <dcterms:modified xsi:type="dcterms:W3CDTF">2025-09-04T14:13:26Z</dcterms:modified>
</cp:coreProperties>
</file>