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_entreprises_ecoreg\z_COVID-19\09_Mesures économiques cantonales\08_Cas de rigueur\14_Cas complexes-Méthode Conz\Méthode SECO II (ex-Conz, ex-fermeture)\"/>
    </mc:Choice>
  </mc:AlternateContent>
  <xr:revisionPtr revIDLastSave="0" documentId="13_ncr:1_{D8912B10-5085-4908-899E-8DE6CB764DE3}" xr6:coauthVersionLast="45" xr6:coauthVersionMax="45" xr10:uidLastSave="{00000000-0000-0000-0000-000000000000}"/>
  <workbookProtection workbookAlgorithmName="SHA-512" workbookHashValue="1TpZ/t4F9MZHugKjPsuw4gZ6z5SbnH6/WxjIepzEx5MDY0t9Zzlw7vAKi3B9irePZV5F3B54vd1Wy3FL2MmGwA==" workbookSaltValue="FJbx2Yn6f+cyKr41WWpw3g==" workbookSpinCount="100000" lockStructure="1"/>
  <bookViews>
    <workbookView xWindow="-120" yWindow="-120" windowWidth="29040" windowHeight="15840" xr2:uid="{00000000-000D-0000-FFFF-FFFF00000000}"/>
  </bookViews>
  <sheets>
    <sheet name="Calcul" sheetId="1" r:id="rId1"/>
    <sheet name="Source - à cacher" sheetId="2" state="hidden" r:id="rId2"/>
  </sheets>
  <definedNames>
    <definedName name="CA_moyen_reference">Calcul!$D$45</definedName>
    <definedName name="Effectif">'Source - à cacher'!$D$3:$D$11</definedName>
    <definedName name="Maximum_AFP">Calcul!$N$60</definedName>
    <definedName name="T_forfait">'Source - à cacher'!$D$3:$E$12</definedName>
    <definedName name="T_forfait_Domaine">'Source - à cacher'!$D$3:$D$10</definedName>
    <definedName name="T_Forfait_Domaine_1">'Source - à cacher'!$D$3:$D$11</definedName>
    <definedName name="T_periode">'Source - à cacher'!$B$3:$C$5</definedName>
    <definedName name="TAux_CA_reference">Calcul!$M$60</definedName>
    <definedName name="_xlnm.Print_Area" localSheetId="0">Calcul!$A$2:$L$79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D42" i="1"/>
  <c r="D31" i="1" l="1"/>
  <c r="D14" i="1" l="1"/>
  <c r="D24" i="1" l="1"/>
  <c r="D26" i="1" s="1"/>
  <c r="D18" i="1"/>
  <c r="D20" i="1" s="1"/>
  <c r="F51" i="1" l="1"/>
  <c r="D35" i="1" l="1"/>
  <c r="D37" i="1" s="1"/>
  <c r="D45" i="1" s="1"/>
  <c r="B35" i="1"/>
  <c r="J50" i="1" l="1"/>
  <c r="I50" i="1"/>
  <c r="H50" i="1"/>
  <c r="G50" i="1"/>
  <c r="B46" i="1"/>
  <c r="E7" i="1"/>
  <c r="B60" i="1" l="1"/>
  <c r="K56" i="1"/>
  <c r="G53" i="1"/>
  <c r="H53" i="1"/>
  <c r="I53" i="1"/>
  <c r="J53" i="1"/>
  <c r="K54" i="1"/>
  <c r="K52" i="1"/>
  <c r="K55" i="1"/>
  <c r="C3" i="2"/>
  <c r="M7" i="1"/>
  <c r="K60" i="1" l="1"/>
  <c r="K53" i="1"/>
  <c r="D47" i="1" l="1"/>
  <c r="I51" i="1"/>
  <c r="I57" i="1" s="1"/>
  <c r="J51" i="1"/>
  <c r="J57" i="1" s="1"/>
  <c r="G51" i="1"/>
  <c r="G57" i="1" s="1"/>
  <c r="M45" i="1"/>
  <c r="H51" i="1"/>
  <c r="H57" i="1" s="1"/>
  <c r="E47" i="1" l="1"/>
  <c r="K58" i="1"/>
  <c r="K51" i="1"/>
  <c r="K57" i="1" s="1"/>
  <c r="K59" i="1" l="1"/>
  <c r="K62" i="1" s="1"/>
</calcChain>
</file>

<file path=xl/sharedStrings.xml><?xml version="1.0" encoding="utf-8"?>
<sst xmlns="http://schemas.openxmlformats.org/spreadsheetml/2006/main" count="110" uniqueCount="93">
  <si>
    <t>Données du demandeur</t>
  </si>
  <si>
    <t>Référence à l'arrêté cantonal</t>
  </si>
  <si>
    <t>1 Les charges d’exploitation exclusivement prises en considération comprennent:</t>
  </si>
  <si>
    <t>Art. 11</t>
  </si>
  <si>
    <t>Total à couvrir</t>
  </si>
  <si>
    <t>Raison sociale/Nom</t>
  </si>
  <si>
    <t>Taux de couverture</t>
  </si>
  <si>
    <t>Art. 10 al 1 lit a)</t>
  </si>
  <si>
    <t>Art. 10 al 1 lit b)</t>
  </si>
  <si>
    <t>Art. 10 al 1 lit c)</t>
  </si>
  <si>
    <t>Art. 10 al 2</t>
  </si>
  <si>
    <t>2 Sont pris en compte les charges correspondant à la période pour laquelle le soutien est demandé.</t>
  </si>
  <si>
    <t>Art. 9 al 4</t>
  </si>
  <si>
    <t>Q4 2020</t>
  </si>
  <si>
    <t>Période</t>
  </si>
  <si>
    <t>En année</t>
  </si>
  <si>
    <t>Forfait</t>
  </si>
  <si>
    <t>Nombre de jours jusqu'au 29.02.2020</t>
  </si>
  <si>
    <t>CA moyen de référence</t>
  </si>
  <si>
    <t>c) les autres charges d’exploitation, selon l'article 959b chiffre 2 du Code des Obligations suisse, en particulier l’électricité, le chauffage et les assurances</t>
  </si>
  <si>
    <t>Définition du chiffre d'affaires</t>
  </si>
  <si>
    <t>Le chiffre d'affaires correspond aux produits nets des ventes de biens et de prestations de services selon l'article 959b ch.2 du Code des obligations suisse.</t>
  </si>
  <si>
    <t>Le chiffre d'affaires s'entend hors TVA, ou net de la TVA due pour les entreprises assujeties au taux de la dette fiscale nette.</t>
  </si>
  <si>
    <t>./. Autres aides cantonales touchées (indemnités de fermeture)</t>
  </si>
  <si>
    <t>Chiffre d'affaires hors TVA - 2018</t>
  </si>
  <si>
    <t>Chiffre d'affaires hors TVA - 2019</t>
  </si>
  <si>
    <t>Chiffre d'affaires annuel moyen de référence</t>
  </si>
  <si>
    <t>Date de début de l'activité (jj.mm.aaaa)</t>
  </si>
  <si>
    <t>Perte de chiffre d'affaires</t>
  </si>
  <si>
    <t>Q1 2020</t>
  </si>
  <si>
    <t>Q2 2020</t>
  </si>
  <si>
    <t>Q3 2020</t>
  </si>
  <si>
    <t>Salaire des indépendants</t>
  </si>
  <si>
    <t>Domaine</t>
  </si>
  <si>
    <t>Effectif</t>
  </si>
  <si>
    <t>TOTAL</t>
  </si>
  <si>
    <t>Eligibilité / taux de couverture</t>
  </si>
  <si>
    <r>
      <t xml:space="preserve">Si l'activité a débuté </t>
    </r>
    <r>
      <rPr>
        <b/>
        <u/>
        <sz val="11"/>
        <color rgb="FFFF0000"/>
        <rFont val="Calibri"/>
        <family val="2"/>
        <scheme val="minor"/>
      </rPr>
      <t>avant</t>
    </r>
    <r>
      <rPr>
        <b/>
        <sz val="11"/>
        <color theme="1"/>
        <rFont val="Calibri"/>
        <family val="2"/>
        <scheme val="minor"/>
      </rPr>
      <t xml:space="preserve"> le 01.01.2018:</t>
    </r>
  </si>
  <si>
    <t>N° IDE (CHE.123.456.789)</t>
  </si>
  <si>
    <t xml:space="preserve">
Service de la promotion
de l'économie et
de l'innovation (SPEI)</t>
  </si>
  <si>
    <t>Autres charges d'exploitation</t>
  </si>
  <si>
    <t>Solde net théorique</t>
  </si>
  <si>
    <r>
      <t xml:space="preserve">Charges effectives </t>
    </r>
    <r>
      <rPr>
        <b/>
        <sz val="9"/>
        <color rgb="FFFF0000"/>
        <rFont val="Calibri"/>
        <family val="2"/>
        <scheme val="minor"/>
      </rPr>
      <t>OU</t>
    </r>
    <r>
      <rPr>
        <sz val="9"/>
        <color theme="1"/>
        <rFont val="Calibri"/>
        <family val="2"/>
        <scheme val="minor"/>
      </rPr>
      <t xml:space="preserve"> forfaitaires (l'un ou l'autre)</t>
    </r>
  </si>
  <si>
    <t>Charges effectives en cas d'absence de forfait de secteur</t>
  </si>
  <si>
    <t>Pour les indépendants en raison individuelle ou SNC: 10% du revenu annuel retenu pour fixer la dernière cotisation personnelle AVS</t>
  </si>
  <si>
    <t>Loyer hors charges ou fermage</t>
  </si>
  <si>
    <t>Montant brut théorique (sous réserve des maximas)</t>
  </si>
  <si>
    <t>Est déterminant pour le calcul des charges d'exploitation, un montant forfaitaire représentant le 10% du revenu annuel qui a été retenu pour fixer la dernière cotisation annuelle personnelle AVS avant le 15 mars 2020</t>
  </si>
  <si>
    <t>Art. 10 Calcul de charges d’exploitation</t>
  </si>
  <si>
    <t>a bis) Pour les indépendants en raison individuelle ou SNC: 10% du revenu annuel retenu pour fixer la dernière cotisation personnelle AVS</t>
  </si>
  <si>
    <t>b) le loyer hors charges ou fermage</t>
  </si>
  <si>
    <t xml:space="preserve">d) les intérêts sur prêts bancaires ou fournisseurs (y compris intérêts hypothécaires) </t>
  </si>
  <si>
    <t>Intérêts sur prêts bancaires ou fournisseurs</t>
  </si>
  <si>
    <t>Art. 9 al 3 bis)</t>
  </si>
  <si>
    <t>Art. 10</t>
  </si>
  <si>
    <t>Art. 10 al 1 lit d)</t>
  </si>
  <si>
    <t>10% des charges de personnel avant déduction des indemnités RHT perçues</t>
  </si>
  <si>
    <t>a) 10 % des charges de personnel selon l'article 959b ch.2 du Code des obligations suisse avant déduction des indemnités RHT perçues</t>
  </si>
  <si>
    <t>Complétez les cases grisées uniquement - tous les montants en CHF hors TVA</t>
  </si>
  <si>
    <t>2020-2021</t>
  </si>
  <si>
    <t>couvre la période du 1er janvier 2020 au 31 décembre 2020</t>
  </si>
  <si>
    <t>couvre la période du 1er avril 2020 au 31 mars 2021</t>
  </si>
  <si>
    <r>
      <t xml:space="preserve">Charges d'exploitation reconnues éligibles au titre de l'arrêté cantonal (art. 10, al. 1)
</t>
    </r>
    <r>
      <rPr>
        <b/>
        <sz val="11"/>
        <color rgb="FFFF0000"/>
        <rFont val="Calibri"/>
        <family val="2"/>
        <scheme val="minor"/>
      </rPr>
      <t>Le Département utilise un taux forfaitaire pour le calcul des charges en cas d'accord de branche.</t>
    </r>
  </si>
  <si>
    <t>Q1 2021</t>
  </si>
  <si>
    <t>Chiffre d'affaires 2020 (du 1er janvier 2020 au 31 décembre 2020)</t>
  </si>
  <si>
    <t>Chiffre d'affaires du 1er avril 2020 au 31 mars 2021</t>
  </si>
  <si>
    <r>
      <rPr>
        <sz val="14"/>
        <color theme="1"/>
        <rFont val="Calibri"/>
        <family val="2"/>
        <scheme val="minor"/>
      </rPr>
      <t>Période de soutien</t>
    </r>
    <r>
      <rPr>
        <b/>
        <sz val="14"/>
        <color theme="1"/>
        <rFont val="Calibri"/>
        <family val="2"/>
        <scheme val="minor"/>
      </rPr>
      <t xml:space="preserve"> (merci de sélectionner)</t>
    </r>
  </si>
  <si>
    <t>VD - Bar</t>
  </si>
  <si>
    <t>VD - Club</t>
  </si>
  <si>
    <t>VD - Hôtel</t>
  </si>
  <si>
    <t>VD - Restaurant</t>
  </si>
  <si>
    <t>VD - Traiteur</t>
  </si>
  <si>
    <t>CH &gt; 5M Agence de voyage, commerce de gros ou de véhicules automobiles</t>
  </si>
  <si>
    <t>CH &gt; 5M Commerce de détail</t>
  </si>
  <si>
    <t>CH&gt; 5M Autres entreprises</t>
  </si>
  <si>
    <r>
      <t xml:space="preserve">Si l'activité a débuté </t>
    </r>
    <r>
      <rPr>
        <b/>
        <u/>
        <sz val="11"/>
        <color rgb="FFFF0000"/>
        <rFont val="Calibri"/>
        <family val="2"/>
        <scheme val="minor"/>
      </rPr>
      <t>entre</t>
    </r>
    <r>
      <rPr>
        <b/>
        <sz val="11"/>
        <color theme="1"/>
        <rFont val="Calibri"/>
        <family val="2"/>
        <scheme val="minor"/>
      </rPr>
      <t xml:space="preserve"> le 01.01.2018 et le 29.02.2020 </t>
    </r>
    <r>
      <rPr>
        <b/>
        <sz val="11"/>
        <color rgb="FFFF0000"/>
        <rFont val="Calibri"/>
        <family val="2"/>
        <scheme val="minor"/>
      </rPr>
      <t>méthode A</t>
    </r>
    <r>
      <rPr>
        <b/>
        <sz val="11"/>
        <color theme="1"/>
        <rFont val="Calibri"/>
        <family val="2"/>
        <scheme val="minor"/>
      </rPr>
      <t>:</t>
    </r>
  </si>
  <si>
    <r>
      <t xml:space="preserve">Si l'activité a débuté </t>
    </r>
    <r>
      <rPr>
        <b/>
        <u/>
        <sz val="11"/>
        <color rgb="FFFF0000"/>
        <rFont val="Calibri"/>
        <family val="2"/>
        <scheme val="minor"/>
      </rPr>
      <t>entre</t>
    </r>
    <r>
      <rPr>
        <b/>
        <sz val="11"/>
        <color theme="1"/>
        <rFont val="Calibri"/>
        <family val="2"/>
        <scheme val="minor"/>
      </rPr>
      <t xml:space="preserve"> le 01.01.2018 et le 29.02.2020 </t>
    </r>
    <r>
      <rPr>
        <b/>
        <sz val="11"/>
        <color rgb="FFFF0000"/>
        <rFont val="Calibri"/>
        <family val="2"/>
        <scheme val="minor"/>
      </rPr>
      <t>méthode B</t>
    </r>
    <r>
      <rPr>
        <b/>
        <sz val="11"/>
        <color theme="1"/>
        <rFont val="Calibri"/>
        <family val="2"/>
        <scheme val="minor"/>
      </rPr>
      <t>:</t>
    </r>
  </si>
  <si>
    <t>Nombre de jours jusqu'au 31.12.2020</t>
  </si>
  <si>
    <r>
      <t xml:space="preserve">Mentionner ici le chiffre d'affaires entre le début de l'activité et </t>
    </r>
    <r>
      <rPr>
        <b/>
        <sz val="9"/>
        <color theme="1"/>
        <rFont val="Calibri"/>
        <family val="2"/>
        <scheme val="minor"/>
      </rPr>
      <t>fin février 2020 uniquement</t>
    </r>
  </si>
  <si>
    <r>
      <t xml:space="preserve">Chiffre d'affaires hors TVA  entre le début de l'activité et le </t>
    </r>
    <r>
      <rPr>
        <b/>
        <sz val="9"/>
        <color theme="1"/>
        <rFont val="Calibri"/>
        <family val="2"/>
        <scheme val="minor"/>
      </rPr>
      <t>29.02.2020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</si>
  <si>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Chiffre d'affaires hors TVA  entre le début de l'activité et le </t>
    </r>
    <r>
      <rPr>
        <b/>
        <sz val="9"/>
        <color theme="1"/>
        <rFont val="Calibri"/>
        <family val="2"/>
        <scheme val="minor"/>
      </rPr>
      <t xml:space="preserve">31.12.2020 </t>
    </r>
  </si>
  <si>
    <r>
      <t xml:space="preserve">Mentionner ici le chiffre d'affaires entre le début de l'activité et la </t>
    </r>
    <r>
      <rPr>
        <b/>
        <sz val="9"/>
        <color theme="1"/>
        <rFont val="Calibri"/>
        <family val="2"/>
        <scheme val="minor"/>
      </rPr>
      <t>fin de l'année 2020</t>
    </r>
  </si>
  <si>
    <t>Chiffre d'affaires hors TVA 2018, 2019, 2020 et perte de chiffre d'affaires / NE REMPLIR QU'UNE SEULE DES 5 VARIANTES</t>
  </si>
  <si>
    <r>
      <t xml:space="preserve">Si l'activité a débuté </t>
    </r>
    <r>
      <rPr>
        <b/>
        <u/>
        <sz val="11"/>
        <color rgb="FFFF0000"/>
        <rFont val="Calibri"/>
        <family val="2"/>
        <scheme val="minor"/>
      </rPr>
      <t>entre</t>
    </r>
    <r>
      <rPr>
        <b/>
        <sz val="11"/>
        <color theme="1"/>
        <rFont val="Calibri"/>
        <family val="2"/>
        <scheme val="minor"/>
      </rPr>
      <t xml:space="preserve"> le 01.09.2019 et le 30.09.2020</t>
    </r>
    <r>
      <rPr>
        <b/>
        <sz val="11"/>
        <color rgb="FFFF0000"/>
        <rFont val="Calibri"/>
        <family val="2"/>
        <scheme val="minor"/>
      </rPr>
      <t xml:space="preserve"> uniquement (méthode C)</t>
    </r>
    <r>
      <rPr>
        <b/>
        <sz val="11"/>
        <color theme="1"/>
        <rFont val="Calibri"/>
        <family val="2"/>
        <scheme val="minor"/>
      </rPr>
      <t>:</t>
    </r>
  </si>
  <si>
    <r>
      <t xml:space="preserve">Si l'activité a débuté </t>
    </r>
    <r>
      <rPr>
        <b/>
        <u/>
        <sz val="11"/>
        <color rgb="FFFF0000"/>
        <rFont val="Calibri"/>
        <family val="2"/>
        <scheme val="minor"/>
      </rPr>
      <t>entre</t>
    </r>
    <r>
      <rPr>
        <b/>
        <sz val="11"/>
        <color theme="1"/>
        <rFont val="Calibri"/>
        <family val="2"/>
        <scheme val="minor"/>
      </rPr>
      <t xml:space="preserve"> le 01.10.2020 et le 31.03.2021</t>
    </r>
    <r>
      <rPr>
        <b/>
        <sz val="11"/>
        <color rgb="FFFF0000"/>
        <rFont val="Calibri"/>
        <family val="2"/>
        <scheme val="minor"/>
      </rPr>
      <t xml:space="preserve"> uniquement </t>
    </r>
    <r>
      <rPr>
        <b/>
        <sz val="11"/>
        <color theme="1"/>
        <rFont val="Calibri"/>
        <family val="2"/>
        <scheme val="minor"/>
      </rPr>
      <t>:</t>
    </r>
  </si>
  <si>
    <r>
      <t xml:space="preserve">Chiffre d'affaires </t>
    </r>
    <r>
      <rPr>
        <b/>
        <sz val="9"/>
        <color theme="1"/>
        <rFont val="Calibri"/>
        <family val="2"/>
        <scheme val="minor"/>
      </rPr>
      <t>trimestriel</t>
    </r>
    <r>
      <rPr>
        <sz val="9"/>
        <color theme="1"/>
        <rFont val="Calibri"/>
        <family val="2"/>
        <scheme val="minor"/>
      </rPr>
      <t xml:space="preserve"> hors TVA du meilleur trimestre entre le début de l'activité et le </t>
    </r>
    <r>
      <rPr>
        <b/>
        <sz val="9"/>
        <color theme="1"/>
        <rFont val="Calibri"/>
        <family val="2"/>
        <scheme val="minor"/>
      </rPr>
      <t xml:space="preserve">31.12.2020 </t>
    </r>
  </si>
  <si>
    <r>
      <t xml:space="preserve">Pour les entreprises dont l'activité à débuté entre le 01.01.2018 et le 29.02.2020, sélectionner la méthode la plus avantageuse entre la méthode </t>
    </r>
    <r>
      <rPr>
        <b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et la </t>
    </r>
    <r>
      <rPr>
        <b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. La méthode </t>
    </r>
    <r>
      <rPr>
        <b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est disponible en plus pour les entreprises dont l'activité à débuté entre le 01.09.2019 et le 30.09.2020 uniquement</t>
    </r>
  </si>
  <si>
    <r>
      <t xml:space="preserve">Pour les entreprises dont l'activité à débuté entre le 01.03.2020 et le 30.09.2020, sélectionner la méthode la plus avantageuse entre la méthode </t>
    </r>
    <r>
      <rPr>
        <b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ci-dessus et la méthode ci-contre. </t>
    </r>
  </si>
  <si>
    <r>
      <t xml:space="preserve">Si l'activité a débuté </t>
    </r>
    <r>
      <rPr>
        <b/>
        <u/>
        <sz val="11"/>
        <color rgb="FFFF0000"/>
        <rFont val="Calibri"/>
        <family val="2"/>
        <scheme val="minor"/>
      </rPr>
      <t>entre</t>
    </r>
    <r>
      <rPr>
        <b/>
        <sz val="11"/>
        <color theme="1"/>
        <rFont val="Calibri"/>
        <family val="2"/>
        <scheme val="minor"/>
      </rPr>
      <t xml:space="preserve"> le 01.03.2020 et le 30.09.2020 </t>
    </r>
    <r>
      <rPr>
        <b/>
        <sz val="11"/>
        <color rgb="FFFF0000"/>
        <rFont val="Calibri"/>
        <family val="2"/>
        <scheme val="minor"/>
      </rPr>
      <t>également</t>
    </r>
    <r>
      <rPr>
        <b/>
        <sz val="11"/>
        <color theme="1"/>
        <rFont val="Calibri"/>
        <family val="2"/>
        <scheme val="minor"/>
      </rPr>
      <t xml:space="preserve"> :</t>
    </r>
  </si>
  <si>
    <r>
      <t xml:space="preserve">Mentionner ici le chiffre d'affaires du meilleur </t>
    </r>
    <r>
      <rPr>
        <b/>
        <sz val="9"/>
        <color theme="1"/>
        <rFont val="Calibri"/>
        <family val="2"/>
        <scheme val="minor"/>
      </rPr>
      <t>mois</t>
    </r>
    <r>
      <rPr>
        <sz val="9"/>
        <color theme="1"/>
        <rFont val="Calibri"/>
        <family val="2"/>
        <scheme val="minor"/>
      </rPr>
      <t xml:space="preserve"> 2020 ou 2021</t>
    </r>
  </si>
  <si>
    <r>
      <t xml:space="preserve">Mentionner ici le chiffre d'affaires du meilleur </t>
    </r>
    <r>
      <rPr>
        <b/>
        <sz val="9"/>
        <color theme="1"/>
        <rFont val="Calibri"/>
        <family val="2"/>
        <scheme val="minor"/>
      </rPr>
      <t>trimestre consécutif</t>
    </r>
    <r>
      <rPr>
        <sz val="9"/>
        <color theme="1"/>
        <rFont val="Calibri"/>
        <family val="2"/>
        <scheme val="minor"/>
      </rPr>
      <t xml:space="preserve"> 2019 ou 2020</t>
    </r>
  </si>
  <si>
    <r>
      <t xml:space="preserve">Pour les sociétés dont l'activité a débuté entre le 01.10.2020 et le 31.03.2021 </t>
    </r>
    <r>
      <rPr>
        <b/>
        <sz val="9"/>
        <color theme="1"/>
        <rFont val="Calibri"/>
        <family val="2"/>
        <scheme val="minor"/>
      </rPr>
      <t>ET</t>
    </r>
    <r>
      <rPr>
        <sz val="9"/>
        <color theme="1"/>
        <rFont val="Calibri"/>
        <family val="2"/>
        <scheme val="minor"/>
      </rPr>
      <t xml:space="preserve"> qui ont été fermées plus de 30 jours sur décision d’autorité entre le 1er novembre 2020 et le 30 juin 2021. 
Sélectionner la période de soutien 2020-2021 en cellule D7</t>
    </r>
  </si>
  <si>
    <r>
      <t xml:space="preserve">Chiffre d'affaires </t>
    </r>
    <r>
      <rPr>
        <b/>
        <sz val="9"/>
        <color theme="1"/>
        <rFont val="Calibri"/>
        <family val="2"/>
        <scheme val="minor"/>
      </rPr>
      <t>mensuel</t>
    </r>
    <r>
      <rPr>
        <sz val="9"/>
        <color theme="1"/>
        <rFont val="Calibri"/>
        <family val="2"/>
        <scheme val="minor"/>
      </rPr>
      <t xml:space="preserve"> hors TVA du meilleur mois entre le début de l'activité et le</t>
    </r>
    <r>
      <rPr>
        <b/>
        <sz val="9"/>
        <color theme="1"/>
        <rFont val="Calibri"/>
        <family val="2"/>
        <scheme val="minor"/>
      </rPr>
      <t xml:space="preserve"> 30.06.2021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</si>
</sst>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CHF&quot;_-;\-* #,##0.00\ &quot;CHF&quot;_-;_-* &quot;-&quot;??\ &quot;CHF&quot;_-;_-@_-"/>
    <numFmt numFmtId="164" formatCode="_-* #,##0.00\ _C_H_F_-;\-* #,##0.00\ _C_H_F_-;_-* &quot;-&quot;??\ _C_H_F_-;_-@_-"/>
    <numFmt numFmtId="165" formatCode="_ * #,##0_ ;_ * \-#,##0_ ;_ * &quot;-&quot;??_ ;_ @_ 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9" fontId="0" fillId="0" borderId="0" xfId="3" applyFont="1"/>
    <xf numFmtId="9" fontId="0" fillId="0" borderId="0" xfId="0" applyNumberFormat="1"/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165" fontId="2" fillId="5" borderId="9" xfId="1" applyNumberFormat="1" applyFont="1" applyFill="1" applyBorder="1" applyAlignment="1" applyProtection="1">
      <alignment horizontal="right" vertical="center" indent="1"/>
      <protection locked="0"/>
    </xf>
    <xf numFmtId="165" fontId="3" fillId="5" borderId="20" xfId="1" applyNumberFormat="1" applyFont="1" applyFill="1" applyBorder="1" applyAlignment="1" applyProtection="1">
      <alignment horizontal="right" vertical="center" indent="1"/>
      <protection locked="0"/>
    </xf>
    <xf numFmtId="165" fontId="2" fillId="5" borderId="13" xfId="1" applyNumberFormat="1" applyFont="1" applyFill="1" applyBorder="1" applyAlignment="1" applyProtection="1">
      <alignment horizontal="right" vertical="center" indent="1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4" fillId="8" borderId="10" xfId="0" applyFont="1" applyFill="1" applyBorder="1" applyAlignment="1" applyProtection="1">
      <alignment vertical="center"/>
    </xf>
    <xf numFmtId="0" fontId="2" fillId="8" borderId="18" xfId="0" applyFont="1" applyFill="1" applyBorder="1" applyAlignment="1" applyProtection="1">
      <alignment vertical="center"/>
    </xf>
    <xf numFmtId="0" fontId="3" fillId="8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165" fontId="3" fillId="6" borderId="1" xfId="1" applyNumberFormat="1" applyFont="1" applyFill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" fontId="2" fillId="6" borderId="9" xfId="0" applyNumberFormat="1" applyFont="1" applyFill="1" applyBorder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165" fontId="2" fillId="6" borderId="8" xfId="1" applyNumberFormat="1" applyFont="1" applyFill="1" applyBorder="1" applyAlignment="1" applyProtection="1">
      <alignment horizontal="right" vertical="center" indent="1"/>
    </xf>
    <xf numFmtId="44" fontId="2" fillId="0" borderId="0" xfId="2" applyFont="1" applyAlignment="1" applyProtection="1">
      <alignment vertical="center"/>
    </xf>
    <xf numFmtId="10" fontId="3" fillId="6" borderId="9" xfId="3" applyNumberFormat="1" applyFont="1" applyFill="1" applyBorder="1" applyAlignment="1" applyProtection="1">
      <alignment vertical="center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18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horizontal="right" vertical="center" inden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vertical="center"/>
    </xf>
    <xf numFmtId="165" fontId="2" fillId="6" borderId="15" xfId="1" applyNumberFormat="1" applyFont="1" applyFill="1" applyBorder="1" applyAlignment="1" applyProtection="1">
      <alignment horizontal="right" vertical="center" indent="1"/>
    </xf>
    <xf numFmtId="0" fontId="2" fillId="0" borderId="14" xfId="0" applyFont="1" applyBorder="1" applyAlignment="1" applyProtection="1">
      <alignment vertical="center"/>
    </xf>
    <xf numFmtId="0" fontId="3" fillId="7" borderId="10" xfId="0" applyFont="1" applyFill="1" applyBorder="1" applyAlignment="1" applyProtection="1">
      <alignment vertical="center"/>
    </xf>
    <xf numFmtId="0" fontId="3" fillId="7" borderId="18" xfId="0" applyFont="1" applyFill="1" applyBorder="1" applyAlignment="1" applyProtection="1">
      <alignment vertical="center"/>
    </xf>
    <xf numFmtId="165" fontId="3" fillId="7" borderId="1" xfId="1" applyNumberFormat="1" applyFont="1" applyFill="1" applyBorder="1" applyAlignment="1" applyProtection="1">
      <alignment horizontal="right" vertical="center" indent="1"/>
    </xf>
    <xf numFmtId="0" fontId="3" fillId="2" borderId="0" xfId="0" applyFont="1" applyFill="1" applyAlignment="1" applyProtection="1">
      <alignment vertical="center"/>
    </xf>
    <xf numFmtId="0" fontId="2" fillId="7" borderId="18" xfId="0" applyFont="1" applyFill="1" applyBorder="1" applyAlignment="1" applyProtection="1">
      <alignment vertical="center"/>
    </xf>
    <xf numFmtId="0" fontId="6" fillId="7" borderId="18" xfId="0" applyFont="1" applyFill="1" applyBorder="1" applyAlignment="1" applyProtection="1">
      <alignment horizontal="right" vertical="center"/>
    </xf>
    <xf numFmtId="166" fontId="7" fillId="7" borderId="18" xfId="3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165" fontId="2" fillId="5" borderId="19" xfId="1" applyNumberFormat="1" applyFont="1" applyFill="1" applyBorder="1" applyAlignment="1" applyProtection="1">
      <alignment horizontal="right" vertical="center" indent="1"/>
      <protection locked="0"/>
    </xf>
    <xf numFmtId="165" fontId="2" fillId="5" borderId="12" xfId="1" applyNumberFormat="1" applyFont="1" applyFill="1" applyBorder="1" applyAlignment="1" applyProtection="1">
      <alignment horizontal="right" vertical="center" indent="1"/>
      <protection locked="0"/>
    </xf>
    <xf numFmtId="165" fontId="2" fillId="5" borderId="15" xfId="1" applyNumberFormat="1" applyFont="1" applyFill="1" applyBorder="1" applyAlignment="1" applyProtection="1">
      <alignment horizontal="right" vertical="center" indent="1"/>
      <protection locked="0"/>
    </xf>
    <xf numFmtId="165" fontId="2" fillId="5" borderId="20" xfId="1" applyNumberFormat="1" applyFont="1" applyFill="1" applyBorder="1" applyAlignment="1" applyProtection="1">
      <alignment horizontal="right" vertical="center" indent="1"/>
      <protection locked="0"/>
    </xf>
    <xf numFmtId="165" fontId="2" fillId="5" borderId="14" xfId="1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/>
    <xf numFmtId="0" fontId="0" fillId="3" borderId="0" xfId="0" applyFill="1" applyProtection="1"/>
    <xf numFmtId="165" fontId="3" fillId="7" borderId="10" xfId="0" applyNumberFormat="1" applyFont="1" applyFill="1" applyBorder="1" applyAlignment="1" applyProtection="1">
      <alignment vertical="center"/>
    </xf>
    <xf numFmtId="9" fontId="2" fillId="0" borderId="0" xfId="0" applyNumberFormat="1" applyFont="1" applyAlignment="1" applyProtection="1">
      <alignment vertical="center"/>
    </xf>
    <xf numFmtId="165" fontId="3" fillId="7" borderId="1" xfId="0" applyNumberFormat="1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10" fontId="3" fillId="6" borderId="21" xfId="3" applyNumberFormat="1" applyFont="1" applyFill="1" applyBorder="1" applyAlignment="1" applyProtection="1">
      <alignment vertical="center"/>
    </xf>
    <xf numFmtId="0" fontId="4" fillId="8" borderId="18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14" fontId="2" fillId="5" borderId="8" xfId="0" applyNumberFormat="1" applyFont="1" applyFill="1" applyBorder="1" applyAlignment="1" applyProtection="1">
      <alignment vertical="center"/>
      <protection locked="0"/>
    </xf>
    <xf numFmtId="165" fontId="2" fillId="5" borderId="8" xfId="1" applyNumberFormat="1" applyFont="1" applyFill="1" applyBorder="1" applyAlignment="1" applyProtection="1">
      <alignment horizontal="right" vertical="center" indent="1"/>
      <protection locked="0"/>
    </xf>
    <xf numFmtId="0" fontId="2" fillId="0" borderId="13" xfId="0" applyFont="1" applyBorder="1" applyAlignment="1" applyProtection="1">
      <alignment vertical="center" wrapText="1"/>
    </xf>
    <xf numFmtId="165" fontId="2" fillId="6" borderId="23" xfId="1" applyNumberFormat="1" applyFont="1" applyFill="1" applyBorder="1" applyAlignment="1" applyProtection="1">
      <alignment horizontal="right" vertical="center" indent="1"/>
    </xf>
    <xf numFmtId="9" fontId="2" fillId="6" borderId="26" xfId="3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0" fontId="0" fillId="0" borderId="0" xfId="0" applyFont="1"/>
    <xf numFmtId="0" fontId="12" fillId="9" borderId="17" xfId="0" applyFont="1" applyFill="1" applyBorder="1" applyAlignment="1" applyProtection="1">
      <alignment vertical="center"/>
    </xf>
    <xf numFmtId="0" fontId="12" fillId="5" borderId="17" xfId="0" applyFont="1" applyFill="1" applyBorder="1" applyAlignment="1" applyProtection="1">
      <alignment vertical="center"/>
      <protection locked="0"/>
    </xf>
    <xf numFmtId="0" fontId="12" fillId="9" borderId="6" xfId="0" applyFont="1" applyFill="1" applyBorder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horizontal="right" vertical="center" indent="1"/>
    </xf>
    <xf numFmtId="0" fontId="3" fillId="3" borderId="0" xfId="0" applyFont="1" applyFill="1" applyBorder="1" applyAlignment="1" applyProtection="1">
      <alignment vertical="center"/>
    </xf>
    <xf numFmtId="165" fontId="3" fillId="3" borderId="0" xfId="1" applyNumberFormat="1" applyFont="1" applyFill="1" applyBorder="1" applyAlignment="1" applyProtection="1">
      <alignment horizontal="right" vertical="center" indent="1"/>
    </xf>
    <xf numFmtId="0" fontId="3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top" wrapText="1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4" fillId="8" borderId="10" xfId="0" applyFont="1" applyFill="1" applyBorder="1" applyAlignment="1" applyProtection="1">
      <alignment horizontal="left" vertical="center" wrapText="1"/>
    </xf>
    <xf numFmtId="0" fontId="4" fillId="8" borderId="18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3" fillId="7" borderId="18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center" vertical="center" textRotation="90" wrapText="1"/>
    </xf>
    <xf numFmtId="0" fontId="10" fillId="0" borderId="9" xfId="0" applyFont="1" applyBorder="1" applyAlignment="1" applyProtection="1">
      <alignment horizontal="center" vertical="center" textRotation="90" wrapText="1"/>
    </xf>
    <xf numFmtId="0" fontId="10" fillId="0" borderId="21" xfId="0" applyFont="1" applyBorder="1" applyAlignment="1" applyProtection="1">
      <alignment horizontal="center" vertical="center" textRotation="90" wrapText="1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4" fillId="8" borderId="29" xfId="0" applyFont="1" applyFill="1" applyBorder="1" applyAlignment="1" applyProtection="1">
      <alignment horizontal="left" vertical="center" wrapText="1"/>
    </xf>
    <xf numFmtId="0" fontId="4" fillId="8" borderId="30" xfId="0" applyFont="1" applyFill="1" applyBorder="1" applyAlignment="1" applyProtection="1">
      <alignment horizontal="left" vertical="center" wrapText="1"/>
    </xf>
    <xf numFmtId="0" fontId="4" fillId="8" borderId="31" xfId="0" applyFont="1" applyFill="1" applyBorder="1" applyAlignment="1" applyProtection="1">
      <alignment horizontal="left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73479</xdr:colOff>
      <xdr:row>0</xdr:row>
      <xdr:rowOff>88446</xdr:rowOff>
    </xdr:from>
    <xdr:to>
      <xdr:col>1</xdr:col>
      <xdr:colOff>611287</xdr:colOff>
      <xdr:row>0</xdr:row>
      <xdr:rowOff>987606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722" y="88446"/>
          <a:ext cx="53644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9"/>
  <sheetViews>
    <sheetView showGridLines="0" tabSelected="1" topLeftCell="B4" zoomScale="90" zoomScaleNormal="90" workbookViewId="0">
      <selection activeCell="D7" sqref="D7"/>
    </sheetView>
  </sheetViews>
  <sheetFormatPr baseColWidth="10" defaultColWidth="10.85546875" defaultRowHeight="12" outlineLevelCol="1" x14ac:dyDescent="0.25"/>
  <cols>
    <col min="1" max="1" width="0.85546875" style="3" customWidth="1"/>
    <col min="2" max="2" width="9.28515625" style="3" customWidth="1"/>
    <col min="3" max="3" width="69" style="3" customWidth="1"/>
    <col min="4" max="4" width="13.5703125" style="3" customWidth="1"/>
    <col min="5" max="5" width="12.28515625" style="3" customWidth="1"/>
    <col min="6" max="6" width="7.140625" style="3" customWidth="1"/>
    <col min="7" max="7" width="11.5703125" style="3" customWidth="1"/>
    <col min="8" max="11" width="11.28515625" style="3" customWidth="1"/>
    <col min="12" max="12" width="22.42578125" style="3" customWidth="1"/>
    <col min="13" max="13" width="14.85546875" style="3" hidden="1" customWidth="1" outlineLevel="1"/>
    <col min="14" max="14" width="10.85546875" style="3" hidden="1" customWidth="1" outlineLevel="1"/>
    <col min="15" max="15" width="10.85546875" style="3" collapsed="1"/>
    <col min="16" max="16384" width="10.85546875" style="3"/>
  </cols>
  <sheetData>
    <row r="1" spans="2:13" s="58" customFormat="1" ht="84.75" customHeight="1" x14ac:dyDescent="0.25">
      <c r="B1" s="110" t="s">
        <v>39</v>
      </c>
      <c r="C1" s="110"/>
      <c r="D1" s="59"/>
      <c r="E1" s="59"/>
    </row>
    <row r="2" spans="2:13" ht="21.6" customHeight="1" x14ac:dyDescent="0.25">
      <c r="B2" s="111" t="s">
        <v>58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4" spans="2:13" ht="22.5" customHeight="1" x14ac:dyDescent="0.25">
      <c r="B4" s="9" t="s">
        <v>0</v>
      </c>
      <c r="C4" s="65"/>
      <c r="D4" s="10"/>
      <c r="E4" s="10"/>
      <c r="F4" s="10"/>
      <c r="G4" s="10"/>
      <c r="H4" s="10"/>
      <c r="I4" s="10"/>
      <c r="J4" s="10"/>
      <c r="K4" s="10"/>
      <c r="L4" s="11" t="s">
        <v>1</v>
      </c>
      <c r="M4" s="12"/>
    </row>
    <row r="5" spans="2:13" ht="15" customHeight="1" x14ac:dyDescent="0.25">
      <c r="B5" s="4" t="s">
        <v>5</v>
      </c>
      <c r="C5" s="13"/>
      <c r="D5" s="120"/>
      <c r="E5" s="120"/>
      <c r="F5" s="120"/>
      <c r="G5" s="120"/>
      <c r="H5" s="120"/>
      <c r="I5" s="120"/>
      <c r="J5" s="120"/>
      <c r="K5" s="120"/>
      <c r="L5" s="14"/>
    </row>
    <row r="6" spans="2:13" ht="15" customHeight="1" x14ac:dyDescent="0.25">
      <c r="B6" s="4" t="s">
        <v>38</v>
      </c>
      <c r="C6" s="13"/>
      <c r="D6" s="8"/>
      <c r="E6" s="13"/>
      <c r="F6" s="13"/>
      <c r="G6" s="13"/>
      <c r="H6" s="13"/>
      <c r="I6" s="13"/>
      <c r="J6" s="13"/>
      <c r="K6" s="13"/>
      <c r="L6" s="14"/>
    </row>
    <row r="7" spans="2:13" ht="18.75" x14ac:dyDescent="0.25">
      <c r="B7" s="91" t="s">
        <v>66</v>
      </c>
      <c r="C7" s="89"/>
      <c r="D7" s="90">
        <v>2020</v>
      </c>
      <c r="E7" s="121" t="str">
        <f>VLOOKUP(D7,'Source - à cacher'!C15:D16,2,FALSE)</f>
        <v>couvre la période du 1er janvier 2020 au 31 décembre 2020</v>
      </c>
      <c r="F7" s="121"/>
      <c r="G7" s="121"/>
      <c r="H7" s="121"/>
      <c r="I7" s="121"/>
      <c r="J7" s="121"/>
      <c r="K7" s="121"/>
      <c r="L7" s="16" t="s">
        <v>10</v>
      </c>
      <c r="M7" s="3" t="e">
        <f>VLOOKUP(D7,'Source - à cacher'!B3:C5,2,FALSE)</f>
        <v>#N/A</v>
      </c>
    </row>
    <row r="9" spans="2:13" s="19" customFormat="1" ht="22.5" customHeight="1" x14ac:dyDescent="0.25">
      <c r="B9" s="114" t="s">
        <v>82</v>
      </c>
      <c r="C9" s="115"/>
      <c r="D9" s="115"/>
      <c r="E9" s="115"/>
      <c r="F9" s="115"/>
      <c r="G9" s="115"/>
      <c r="H9" s="115"/>
      <c r="I9" s="115"/>
      <c r="J9" s="115"/>
      <c r="K9" s="17"/>
      <c r="L9" s="11" t="s">
        <v>1</v>
      </c>
      <c r="M9" s="18"/>
    </row>
    <row r="10" spans="2:13" x14ac:dyDescent="0.25">
      <c r="B10" s="116"/>
      <c r="C10" s="117"/>
      <c r="D10" s="67"/>
      <c r="E10" s="13"/>
      <c r="F10" s="13"/>
      <c r="G10" s="13"/>
      <c r="H10" s="13"/>
      <c r="I10" s="13"/>
      <c r="J10" s="13"/>
      <c r="K10" s="13"/>
      <c r="L10" s="14"/>
    </row>
    <row r="11" spans="2:13" ht="15" x14ac:dyDescent="0.25">
      <c r="B11" s="80" t="s">
        <v>37</v>
      </c>
      <c r="C11" s="81"/>
      <c r="D11" s="82"/>
      <c r="E11" s="20"/>
      <c r="F11" s="20"/>
      <c r="G11" s="13"/>
      <c r="H11" s="13"/>
      <c r="I11" s="13"/>
      <c r="J11" s="13"/>
      <c r="K11" s="13"/>
      <c r="L11" s="14"/>
    </row>
    <row r="12" spans="2:13" ht="15" customHeight="1" x14ac:dyDescent="0.25">
      <c r="B12" s="4" t="s">
        <v>24</v>
      </c>
      <c r="C12" s="14"/>
      <c r="D12" s="69"/>
      <c r="E12" s="13"/>
      <c r="F12" s="13"/>
      <c r="G12" s="13"/>
      <c r="H12" s="13"/>
      <c r="I12" s="13"/>
      <c r="J12" s="13"/>
      <c r="K12" s="13"/>
      <c r="L12" s="14"/>
    </row>
    <row r="13" spans="2:13" ht="15" customHeight="1" x14ac:dyDescent="0.25">
      <c r="B13" s="4" t="s">
        <v>25</v>
      </c>
      <c r="C13" s="14"/>
      <c r="D13" s="5"/>
      <c r="E13" s="13"/>
      <c r="F13" s="13"/>
      <c r="G13" s="13"/>
      <c r="H13" s="13"/>
      <c r="I13" s="13"/>
      <c r="J13" s="13"/>
      <c r="K13" s="13"/>
      <c r="L13" s="14"/>
    </row>
    <row r="14" spans="2:13" s="25" customFormat="1" ht="15" customHeight="1" x14ac:dyDescent="0.25">
      <c r="B14" s="21" t="s">
        <v>26</v>
      </c>
      <c r="C14" s="66"/>
      <c r="D14" s="22">
        <f>SUM(D12:D13)/2</f>
        <v>0</v>
      </c>
      <c r="E14" s="23"/>
      <c r="F14" s="23"/>
      <c r="G14" s="23"/>
      <c r="H14" s="23"/>
      <c r="I14" s="23"/>
      <c r="J14" s="23"/>
      <c r="K14" s="23"/>
      <c r="L14" s="24"/>
    </row>
    <row r="15" spans="2:13" x14ac:dyDescent="0.25">
      <c r="B15" s="118"/>
      <c r="C15" s="119"/>
      <c r="D15" s="13"/>
      <c r="E15" s="13"/>
      <c r="F15" s="13"/>
      <c r="G15" s="13"/>
      <c r="H15" s="13"/>
      <c r="I15" s="13"/>
      <c r="J15" s="13"/>
      <c r="K15" s="26"/>
      <c r="L15" s="14"/>
    </row>
    <row r="16" spans="2:13" ht="15" customHeight="1" x14ac:dyDescent="0.25">
      <c r="B16" s="80" t="s">
        <v>75</v>
      </c>
      <c r="C16" s="81"/>
      <c r="D16" s="82"/>
      <c r="E16" s="105" t="s">
        <v>86</v>
      </c>
      <c r="F16" s="106"/>
      <c r="G16" s="106"/>
      <c r="H16" s="106"/>
      <c r="I16" s="106"/>
      <c r="J16" s="106"/>
      <c r="K16" s="106"/>
      <c r="L16" s="93"/>
    </row>
    <row r="17" spans="2:13" ht="17.25" customHeight="1" x14ac:dyDescent="0.25">
      <c r="B17" s="4" t="s">
        <v>27</v>
      </c>
      <c r="C17" s="14"/>
      <c r="D17" s="68"/>
      <c r="E17" s="105"/>
      <c r="F17" s="106"/>
      <c r="G17" s="106"/>
      <c r="H17" s="106"/>
      <c r="I17" s="106"/>
      <c r="J17" s="106"/>
      <c r="K17" s="106"/>
      <c r="L17" s="93"/>
    </row>
    <row r="18" spans="2:13" ht="15" customHeight="1" x14ac:dyDescent="0.25">
      <c r="B18" s="4" t="s">
        <v>17</v>
      </c>
      <c r="C18" s="14"/>
      <c r="D18" s="27" t="str">
        <f>IF(D17="","",M18-D17+1)</f>
        <v/>
      </c>
      <c r="E18" s="13"/>
      <c r="F18" s="13"/>
      <c r="G18" s="13"/>
      <c r="H18" s="13"/>
      <c r="I18" s="13"/>
      <c r="J18" s="13"/>
      <c r="K18" s="13"/>
      <c r="L18" s="14"/>
      <c r="M18" s="28">
        <v>43890</v>
      </c>
    </row>
    <row r="19" spans="2:13" ht="15" customHeight="1" x14ac:dyDescent="0.25">
      <c r="B19" s="4" t="s">
        <v>79</v>
      </c>
      <c r="C19" s="14"/>
      <c r="D19" s="5"/>
      <c r="E19" s="107" t="s">
        <v>78</v>
      </c>
      <c r="F19" s="108"/>
      <c r="G19" s="108"/>
      <c r="H19" s="108"/>
      <c r="I19" s="108"/>
      <c r="J19" s="108"/>
      <c r="K19" s="108"/>
      <c r="L19" s="14"/>
    </row>
    <row r="20" spans="2:13" s="25" customFormat="1" ht="15" customHeight="1" x14ac:dyDescent="0.25">
      <c r="B20" s="79" t="s">
        <v>18</v>
      </c>
      <c r="C20" s="79"/>
      <c r="D20" s="22">
        <f>IF(D18="",0,D19/D18*365)</f>
        <v>0</v>
      </c>
      <c r="E20" s="23"/>
      <c r="F20" s="23"/>
      <c r="G20" s="23"/>
      <c r="H20" s="23"/>
      <c r="I20" s="23"/>
      <c r="J20" s="23"/>
      <c r="K20" s="23"/>
      <c r="L20" s="24"/>
      <c r="M20" s="29"/>
    </row>
    <row r="21" spans="2:13" s="25" customFormat="1" ht="15" customHeight="1" x14ac:dyDescent="0.25">
      <c r="B21" s="23"/>
      <c r="C21" s="23"/>
      <c r="D21" s="23"/>
      <c r="L21" s="24"/>
      <c r="M21" s="29"/>
    </row>
    <row r="22" spans="2:13" s="25" customFormat="1" ht="15" customHeight="1" x14ac:dyDescent="0.25">
      <c r="B22" s="80" t="s">
        <v>76</v>
      </c>
      <c r="C22" s="81"/>
      <c r="D22" s="82"/>
      <c r="E22" s="23"/>
      <c r="F22" s="23"/>
      <c r="G22" s="23"/>
      <c r="H22" s="23"/>
      <c r="I22" s="23"/>
      <c r="J22" s="23"/>
      <c r="K22" s="23"/>
      <c r="L22" s="24"/>
      <c r="M22" s="29"/>
    </row>
    <row r="23" spans="2:13" s="25" customFormat="1" ht="15" customHeight="1" x14ac:dyDescent="0.25">
      <c r="B23" s="94" t="s">
        <v>27</v>
      </c>
      <c r="C23" s="14"/>
      <c r="D23" s="68"/>
      <c r="E23" s="23"/>
      <c r="F23" s="23"/>
      <c r="G23" s="23"/>
      <c r="H23" s="23"/>
      <c r="I23" s="23"/>
      <c r="J23" s="23"/>
      <c r="K23" s="23"/>
      <c r="L23" s="24"/>
      <c r="M23" s="29"/>
    </row>
    <row r="24" spans="2:13" s="25" customFormat="1" ht="15" customHeight="1" x14ac:dyDescent="0.25">
      <c r="B24" s="94" t="s">
        <v>77</v>
      </c>
      <c r="C24" s="14"/>
      <c r="D24" s="27" t="str">
        <f>IF(D23="","",M24-D23+1)</f>
        <v/>
      </c>
      <c r="E24" s="23"/>
      <c r="F24" s="23"/>
      <c r="G24" s="23"/>
      <c r="H24" s="23"/>
      <c r="I24" s="23"/>
      <c r="J24" s="23"/>
      <c r="K24" s="23"/>
      <c r="L24" s="24"/>
      <c r="M24" s="92">
        <v>44196</v>
      </c>
    </row>
    <row r="25" spans="2:13" s="25" customFormat="1" ht="15" customHeight="1" x14ac:dyDescent="0.25">
      <c r="B25" s="94" t="s">
        <v>80</v>
      </c>
      <c r="C25" s="14"/>
      <c r="D25" s="5"/>
      <c r="E25" s="107" t="s">
        <v>81</v>
      </c>
      <c r="F25" s="109"/>
      <c r="G25" s="109"/>
      <c r="H25" s="109"/>
      <c r="I25" s="109"/>
      <c r="J25" s="109"/>
      <c r="K25" s="109"/>
      <c r="L25" s="24"/>
      <c r="M25" s="29"/>
    </row>
    <row r="26" spans="2:13" s="25" customFormat="1" ht="15" customHeight="1" x14ac:dyDescent="0.25">
      <c r="B26" s="79" t="s">
        <v>18</v>
      </c>
      <c r="C26" s="79"/>
      <c r="D26" s="22">
        <f>IF(D24="",0,D25/D24*365)</f>
        <v>0</v>
      </c>
      <c r="E26" s="23"/>
      <c r="F26" s="23"/>
      <c r="G26" s="23"/>
      <c r="H26" s="23"/>
      <c r="I26" s="23"/>
      <c r="J26" s="23"/>
      <c r="K26" s="23"/>
      <c r="L26" s="24"/>
      <c r="M26" s="29"/>
    </row>
    <row r="27" spans="2:13" s="25" customFormat="1" ht="15" customHeight="1" x14ac:dyDescent="0.25">
      <c r="B27" s="98"/>
      <c r="C27" s="98"/>
      <c r="D27" s="99"/>
      <c r="E27" s="95"/>
      <c r="F27" s="95"/>
      <c r="G27" s="95"/>
      <c r="H27" s="95"/>
      <c r="I27" s="95"/>
      <c r="J27" s="95"/>
      <c r="K27" s="95"/>
      <c r="L27" s="24"/>
      <c r="M27" s="29"/>
    </row>
    <row r="28" spans="2:13" s="25" customFormat="1" ht="15" customHeight="1" x14ac:dyDescent="0.25">
      <c r="B28" s="80" t="s">
        <v>83</v>
      </c>
      <c r="C28" s="81"/>
      <c r="D28" s="82"/>
      <c r="E28" s="95"/>
      <c r="F28" s="95"/>
      <c r="G28" s="95"/>
      <c r="H28" s="95"/>
      <c r="I28" s="95"/>
      <c r="J28" s="95"/>
      <c r="K28" s="95"/>
      <c r="L28" s="24"/>
      <c r="M28" s="29"/>
    </row>
    <row r="29" spans="2:13" s="25" customFormat="1" ht="15" customHeight="1" x14ac:dyDescent="0.25">
      <c r="B29" s="96" t="s">
        <v>27</v>
      </c>
      <c r="C29" s="14"/>
      <c r="D29" s="68"/>
      <c r="E29" s="95"/>
      <c r="F29" s="95"/>
      <c r="G29" s="95"/>
      <c r="H29" s="95"/>
      <c r="I29" s="95"/>
      <c r="J29" s="95"/>
      <c r="K29" s="95"/>
      <c r="L29" s="24"/>
      <c r="M29" s="29"/>
    </row>
    <row r="30" spans="2:13" s="25" customFormat="1" ht="15" customHeight="1" x14ac:dyDescent="0.25">
      <c r="B30" s="96" t="s">
        <v>85</v>
      </c>
      <c r="C30" s="14"/>
      <c r="D30" s="5"/>
      <c r="E30" s="107" t="s">
        <v>90</v>
      </c>
      <c r="F30" s="109"/>
      <c r="G30" s="109"/>
      <c r="H30" s="109"/>
      <c r="I30" s="109"/>
      <c r="J30" s="109"/>
      <c r="K30" s="109"/>
      <c r="L30" s="24"/>
      <c r="M30" s="29"/>
    </row>
    <row r="31" spans="2:13" s="25" customFormat="1" ht="15" customHeight="1" x14ac:dyDescent="0.25">
      <c r="B31" s="79" t="s">
        <v>18</v>
      </c>
      <c r="C31" s="79"/>
      <c r="D31" s="22">
        <f>IF(D30="",0,D30*4)</f>
        <v>0</v>
      </c>
      <c r="E31" s="23"/>
      <c r="F31" s="23"/>
      <c r="G31" s="23"/>
      <c r="H31" s="23"/>
      <c r="I31" s="23"/>
      <c r="J31" s="23"/>
      <c r="K31" s="23"/>
      <c r="L31" s="24"/>
      <c r="M31" s="29"/>
    </row>
    <row r="32" spans="2:13" s="25" customFormat="1" ht="15" customHeight="1" x14ac:dyDescent="0.25">
      <c r="B32" s="102"/>
      <c r="C32" s="100"/>
      <c r="D32" s="101"/>
      <c r="E32" s="97"/>
      <c r="F32" s="97"/>
      <c r="G32" s="97"/>
      <c r="H32" s="97"/>
      <c r="I32" s="97"/>
      <c r="J32" s="97"/>
      <c r="K32" s="97"/>
      <c r="L32" s="24"/>
      <c r="M32" s="29"/>
    </row>
    <row r="33" spans="2:13" s="25" customFormat="1" ht="15" customHeight="1" x14ac:dyDescent="0.25">
      <c r="B33" s="80" t="s">
        <v>88</v>
      </c>
      <c r="C33" s="81"/>
      <c r="D33" s="82"/>
      <c r="E33" s="105" t="s">
        <v>87</v>
      </c>
      <c r="F33" s="106"/>
      <c r="G33" s="106"/>
      <c r="H33" s="106"/>
      <c r="I33" s="106"/>
      <c r="J33" s="106"/>
      <c r="K33" s="106"/>
      <c r="L33" s="24"/>
      <c r="M33" s="29"/>
    </row>
    <row r="34" spans="2:13" s="25" customFormat="1" ht="15" customHeight="1" x14ac:dyDescent="0.25">
      <c r="B34" s="103" t="s">
        <v>27</v>
      </c>
      <c r="C34" s="14"/>
      <c r="D34" s="68"/>
      <c r="E34" s="105"/>
      <c r="F34" s="106"/>
      <c r="G34" s="106"/>
      <c r="H34" s="106"/>
      <c r="I34" s="106"/>
      <c r="J34" s="106"/>
      <c r="K34" s="106"/>
      <c r="L34" s="24"/>
      <c r="M34" s="29"/>
    </row>
    <row r="35" spans="2:13" s="25" customFormat="1" ht="15" customHeight="1" x14ac:dyDescent="0.25">
      <c r="B35" s="103" t="str">
        <f>"Nombre de jours jusqu'au " &amp; TEXT(M35,"jj.mm.aaaa")</f>
        <v>Nombre de jours jusqu'au 31.12.2020</v>
      </c>
      <c r="C35" s="14"/>
      <c r="D35" s="27" t="str">
        <f>IF(D34="","",M35-D34+1)</f>
        <v/>
      </c>
      <c r="E35" s="23"/>
      <c r="F35" s="23"/>
      <c r="G35" s="23"/>
      <c r="H35" s="23"/>
      <c r="I35" s="23"/>
      <c r="J35" s="23"/>
      <c r="K35" s="23"/>
      <c r="L35" s="24"/>
      <c r="M35" s="92">
        <v>44196</v>
      </c>
    </row>
    <row r="36" spans="2:13" s="25" customFormat="1" ht="15" customHeight="1" x14ac:dyDescent="0.25">
      <c r="B36" s="103" t="str">
        <f>"Chiffre d'affaires hors TVA  entre le début de l'activité et le " &amp; TEXT(M35,"jj.mm.aaaa")</f>
        <v>Chiffre d'affaires hors TVA  entre le début de l'activité et le 31.12.2020</v>
      </c>
      <c r="C36" s="14"/>
      <c r="D36" s="5"/>
      <c r="E36" s="23"/>
      <c r="F36" s="23"/>
      <c r="G36" s="23"/>
      <c r="H36" s="23"/>
      <c r="I36" s="23"/>
      <c r="J36" s="23"/>
      <c r="K36" s="23"/>
      <c r="L36" s="24"/>
      <c r="M36" s="29"/>
    </row>
    <row r="37" spans="2:13" s="25" customFormat="1" ht="15" customHeight="1" x14ac:dyDescent="0.25">
      <c r="B37" s="79" t="s">
        <v>18</v>
      </c>
      <c r="C37" s="79"/>
      <c r="D37" s="22">
        <f>IF(D35="",0,D36/D35*365)</f>
        <v>0</v>
      </c>
      <c r="E37" s="23"/>
      <c r="F37" s="23"/>
      <c r="G37" s="23"/>
      <c r="H37" s="23"/>
      <c r="I37" s="23"/>
      <c r="J37" s="23"/>
      <c r="K37" s="23"/>
      <c r="L37" s="24"/>
      <c r="M37" s="29"/>
    </row>
    <row r="38" spans="2:13" s="25" customFormat="1" ht="15" customHeight="1" x14ac:dyDescent="0.25">
      <c r="B38" s="98"/>
      <c r="C38" s="98"/>
      <c r="D38" s="99"/>
      <c r="E38" s="104"/>
      <c r="F38" s="104"/>
      <c r="G38" s="104"/>
      <c r="H38" s="104"/>
      <c r="I38" s="104"/>
      <c r="J38" s="104"/>
      <c r="K38" s="104"/>
      <c r="L38" s="24"/>
      <c r="M38" s="29"/>
    </row>
    <row r="39" spans="2:13" s="25" customFormat="1" ht="15" customHeight="1" x14ac:dyDescent="0.25">
      <c r="B39" s="80" t="s">
        <v>84</v>
      </c>
      <c r="C39" s="81"/>
      <c r="D39" s="82"/>
      <c r="E39" s="105" t="s">
        <v>91</v>
      </c>
      <c r="F39" s="106"/>
      <c r="G39" s="106"/>
      <c r="H39" s="106"/>
      <c r="I39" s="106"/>
      <c r="J39" s="106"/>
      <c r="K39" s="106"/>
      <c r="L39" s="24"/>
      <c r="M39" s="29"/>
    </row>
    <row r="40" spans="2:13" s="25" customFormat="1" ht="17.25" customHeight="1" x14ac:dyDescent="0.25">
      <c r="B40" s="103" t="s">
        <v>27</v>
      </c>
      <c r="C40" s="14"/>
      <c r="D40" s="68"/>
      <c r="E40" s="105"/>
      <c r="F40" s="106"/>
      <c r="G40" s="106"/>
      <c r="H40" s="106"/>
      <c r="I40" s="106"/>
      <c r="J40" s="106"/>
      <c r="K40" s="106"/>
      <c r="L40" s="24"/>
      <c r="M40" s="29"/>
    </row>
    <row r="41" spans="2:13" s="25" customFormat="1" ht="15" customHeight="1" x14ac:dyDescent="0.25">
      <c r="B41" s="103" t="s">
        <v>92</v>
      </c>
      <c r="C41" s="14"/>
      <c r="D41" s="5"/>
      <c r="E41" s="107" t="s">
        <v>89</v>
      </c>
      <c r="F41" s="109"/>
      <c r="G41" s="109"/>
      <c r="H41" s="109"/>
      <c r="I41" s="109"/>
      <c r="J41" s="109"/>
      <c r="K41" s="109"/>
      <c r="L41" s="24"/>
      <c r="M41" s="29"/>
    </row>
    <row r="42" spans="2:13" s="25" customFormat="1" ht="15" customHeight="1" x14ac:dyDescent="0.25">
      <c r="B42" s="79" t="s">
        <v>18</v>
      </c>
      <c r="C42" s="79"/>
      <c r="D42" s="22">
        <f>IF(D41="",0,D41*12)</f>
        <v>0</v>
      </c>
      <c r="E42" s="104"/>
      <c r="F42" s="104"/>
      <c r="G42" s="104"/>
      <c r="H42" s="104"/>
      <c r="I42" s="104"/>
      <c r="J42" s="104"/>
      <c r="K42" s="104"/>
      <c r="L42" s="24"/>
      <c r="M42" s="29"/>
    </row>
    <row r="43" spans="2:13" x14ac:dyDescent="0.25">
      <c r="B43" s="128"/>
      <c r="C43" s="129"/>
      <c r="D43" s="15"/>
      <c r="E43" s="13"/>
      <c r="F43" s="13"/>
      <c r="G43" s="13"/>
      <c r="H43" s="13"/>
      <c r="I43" s="13"/>
      <c r="J43" s="13"/>
      <c r="K43" s="26"/>
      <c r="L43" s="14"/>
    </row>
    <row r="44" spans="2:13" ht="15" customHeight="1" x14ac:dyDescent="0.25">
      <c r="B44" s="74" t="s">
        <v>36</v>
      </c>
      <c r="C44" s="75"/>
      <c r="D44" s="78"/>
      <c r="E44" s="13"/>
      <c r="F44" s="13"/>
      <c r="G44" s="13"/>
      <c r="H44" s="13"/>
      <c r="I44" s="13"/>
      <c r="J44" s="13"/>
      <c r="K44" s="13"/>
      <c r="L44" s="14"/>
    </row>
    <row r="45" spans="2:13" ht="15" customHeight="1" x14ac:dyDescent="0.25">
      <c r="B45" s="4" t="s">
        <v>18</v>
      </c>
      <c r="C45" s="14"/>
      <c r="D45" s="30">
        <f>IF(D14&gt;0,D14,IF(D20&gt;0,D20,IF(D26&gt;0,D26,IF(D31&gt;0,D31,IF(D37&gt;0,D37,D42)))))</f>
        <v>0</v>
      </c>
      <c r="E45" s="13"/>
      <c r="F45" s="13"/>
      <c r="G45" s="13"/>
      <c r="H45" s="13"/>
      <c r="I45" s="13"/>
      <c r="J45" s="13"/>
      <c r="K45" s="13"/>
      <c r="L45" s="14"/>
      <c r="M45" s="31" t="e">
        <f>(D45)*M7</f>
        <v>#N/A</v>
      </c>
    </row>
    <row r="46" spans="2:13" ht="15" customHeight="1" x14ac:dyDescent="0.25">
      <c r="B46" s="84" t="str">
        <f>VLOOKUP(D7,'Source - à cacher'!C15:E16,3,FALSE)</f>
        <v>Chiffre d'affaires 2020 (du 1er janvier 2020 au 31 décembre 2020)</v>
      </c>
      <c r="C46" s="14"/>
      <c r="D46" s="5"/>
      <c r="E46" s="83"/>
      <c r="F46" s="13"/>
      <c r="G46" s="13"/>
      <c r="H46" s="13"/>
      <c r="I46" s="13"/>
      <c r="J46" s="13"/>
      <c r="K46" s="13"/>
      <c r="L46" s="14"/>
    </row>
    <row r="47" spans="2:13" ht="15" customHeight="1" x14ac:dyDescent="0.25">
      <c r="B47" s="4" t="s">
        <v>28</v>
      </c>
      <c r="C47" s="14"/>
      <c r="D47" s="64">
        <f>IF(D46&gt;0,(D45-D46)/D45,0)</f>
        <v>0</v>
      </c>
      <c r="E47" s="107" t="str">
        <f>IF(D47&gt;40%,"Eligible du point de vue du taux de perte","Eligible uniquement si soumis à plus de 40 jours de fermeture dès le 1.11.2020")</f>
        <v>Eligible uniquement si soumis à plus de 40 jours de fermeture dès le 1.11.2020</v>
      </c>
      <c r="F47" s="108"/>
      <c r="G47" s="108"/>
      <c r="H47" s="108"/>
      <c r="I47" s="108"/>
      <c r="J47" s="108"/>
      <c r="K47" s="108"/>
      <c r="L47" s="14" t="s">
        <v>53</v>
      </c>
    </row>
    <row r="48" spans="2:13" x14ac:dyDescent="0.25">
      <c r="B48" s="128"/>
      <c r="C48" s="129"/>
      <c r="D48" s="15"/>
      <c r="E48" s="15"/>
      <c r="F48" s="15"/>
      <c r="G48" s="15"/>
      <c r="H48" s="15"/>
      <c r="I48" s="15"/>
      <c r="J48" s="15"/>
      <c r="K48" s="15"/>
      <c r="L48" s="16"/>
    </row>
    <row r="50" spans="2:14" s="19" customFormat="1" ht="30" customHeight="1" thickBot="1" x14ac:dyDescent="0.3">
      <c r="B50" s="136" t="s">
        <v>62</v>
      </c>
      <c r="C50" s="137"/>
      <c r="D50" s="137"/>
      <c r="E50" s="137"/>
      <c r="F50" s="138"/>
      <c r="G50" s="33" t="str">
        <f>VLOOKUP(D7,'Source - à cacher'!C15:I16,4,FALSE)</f>
        <v>Q1 2020</v>
      </c>
      <c r="H50" s="34" t="str">
        <f>VLOOKUP(D7,'Source - à cacher'!C15:I16,5,FALSE)</f>
        <v>Q2 2020</v>
      </c>
      <c r="I50" s="34" t="str">
        <f>VLOOKUP(D7,'Source - à cacher'!C15:I16,6,FALSE)</f>
        <v>Q3 2020</v>
      </c>
      <c r="J50" s="35" t="str">
        <f>VLOOKUP(D7,'Source - à cacher'!C15:I16,7,FALSE)</f>
        <v>Q4 2020</v>
      </c>
      <c r="K50" s="34" t="s">
        <v>35</v>
      </c>
      <c r="L50" s="11" t="s">
        <v>1</v>
      </c>
      <c r="M50" s="18"/>
    </row>
    <row r="51" spans="2:14" s="19" customFormat="1" ht="25.5" customHeight="1" thickBot="1" x14ac:dyDescent="0.3">
      <c r="B51" s="76" t="s">
        <v>42</v>
      </c>
      <c r="C51" s="77"/>
      <c r="D51" s="130" t="s">
        <v>34</v>
      </c>
      <c r="E51" s="130"/>
      <c r="F51" s="72">
        <f>VLOOKUP(D51,T_forfait,2,FALSE)</f>
        <v>0</v>
      </c>
      <c r="G51" s="71">
        <f>$D$45*$F$51/4</f>
        <v>0</v>
      </c>
      <c r="H51" s="40">
        <f>$D$45*$F$51/4</f>
        <v>0</v>
      </c>
      <c r="I51" s="40">
        <f>$D$45*$F$51/4</f>
        <v>0</v>
      </c>
      <c r="J51" s="40">
        <f>$D$45*$F$51/4</f>
        <v>0</v>
      </c>
      <c r="K51" s="37">
        <f>SUM(G51:J51)</f>
        <v>0</v>
      </c>
      <c r="L51" s="14" t="s">
        <v>54</v>
      </c>
      <c r="M51" s="3"/>
    </row>
    <row r="52" spans="2:14" ht="23.1" customHeight="1" x14ac:dyDescent="0.25">
      <c r="B52" s="131" t="s">
        <v>43</v>
      </c>
      <c r="C52" s="134" t="s">
        <v>56</v>
      </c>
      <c r="D52" s="135"/>
      <c r="E52" s="36"/>
      <c r="F52" s="36"/>
      <c r="G52" s="53">
        <v>0</v>
      </c>
      <c r="H52" s="53">
        <v>0</v>
      </c>
      <c r="I52" s="53">
        <v>0</v>
      </c>
      <c r="J52" s="54">
        <v>0</v>
      </c>
      <c r="K52" s="37">
        <f>IF($F$51=0,SUM(G52:J52),0)</f>
        <v>0</v>
      </c>
      <c r="L52" s="14" t="s">
        <v>7</v>
      </c>
    </row>
    <row r="53" spans="2:14" ht="23.1" customHeight="1" x14ac:dyDescent="0.25">
      <c r="B53" s="132"/>
      <c r="C53" s="70" t="s">
        <v>44</v>
      </c>
      <c r="D53" s="7">
        <v>0</v>
      </c>
      <c r="E53" s="38"/>
      <c r="F53" s="39"/>
      <c r="G53" s="40">
        <f>IF(AND($D$53&gt;0,$F$51=0),$D$53/4,0)</f>
        <v>0</v>
      </c>
      <c r="H53" s="40">
        <f>IF(AND($D$53&gt;0,$F$51=0),$D$53/4,0)</f>
        <v>0</v>
      </c>
      <c r="I53" s="40">
        <f>IF(AND($D$53&gt;0,$F$51=0),$D$53/4,0)</f>
        <v>0</v>
      </c>
      <c r="J53" s="40">
        <f>IF(AND($D$53&gt;0,$F$51=0),$D$53/4,0)</f>
        <v>0</v>
      </c>
      <c r="K53" s="37">
        <f>IF($F$51=0,SUM(G53:J53),0)</f>
        <v>0</v>
      </c>
      <c r="L53" s="14" t="s">
        <v>7</v>
      </c>
    </row>
    <row r="54" spans="2:14" ht="23.1" customHeight="1" x14ac:dyDescent="0.25">
      <c r="B54" s="132"/>
      <c r="C54" s="70" t="s">
        <v>45</v>
      </c>
      <c r="D54" s="41"/>
      <c r="E54" s="39"/>
      <c r="F54" s="39"/>
      <c r="G54" s="55">
        <v>0</v>
      </c>
      <c r="H54" s="55">
        <v>0</v>
      </c>
      <c r="I54" s="55">
        <v>0</v>
      </c>
      <c r="J54" s="7">
        <v>0</v>
      </c>
      <c r="K54" s="37">
        <f>IF($F$51=0,SUM(G54:J54),0)</f>
        <v>0</v>
      </c>
      <c r="L54" s="14" t="s">
        <v>8</v>
      </c>
    </row>
    <row r="55" spans="2:14" ht="23.1" customHeight="1" x14ac:dyDescent="0.25">
      <c r="B55" s="132"/>
      <c r="C55" s="70" t="s">
        <v>40</v>
      </c>
      <c r="D55" s="39"/>
      <c r="E55" s="39"/>
      <c r="F55" s="39"/>
      <c r="G55" s="55">
        <v>0</v>
      </c>
      <c r="H55" s="55">
        <v>0</v>
      </c>
      <c r="I55" s="55">
        <v>0</v>
      </c>
      <c r="J55" s="7">
        <v>0</v>
      </c>
      <c r="K55" s="37">
        <f>IF($F$51=0,SUM(G55:J55),0)</f>
        <v>0</v>
      </c>
      <c r="L55" s="14" t="s">
        <v>9</v>
      </c>
    </row>
    <row r="56" spans="2:14" ht="23.1" customHeight="1" x14ac:dyDescent="0.25">
      <c r="B56" s="133"/>
      <c r="C56" s="73" t="s">
        <v>52</v>
      </c>
      <c r="D56" s="13"/>
      <c r="E56" s="41"/>
      <c r="F56" s="41"/>
      <c r="G56" s="56">
        <v>0</v>
      </c>
      <c r="H56" s="56">
        <v>0</v>
      </c>
      <c r="I56" s="56">
        <v>0</v>
      </c>
      <c r="J56" s="57">
        <v>0</v>
      </c>
      <c r="K56" s="37">
        <f>IF($F$51=0,SUM(G56:J56),0)</f>
        <v>0</v>
      </c>
      <c r="L56" s="14" t="s">
        <v>55</v>
      </c>
    </row>
    <row r="57" spans="2:14" s="25" customFormat="1" ht="22.5" customHeight="1" x14ac:dyDescent="0.25">
      <c r="B57" s="51" t="s">
        <v>4</v>
      </c>
      <c r="C57" s="43"/>
      <c r="D57" s="43"/>
      <c r="E57" s="43"/>
      <c r="F57" s="43"/>
      <c r="G57" s="60">
        <f>IF($F$51=0,SUM(G52:G53,G54:G56),G51)</f>
        <v>0</v>
      </c>
      <c r="H57" s="60">
        <f>IF($F$51=0,SUM(H52:H53,H54:H56),H51)</f>
        <v>0</v>
      </c>
      <c r="I57" s="60">
        <f>IF($F$51=0,SUM(I52:I53,I54:I56),I51)</f>
        <v>0</v>
      </c>
      <c r="J57" s="60">
        <f>IF($F$51=0,SUM(J52:J53,J54:J56),J51)</f>
        <v>0</v>
      </c>
      <c r="K57" s="62">
        <f>IF($F$51=0,SUM(K52:K53,K54:K56),K51)</f>
        <v>0</v>
      </c>
      <c r="L57" s="14"/>
      <c r="M57" s="45"/>
    </row>
    <row r="58" spans="2:14" ht="22.5" customHeight="1" x14ac:dyDescent="0.25">
      <c r="B58" s="74" t="s">
        <v>6</v>
      </c>
      <c r="C58" s="75"/>
      <c r="D58" s="13"/>
      <c r="E58" s="13"/>
      <c r="F58" s="13"/>
      <c r="G58" s="13"/>
      <c r="H58" s="13"/>
      <c r="I58" s="13"/>
      <c r="J58" s="13"/>
      <c r="K58" s="32">
        <f>D47</f>
        <v>0</v>
      </c>
      <c r="L58" s="14"/>
    </row>
    <row r="59" spans="2:14" ht="22.5" customHeight="1" x14ac:dyDescent="0.25">
      <c r="B59" s="42" t="s">
        <v>46</v>
      </c>
      <c r="C59" s="43"/>
      <c r="D59" s="46"/>
      <c r="E59" s="46"/>
      <c r="F59" s="46"/>
      <c r="G59" s="46"/>
      <c r="H59" s="46"/>
      <c r="I59" s="47"/>
      <c r="J59" s="48"/>
      <c r="K59" s="44">
        <f>K57*K58</f>
        <v>0</v>
      </c>
      <c r="L59" s="14"/>
      <c r="M59" s="12"/>
    </row>
    <row r="60" spans="2:14" ht="22.5" customHeight="1" x14ac:dyDescent="0.25">
      <c r="B60" s="42" t="str">
        <f>"Montant maximal brut aide à fonds perdu (" &amp; TEXT(TAux_CA_reference,"0%") &amp; " du CA de référence, maximum CHF " &amp; TEXT(Maximum_AFP,"#'##0.-") &amp;")"</f>
        <v>Montant maximal brut aide à fonds perdu (20% du CA de référence, maximum CHF 1'000'000.-)</v>
      </c>
      <c r="C60" s="43"/>
      <c r="D60" s="43"/>
      <c r="E60" s="43"/>
      <c r="F60" s="43"/>
      <c r="G60" s="43"/>
      <c r="H60" s="43"/>
      <c r="I60" s="43"/>
      <c r="J60" s="43"/>
      <c r="K60" s="44">
        <f>IF(CA_moyen_reference&gt;N61,MIN(N61,CA_moyen_reference*TAux_CA_reference),IF(CA_moyen_reference*TAux_CA_reference&gt;Maximum_AFP,Maximum_AFP,CA_moyen_reference*TAux_CA_reference))</f>
        <v>0</v>
      </c>
      <c r="L60" s="63" t="s">
        <v>3</v>
      </c>
      <c r="M60" s="61">
        <v>0.2</v>
      </c>
      <c r="N60" s="3">
        <v>1000000</v>
      </c>
    </row>
    <row r="61" spans="2:14" ht="22.5" customHeight="1" x14ac:dyDescent="0.25">
      <c r="B61" s="122" t="s">
        <v>23</v>
      </c>
      <c r="C61" s="123"/>
      <c r="D61" s="41"/>
      <c r="E61" s="41"/>
      <c r="F61" s="41"/>
      <c r="G61" s="41"/>
      <c r="H61" s="41"/>
      <c r="I61" s="41"/>
      <c r="J61" s="41"/>
      <c r="K61" s="6"/>
      <c r="L61" s="14" t="s">
        <v>12</v>
      </c>
      <c r="N61" s="3">
        <v>5000000</v>
      </c>
    </row>
    <row r="62" spans="2:14" ht="22.5" customHeight="1" x14ac:dyDescent="0.25">
      <c r="B62" s="124" t="s">
        <v>41</v>
      </c>
      <c r="C62" s="125"/>
      <c r="D62" s="46"/>
      <c r="E62" s="46"/>
      <c r="F62" s="46"/>
      <c r="G62" s="46"/>
      <c r="H62" s="46"/>
      <c r="I62" s="46"/>
      <c r="J62" s="46"/>
      <c r="K62" s="44">
        <f>MIN(K59,K60)-ABS(K61)</f>
        <v>0</v>
      </c>
      <c r="L62" s="14" t="s">
        <v>12</v>
      </c>
      <c r="M62" s="49"/>
    </row>
    <row r="63" spans="2:14" s="50" customFormat="1" x14ac:dyDescent="0.25">
      <c r="B63" s="126"/>
      <c r="C63" s="127"/>
      <c r="D63" s="15"/>
      <c r="E63" s="15"/>
      <c r="F63" s="15"/>
      <c r="G63" s="15"/>
      <c r="H63" s="15"/>
      <c r="I63" s="15"/>
      <c r="J63" s="15"/>
      <c r="K63" s="15"/>
      <c r="L63" s="16"/>
      <c r="M63" s="3"/>
    </row>
    <row r="65" spans="3:3" x14ac:dyDescent="0.25">
      <c r="C65" s="25" t="s">
        <v>20</v>
      </c>
    </row>
    <row r="66" spans="3:3" x14ac:dyDescent="0.25">
      <c r="C66" s="3" t="s">
        <v>21</v>
      </c>
    </row>
    <row r="67" spans="3:3" x14ac:dyDescent="0.25">
      <c r="C67" s="3" t="s">
        <v>22</v>
      </c>
    </row>
    <row r="69" spans="3:3" x14ac:dyDescent="0.25">
      <c r="C69" s="25" t="s">
        <v>32</v>
      </c>
    </row>
    <row r="70" spans="3:3" x14ac:dyDescent="0.25">
      <c r="C70" s="3" t="s">
        <v>47</v>
      </c>
    </row>
    <row r="72" spans="3:3" x14ac:dyDescent="0.25">
      <c r="C72" s="25" t="s">
        <v>48</v>
      </c>
    </row>
    <row r="73" spans="3:3" x14ac:dyDescent="0.25">
      <c r="C73" s="3" t="s">
        <v>2</v>
      </c>
    </row>
    <row r="74" spans="3:3" x14ac:dyDescent="0.25">
      <c r="C74" s="52" t="s">
        <v>57</v>
      </c>
    </row>
    <row r="75" spans="3:3" x14ac:dyDescent="0.25">
      <c r="C75" s="52" t="s">
        <v>49</v>
      </c>
    </row>
    <row r="76" spans="3:3" x14ac:dyDescent="0.25">
      <c r="C76" s="52" t="s">
        <v>50</v>
      </c>
    </row>
    <row r="77" spans="3:3" x14ac:dyDescent="0.25">
      <c r="C77" s="52" t="s">
        <v>19</v>
      </c>
    </row>
    <row r="78" spans="3:3" x14ac:dyDescent="0.25">
      <c r="C78" s="52" t="s">
        <v>51</v>
      </c>
    </row>
    <row r="79" spans="3:3" x14ac:dyDescent="0.25">
      <c r="C79" s="3" t="s">
        <v>11</v>
      </c>
    </row>
  </sheetData>
  <sheetProtection algorithmName="SHA-512" hashValue="4Jw8kwdoH246kJTK9SubnXF7TD2qvRnZ0PuI+8jBig0lZazXPumP98ee8p5XfHuRu16xoDBDRi2QZmmcmoHRHg==" saltValue="x5YnlcCxvFuWmZqi69yszw==" spinCount="100000" sheet="1" selectLockedCells="1"/>
  <mergeCells count="24">
    <mergeCell ref="B43:C43"/>
    <mergeCell ref="B50:F50"/>
    <mergeCell ref="E47:K47"/>
    <mergeCell ref="B61:C61"/>
    <mergeCell ref="B62:C62"/>
    <mergeCell ref="B63:C63"/>
    <mergeCell ref="B48:C48"/>
    <mergeCell ref="D51:E51"/>
    <mergeCell ref="B52:B56"/>
    <mergeCell ref="C52:D52"/>
    <mergeCell ref="B1:C1"/>
    <mergeCell ref="B2:L2"/>
    <mergeCell ref="B9:J9"/>
    <mergeCell ref="B10:C10"/>
    <mergeCell ref="B15:C15"/>
    <mergeCell ref="D5:K5"/>
    <mergeCell ref="E7:K7"/>
    <mergeCell ref="E16:K17"/>
    <mergeCell ref="E19:K19"/>
    <mergeCell ref="E25:K25"/>
    <mergeCell ref="E30:K30"/>
    <mergeCell ref="E41:K41"/>
    <mergeCell ref="E33:K34"/>
    <mergeCell ref="E39:K40"/>
  </mergeCells>
  <conditionalFormatting sqref="K62">
    <cfRule type="cellIs" dxfId="9" priority="10" operator="lessThan">
      <formula>0</formula>
    </cfRule>
  </conditionalFormatting>
  <conditionalFormatting sqref="E47:K47">
    <cfRule type="expression" dxfId="8" priority="8">
      <formula>D47&gt;=0.4</formula>
    </cfRule>
    <cfRule type="expression" dxfId="7" priority="9">
      <formula>D47&lt;0.4</formula>
    </cfRule>
  </conditionalFormatting>
  <conditionalFormatting sqref="E16">
    <cfRule type="containsText" dxfId="6" priority="7" operator="containsText" text="Pour les entreprises dont l'activité à débuté entre le 01.01.2018 et le 29.02.2020, sélectionner la méthode la plus avantageuse entre la méthode A et la B">
      <formula>NOT(ISERROR(SEARCH("Pour les entreprises dont l'activité à débuté entre le 01.01.2018 et le 29.02.2020, sélectionner la méthode la plus avantageuse entre la méthode A et la B",E16)))</formula>
    </cfRule>
  </conditionalFormatting>
  <conditionalFormatting sqref="E33">
    <cfRule type="containsText" dxfId="5" priority="6" operator="containsText" text="Pour les entreprises dont l'activité à débuté entre le 01.01.2018 et le 29.02.2020, sélectionner la méthode la plus avantageuse entre la méthode A et la B">
      <formula>NOT(ISERROR(SEARCH("Pour les entreprises dont l'activité à débuté entre le 01.01.2018 et le 29.02.2020, sélectionner la méthode la plus avantageuse entre la méthode A et la B",E33)))</formula>
    </cfRule>
  </conditionalFormatting>
  <conditionalFormatting sqref="E33:K34">
    <cfRule type="containsText" dxfId="4" priority="5" operator="containsText" text="Pour les entreprises dont l'activité à débuté entre le 01.03.2020 et le 30.09.2020, sélectionner la méthode la plus avantageuse entre la méthode C ci-dessus et la méthode ci-contre. ">
      <formula>NOT(ISERROR(SEARCH("Pour les entreprises dont l'activité à débuté entre le 01.03.2020 et le 30.09.2020, sélectionner la méthode la plus avantageuse entre la méthode C ci-dessus et la méthode ci-contre. ",E33)))</formula>
    </cfRule>
  </conditionalFormatting>
  <conditionalFormatting sqref="E39">
    <cfRule type="containsText" dxfId="3" priority="4" operator="containsText" text="Pour les entreprises dont l'activité à débuté entre le 01.01.2018 et le 29.02.2020, sélectionner la méthode la plus avantageuse entre la méthode A et la B">
      <formula>NOT(ISERROR(SEARCH("Pour les entreprises dont l'activité à débuté entre le 01.01.2018 et le 29.02.2020, sélectionner la méthode la plus avantageuse entre la méthode A et la B",E39)))</formula>
    </cfRule>
  </conditionalFormatting>
  <conditionalFormatting sqref="E39:K40">
    <cfRule type="containsText" dxfId="2" priority="3" operator="containsText" text="Pour les entreprises dont l'activité à débuté entre le 01.03.2020 et le 30.09.2020, sélectionner la méthode la plus avantageuse entre la méthode C ci-dessus et la méthode ci-contre. ">
      <formula>NOT(ISERROR(SEARCH("Pour les entreprises dont l'activité à débuté entre le 01.03.2020 et le 30.09.2020, sélectionner la méthode la plus avantageuse entre la méthode C ci-dessus et la méthode ci-contre. ",E39)))</formula>
    </cfRule>
    <cfRule type="containsText" dxfId="1" priority="2" operator="containsText" text="Pour les sociétés dont l'activité a débuté entre le 01.10.2020 et le 31.03.2021, sélectionner la période de soutien 2020-2021 en cellule D7">
      <formula>NOT(ISERROR(SEARCH("Pour les sociétés dont l'activité a débuté entre le 01.10.2020 et le 31.03.2021, sélectionner la période de soutien 2020-2021 en cellule D7",E39)))</formula>
    </cfRule>
    <cfRule type="cellIs" dxfId="0" priority="1" operator="equal">
      <formula>$E$39</formula>
    </cfRule>
  </conditionalFormatting>
  <dataValidations count="1">
    <dataValidation type="list" allowBlank="1" showInputMessage="1" showErrorMessage="1" sqref="D51:E51" xr:uid="{00000000-0002-0000-0000-000000000000}">
      <formula1>T_Forfait_Domaine_1</formula1>
    </dataValidation>
  </dataValidations>
  <pageMargins left="0.7" right="0.7" top="0.75" bottom="0.75" header="0.3" footer="0.3"/>
  <pageSetup paperSize="9" scale="73" orientation="landscape" r:id="rId1"/>
  <rowBreaks count="1" manualBreakCount="1">
    <brk id="49" max="10" man="1"/>
  </rowBreaks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'Source - à cacher'!$C$15:$C$16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16"/>
  <sheetViews>
    <sheetView workbookViewId="0">
      <selection activeCell="D3" sqref="D3:D11"/>
    </sheetView>
  </sheetViews>
  <sheetFormatPr baseColWidth="10" defaultRowHeight="15" x14ac:dyDescent="0.25"/>
  <cols>
    <col min="2" max="2" width="14" bestFit="1" customWidth="1"/>
    <col min="4" max="4" width="53.42578125" bestFit="1" customWidth="1"/>
    <col min="5" max="5" width="58.85546875" bestFit="1" customWidth="1"/>
    <col min="6" max="6" width="7.85546875" bestFit="1" customWidth="1"/>
    <col min="7" max="8" width="7.85546875" style="85" bestFit="1" customWidth="1"/>
    <col min="9" max="9" width="7.85546875" bestFit="1" customWidth="1"/>
  </cols>
  <sheetData>
    <row r="2" spans="3:9" x14ac:dyDescent="0.25">
      <c r="C2" t="s">
        <v>15</v>
      </c>
      <c r="D2" t="s">
        <v>33</v>
      </c>
      <c r="E2" t="s">
        <v>16</v>
      </c>
    </row>
    <row r="3" spans="3:9" x14ac:dyDescent="0.25">
      <c r="C3" s="1">
        <f>50%</f>
        <v>0.5</v>
      </c>
      <c r="D3" t="s">
        <v>34</v>
      </c>
      <c r="E3" s="1">
        <v>0</v>
      </c>
    </row>
    <row r="4" spans="3:9" x14ac:dyDescent="0.25">
      <c r="C4" s="1">
        <v>0.75</v>
      </c>
      <c r="D4" t="s">
        <v>67</v>
      </c>
      <c r="E4" s="2">
        <v>0.25</v>
      </c>
    </row>
    <row r="5" spans="3:9" x14ac:dyDescent="0.25">
      <c r="C5" s="1">
        <v>1</v>
      </c>
      <c r="D5" t="s">
        <v>68</v>
      </c>
      <c r="E5" s="2">
        <v>0.25</v>
      </c>
    </row>
    <row r="6" spans="3:9" x14ac:dyDescent="0.25">
      <c r="D6" t="s">
        <v>69</v>
      </c>
      <c r="E6" s="2">
        <v>0.35</v>
      </c>
    </row>
    <row r="7" spans="3:9" x14ac:dyDescent="0.25">
      <c r="D7" t="s">
        <v>70</v>
      </c>
      <c r="E7" s="2">
        <v>0.25</v>
      </c>
    </row>
    <row r="8" spans="3:9" x14ac:dyDescent="0.25">
      <c r="D8" t="s">
        <v>71</v>
      </c>
      <c r="E8" s="1">
        <v>0.25</v>
      </c>
    </row>
    <row r="9" spans="3:9" x14ac:dyDescent="0.25">
      <c r="D9" t="s">
        <v>72</v>
      </c>
      <c r="E9" s="2">
        <v>0.08</v>
      </c>
    </row>
    <row r="10" spans="3:9" x14ac:dyDescent="0.25">
      <c r="D10" t="s">
        <v>73</v>
      </c>
      <c r="E10" s="2">
        <v>0.15</v>
      </c>
    </row>
    <row r="11" spans="3:9" x14ac:dyDescent="0.25">
      <c r="D11" t="s">
        <v>74</v>
      </c>
      <c r="E11" s="2">
        <v>0.25</v>
      </c>
    </row>
    <row r="14" spans="3:9" x14ac:dyDescent="0.25">
      <c r="C14" s="85" t="s">
        <v>14</v>
      </c>
      <c r="D14" s="85"/>
    </row>
    <row r="15" spans="3:9" x14ac:dyDescent="0.25">
      <c r="C15" s="86">
        <v>2020</v>
      </c>
      <c r="D15" s="87" t="s">
        <v>60</v>
      </c>
      <c r="E15" s="88" t="s">
        <v>64</v>
      </c>
      <c r="F15" t="s">
        <v>29</v>
      </c>
      <c r="G15" t="s">
        <v>30</v>
      </c>
      <c r="H15" t="s">
        <v>31</v>
      </c>
      <c r="I15" t="s">
        <v>13</v>
      </c>
    </row>
    <row r="16" spans="3:9" x14ac:dyDescent="0.25">
      <c r="C16" s="85" t="s">
        <v>59</v>
      </c>
      <c r="D16" s="87" t="s">
        <v>61</v>
      </c>
      <c r="E16" s="88" t="s">
        <v>65</v>
      </c>
      <c r="F16" t="s">
        <v>30</v>
      </c>
      <c r="G16" t="s">
        <v>31</v>
      </c>
      <c r="H16" t="s">
        <v>13</v>
      </c>
      <c r="I16" t="s">
        <v>63</v>
      </c>
    </row>
  </sheetData>
  <sortState xmlns:xlrd2="http://schemas.microsoft.com/office/spreadsheetml/2017/richdata2" ref="D4:E13">
    <sortCondition ref="D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Calcul</vt:lpstr>
      <vt:lpstr>Source - à cacher</vt:lpstr>
      <vt:lpstr>CA_moyen_reference</vt:lpstr>
      <vt:lpstr>Effectif</vt:lpstr>
      <vt:lpstr>Maximum_AFP</vt:lpstr>
      <vt:lpstr>T_forfait</vt:lpstr>
      <vt:lpstr>T_forfait_Domaine</vt:lpstr>
      <vt:lpstr>T_Forfait_Domaine_1</vt:lpstr>
      <vt:lpstr>T_periode</vt:lpstr>
      <vt:lpstr>TAux_CA_reference</vt:lpstr>
      <vt:lpstr>Calcul!Zone_d_impression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Leimgruber Jean-Baptiste</dc:creator>
  <cp:lastModifiedBy>Buttex Marc</cp:lastModifiedBy>
  <cp:lastPrinted>2020-12-17T11:51:39Z</cp:lastPrinted>
  <dcterms:created xsi:type="dcterms:W3CDTF">2020-12-01T15:22:06Z</dcterms:created>
  <dcterms:modified xsi:type="dcterms:W3CDTF">2021-08-05T07:20:56Z</dcterms:modified>
</cp:coreProperties>
</file>