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075" windowHeight="4440" tabRatio="185" activeTab="0"/>
  </bookViews>
  <sheets>
    <sheet name="Feuil1" sheetId="1" r:id="rId1"/>
  </sheets>
  <definedNames>
    <definedName name="_xlnm.Print_Titles" localSheetId="0">'Feuil1'!$1:$2</definedName>
    <definedName name="_xlnm.Print_Area" localSheetId="0">'Feuil1'!$A$1:$Y$41</definedName>
  </definedNames>
  <calcPr fullCalcOnLoad="1"/>
</workbook>
</file>

<file path=xl/sharedStrings.xml><?xml version="1.0" encoding="utf-8"?>
<sst xmlns="http://schemas.openxmlformats.org/spreadsheetml/2006/main" count="55" uniqueCount="52">
  <si>
    <t>3</t>
  </si>
  <si>
    <t>4</t>
  </si>
  <si>
    <t>5</t>
  </si>
  <si>
    <t>6</t>
  </si>
  <si>
    <t>Mois de consommation</t>
  </si>
  <si>
    <t>3 : 5</t>
  </si>
  <si>
    <t>Aigle</t>
  </si>
  <si>
    <t>Bex</t>
  </si>
  <si>
    <t>Ollon</t>
  </si>
  <si>
    <t>Villeneuve</t>
  </si>
  <si>
    <t>Yvorne</t>
  </si>
  <si>
    <t>Aubonne</t>
  </si>
  <si>
    <t>Begnins</t>
  </si>
  <si>
    <t>Bursinel</t>
  </si>
  <si>
    <t>Coteau de Vincy</t>
  </si>
  <si>
    <t>Féchy</t>
  </si>
  <si>
    <t>Luins</t>
  </si>
  <si>
    <t>Mont-sur-Rolle</t>
  </si>
  <si>
    <t>Perroy</t>
  </si>
  <si>
    <t>Tartegnin</t>
  </si>
  <si>
    <t>Vinzel</t>
  </si>
  <si>
    <t>Chardonne</t>
  </si>
  <si>
    <t>Epesses</t>
  </si>
  <si>
    <t>Lutry</t>
  </si>
  <si>
    <t>Montreux ou Vevey</t>
  </si>
  <si>
    <t>St-Saphorin</t>
  </si>
  <si>
    <t>Villette</t>
  </si>
  <si>
    <t>Bonvillars</t>
  </si>
  <si>
    <t>Vully</t>
  </si>
  <si>
    <t>Côtes de l'Orbe</t>
  </si>
  <si>
    <t xml:space="preserve">Consommation annuelle     </t>
  </si>
  <si>
    <t>Consommation mensuelle</t>
  </si>
  <si>
    <t>Chablais</t>
  </si>
  <si>
    <t>La Côte</t>
  </si>
  <si>
    <t>Lavaux</t>
  </si>
  <si>
    <t xml:space="preserve">Autres </t>
  </si>
  <si>
    <t>Total</t>
  </si>
  <si>
    <t>Total général</t>
  </si>
  <si>
    <t>Lieu de prod. /
 Appellation</t>
  </si>
  <si>
    <t>Calamin Grand cru</t>
  </si>
  <si>
    <t>Dézaley Grand cru</t>
  </si>
  <si>
    <t>pgc</t>
  </si>
  <si>
    <t>210355</t>
  </si>
  <si>
    <t>Stock total au 31.12.15</t>
  </si>
  <si>
    <t>Stock total
 31.12.16</t>
  </si>
  <si>
    <t>Récolte 2016 AOC</t>
  </si>
  <si>
    <t>Récolte 2016 GC et PGC</t>
  </si>
  <si>
    <t>Récolte 16
 totale</t>
  </si>
  <si>
    <t>Stock AOC
 au 31.12.16</t>
  </si>
  <si>
    <t>Morges</t>
  </si>
  <si>
    <t>Nyon</t>
  </si>
  <si>
    <t>Stock GC/PGC
 au 31.12.16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</si>
</sst>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"/>
    <numFmt numFmtId="171" formatCode="#,##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9" fontId="39" fillId="0" borderId="0" applyNumberFormat="0" applyFill="0" applyBorder="0" applyAlignment="0" applyProtection="0"/>
    <xf numFmtId="49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2">
    <xf numFmtId="49" fontId="0" fillId="0" borderId="0" xfId="0" applyAlignment="1">
      <alignment/>
    </xf>
    <xf numFmtId="49" fontId="4" fillId="0" borderId="0" xfId="0" applyFont="1" applyBorder="1" applyAlignment="1">
      <alignment horizontal="center"/>
    </xf>
    <xf numFmtId="49" fontId="4" fillId="0" borderId="0" xfId="0" applyFont="1" applyBorder="1" applyAlignment="1">
      <alignment/>
    </xf>
    <xf numFmtId="49" fontId="4" fillId="0" borderId="10" xfId="0" applyFont="1" applyBorder="1" applyAlignment="1">
      <alignment horizontal="center"/>
    </xf>
    <xf numFmtId="49" fontId="4" fillId="0" borderId="11" xfId="0" applyFont="1" applyBorder="1" applyAlignment="1">
      <alignment horizontal="center"/>
    </xf>
    <xf numFmtId="49" fontId="4" fillId="0" borderId="12" xfId="0" applyFont="1" applyBorder="1" applyAlignment="1">
      <alignment horizontal="center"/>
    </xf>
    <xf numFmtId="49" fontId="4" fillId="0" borderId="11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9" fontId="4" fillId="0" borderId="14" xfId="0" applyFont="1" applyBorder="1" applyAlignment="1">
      <alignment horizontal="center"/>
    </xf>
    <xf numFmtId="49" fontId="4" fillId="0" borderId="1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49" fontId="4" fillId="0" borderId="14" xfId="0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"/>
    </xf>
    <xf numFmtId="49" fontId="4" fillId="0" borderId="15" xfId="0" applyFont="1" applyBorder="1" applyAlignment="1">
      <alignment horizontal="right"/>
    </xf>
    <xf numFmtId="49" fontId="4" fillId="0" borderId="14" xfId="0" applyFont="1" applyBorder="1" applyAlignment="1">
      <alignment horizontal="right"/>
    </xf>
    <xf numFmtId="49" fontId="4" fillId="0" borderId="15" xfId="0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49" fontId="4" fillId="0" borderId="13" xfId="0" applyFont="1" applyBorder="1" applyAlignment="1">
      <alignment horizontal="centerContinuous"/>
    </xf>
    <xf numFmtId="49" fontId="4" fillId="0" borderId="0" xfId="0" applyFont="1" applyBorder="1" applyAlignment="1">
      <alignment horizontal="centerContinuous"/>
    </xf>
    <xf numFmtId="49" fontId="4" fillId="0" borderId="13" xfId="0" applyFont="1" applyBorder="1" applyAlignment="1">
      <alignment horizontal="right"/>
    </xf>
    <xf numFmtId="49" fontId="4" fillId="0" borderId="13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 vertical="center"/>
    </xf>
    <xf numFmtId="49" fontId="5" fillId="0" borderId="18" xfId="0" applyFont="1" applyBorder="1" applyAlignment="1">
      <alignment horizontal="center" vertical="center"/>
    </xf>
    <xf numFmtId="49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49" fontId="7" fillId="0" borderId="12" xfId="0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49" fontId="7" fillId="0" borderId="11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center" vertical="center"/>
    </xf>
    <xf numFmtId="49" fontId="9" fillId="0" borderId="0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right"/>
    </xf>
    <xf numFmtId="49" fontId="8" fillId="0" borderId="17" xfId="0" applyFont="1" applyBorder="1" applyAlignment="1">
      <alignment horizontal="center" vertical="center"/>
    </xf>
    <xf numFmtId="49" fontId="9" fillId="0" borderId="15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/>
    </xf>
    <xf numFmtId="49" fontId="9" fillId="0" borderId="0" xfId="0" applyFont="1" applyBorder="1" applyAlignment="1">
      <alignment horizontal="center"/>
    </xf>
    <xf numFmtId="3" fontId="6" fillId="0" borderId="2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49" fontId="4" fillId="0" borderId="17" xfId="0" applyFont="1" applyBorder="1" applyAlignment="1">
      <alignment horizontal="centerContinuous"/>
    </xf>
    <xf numFmtId="1" fontId="4" fillId="0" borderId="17" xfId="0" applyNumberFormat="1" applyFont="1" applyBorder="1" applyAlignment="1">
      <alignment horizontal="center"/>
    </xf>
    <xf numFmtId="49" fontId="8" fillId="0" borderId="18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Continuous"/>
    </xf>
    <xf numFmtId="49" fontId="9" fillId="0" borderId="13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Continuous"/>
    </xf>
    <xf numFmtId="49" fontId="9" fillId="0" borderId="14" xfId="0" applyFont="1" applyBorder="1" applyAlignment="1">
      <alignment horizontal="centerContinuous"/>
    </xf>
    <xf numFmtId="49" fontId="9" fillId="0" borderId="21" xfId="0" applyFont="1" applyBorder="1" applyAlignment="1">
      <alignment horizontal="centerContinuous"/>
    </xf>
    <xf numFmtId="49" fontId="9" fillId="0" borderId="23" xfId="0" applyFont="1" applyBorder="1" applyAlignment="1">
      <alignment horizontal="centerContinuous"/>
    </xf>
    <xf numFmtId="3" fontId="9" fillId="0" borderId="22" xfId="0" applyNumberFormat="1" applyFont="1" applyBorder="1" applyAlignment="1">
      <alignment horizontal="right"/>
    </xf>
    <xf numFmtId="49" fontId="9" fillId="0" borderId="15" xfId="0" applyFont="1" applyBorder="1" applyAlignment="1">
      <alignment horizontal="centerContinuous"/>
    </xf>
    <xf numFmtId="3" fontId="9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7" fillId="0" borderId="15" xfId="0" applyFont="1" applyBorder="1" applyAlignment="1">
      <alignment horizontal="right"/>
    </xf>
    <xf numFmtId="49" fontId="7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49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9" fontId="4" fillId="0" borderId="15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 horizontal="center"/>
    </xf>
    <xf numFmtId="49" fontId="51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/>
    </xf>
    <xf numFmtId="171" fontId="4" fillId="0" borderId="16" xfId="0" applyNumberFormat="1" applyFont="1" applyFill="1" applyBorder="1" applyAlignment="1">
      <alignment horizontal="center"/>
    </xf>
    <xf numFmtId="171" fontId="7" fillId="0" borderId="16" xfId="0" applyNumberFormat="1" applyFont="1" applyBorder="1" applyAlignment="1">
      <alignment horizontal="center"/>
    </xf>
    <xf numFmtId="171" fontId="7" fillId="0" borderId="20" xfId="0" applyNumberFormat="1" applyFont="1" applyBorder="1" applyAlignment="1">
      <alignment horizontal="center"/>
    </xf>
    <xf numFmtId="49" fontId="9" fillId="0" borderId="22" xfId="0" applyFont="1" applyBorder="1" applyAlignment="1">
      <alignment horizontal="center" vertical="center" wrapText="1"/>
    </xf>
    <xf numFmtId="49" fontId="9" fillId="0" borderId="15" xfId="0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</xdr:row>
      <xdr:rowOff>19050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210425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514350</xdr:colOff>
      <xdr:row>3</xdr:row>
      <xdr:rowOff>85725</xdr:rowOff>
    </xdr:from>
    <xdr:to>
      <xdr:col>27</xdr:col>
      <xdr:colOff>723900</xdr:colOff>
      <xdr:row>5</xdr:row>
      <xdr:rowOff>47625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13001625" y="638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47625</xdr:rowOff>
    </xdr:from>
    <xdr:to>
      <xdr:col>8</xdr:col>
      <xdr:colOff>66675</xdr:colOff>
      <xdr:row>1</xdr:row>
      <xdr:rowOff>285750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543300" y="1714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17</xdr:col>
      <xdr:colOff>66675</xdr:colOff>
      <xdr:row>1</xdr:row>
      <xdr:rowOff>66675</xdr:rowOff>
    </xdr:from>
    <xdr:to>
      <xdr:col>19</xdr:col>
      <xdr:colOff>66675</xdr:colOff>
      <xdr:row>1</xdr:row>
      <xdr:rowOff>247650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277100" y="1905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19</xdr:col>
      <xdr:colOff>762000</xdr:colOff>
      <xdr:row>1</xdr:row>
      <xdr:rowOff>57150</xdr:rowOff>
    </xdr:from>
    <xdr:to>
      <xdr:col>22</xdr:col>
      <xdr:colOff>171450</xdr:colOff>
      <xdr:row>1</xdr:row>
      <xdr:rowOff>295275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277225" y="18097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12  =</a:t>
          </a:r>
        </a:p>
      </xdr:txBody>
    </xdr:sp>
    <xdr:clientData/>
  </xdr:twoCellAnchor>
  <xdr:twoCellAnchor>
    <xdr:from>
      <xdr:col>14</xdr:col>
      <xdr:colOff>104775</xdr:colOff>
      <xdr:row>1</xdr:row>
      <xdr:rowOff>47625</xdr:rowOff>
    </xdr:from>
    <xdr:to>
      <xdr:col>16</xdr:col>
      <xdr:colOff>66675</xdr:colOff>
      <xdr:row>1</xdr:row>
      <xdr:rowOff>285750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343650" y="1714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view="pageLayout" workbookViewId="0" topLeftCell="A1">
      <selection activeCell="AA7" sqref="AA7"/>
    </sheetView>
  </sheetViews>
  <sheetFormatPr defaultColWidth="11.421875" defaultRowHeight="12.75"/>
  <cols>
    <col min="1" max="1" width="15.7109375" style="2" customWidth="1"/>
    <col min="2" max="2" width="10.140625" style="107" customWidth="1"/>
    <col min="3" max="3" width="1.7109375" style="7" customWidth="1"/>
    <col min="4" max="4" width="11.140625" style="1" customWidth="1"/>
    <col min="5" max="5" width="1.28515625" style="1" customWidth="1"/>
    <col min="6" max="6" width="11.7109375" style="55" customWidth="1"/>
    <col min="7" max="7" width="1.421875" style="1" customWidth="1"/>
    <col min="8" max="8" width="2.421875" style="1" customWidth="1"/>
    <col min="9" max="9" width="10.140625" style="21" customWidth="1"/>
    <col min="10" max="10" width="1.7109375" style="21" customWidth="1"/>
    <col min="11" max="11" width="11.00390625" style="60" customWidth="1"/>
    <col min="12" max="12" width="1.1484375" style="60" customWidth="1"/>
    <col min="13" max="13" width="12.28125" style="60" customWidth="1"/>
    <col min="14" max="14" width="1.7109375" style="60" customWidth="1"/>
    <col min="15" max="16" width="2.28125" style="1" customWidth="1"/>
    <col min="17" max="17" width="10.00390625" style="7" customWidth="1"/>
    <col min="18" max="19" width="2.28125" style="2" customWidth="1"/>
    <col min="20" max="20" width="11.421875" style="7" customWidth="1"/>
    <col min="21" max="21" width="1.8515625" style="2" customWidth="1"/>
    <col min="22" max="22" width="2.28125" style="2" customWidth="1"/>
    <col min="23" max="23" width="15.421875" style="15" customWidth="1"/>
    <col min="24" max="24" width="1.7109375" style="15" customWidth="1"/>
    <col min="25" max="25" width="13.00390625" style="15" customWidth="1"/>
    <col min="26" max="26" width="14.421875" style="94" bestFit="1" customWidth="1"/>
    <col min="27" max="27" width="14.421875" style="92" customWidth="1"/>
    <col min="28" max="28" width="11.421875" style="2" customWidth="1"/>
    <col min="29" max="29" width="15.7109375" style="2" customWidth="1"/>
    <col min="30" max="30" width="11.421875" style="2" customWidth="1"/>
    <col min="31" max="31" width="12.57421875" style="2" bestFit="1" customWidth="1"/>
    <col min="32" max="16384" width="11.421875" style="2" customWidth="1"/>
  </cols>
  <sheetData>
    <row r="1" spans="1:27" s="1" customFormat="1" ht="9.75" customHeight="1">
      <c r="A1" s="3"/>
      <c r="B1" s="29">
        <v>1</v>
      </c>
      <c r="C1" s="82"/>
      <c r="D1" s="31"/>
      <c r="E1" s="31"/>
      <c r="F1" s="52"/>
      <c r="G1" s="30"/>
      <c r="H1" s="31"/>
      <c r="I1" s="69">
        <v>2</v>
      </c>
      <c r="J1" s="47"/>
      <c r="K1" s="57"/>
      <c r="L1" s="57"/>
      <c r="M1" s="57"/>
      <c r="N1" s="65"/>
      <c r="O1" s="31"/>
      <c r="P1" s="31"/>
      <c r="Q1" s="29" t="s">
        <v>0</v>
      </c>
      <c r="R1" s="30"/>
      <c r="S1" s="31"/>
      <c r="T1" s="29" t="s">
        <v>1</v>
      </c>
      <c r="U1" s="30"/>
      <c r="V1" s="31"/>
      <c r="W1" s="32" t="s">
        <v>2</v>
      </c>
      <c r="X1" s="32"/>
      <c r="Y1" s="33" t="s">
        <v>3</v>
      </c>
      <c r="Z1" s="93"/>
      <c r="AA1" s="90"/>
    </row>
    <row r="2" spans="1:27" s="1" customFormat="1" ht="24" customHeight="1">
      <c r="A2" s="66" t="s">
        <v>38</v>
      </c>
      <c r="B2" s="67" t="s">
        <v>43</v>
      </c>
      <c r="C2" s="83"/>
      <c r="D2" s="53" t="s">
        <v>45</v>
      </c>
      <c r="E2" s="58"/>
      <c r="F2" s="109" t="s">
        <v>46</v>
      </c>
      <c r="G2" s="110"/>
      <c r="H2" s="42"/>
      <c r="I2" s="72" t="s">
        <v>47</v>
      </c>
      <c r="J2" s="68"/>
      <c r="K2" s="53" t="s">
        <v>48</v>
      </c>
      <c r="L2" s="58"/>
      <c r="M2" s="118" t="s">
        <v>51</v>
      </c>
      <c r="N2" s="119"/>
      <c r="O2" s="53"/>
      <c r="P2" s="42"/>
      <c r="Q2" s="67" t="s">
        <v>44</v>
      </c>
      <c r="R2" s="22"/>
      <c r="S2" s="22"/>
      <c r="T2" s="111" t="s">
        <v>30</v>
      </c>
      <c r="U2" s="111"/>
      <c r="V2" s="23"/>
      <c r="W2" s="112" t="s">
        <v>31</v>
      </c>
      <c r="X2" s="113"/>
      <c r="Y2" s="24" t="s">
        <v>4</v>
      </c>
      <c r="Z2" s="7"/>
      <c r="AA2" s="91"/>
    </row>
    <row r="3" spans="1:27" s="1" customFormat="1" ht="9.75" customHeight="1" thickBot="1">
      <c r="A3" s="5"/>
      <c r="B3" s="19"/>
      <c r="C3" s="84"/>
      <c r="D3" s="25"/>
      <c r="E3" s="14"/>
      <c r="F3" s="54"/>
      <c r="G3" s="14"/>
      <c r="H3" s="25"/>
      <c r="I3" s="73"/>
      <c r="J3" s="48"/>
      <c r="K3" s="71"/>
      <c r="L3" s="74"/>
      <c r="M3" s="75"/>
      <c r="N3" s="74"/>
      <c r="O3" s="25"/>
      <c r="P3" s="25"/>
      <c r="Q3" s="19"/>
      <c r="R3" s="10"/>
      <c r="S3" s="28"/>
      <c r="T3" s="19"/>
      <c r="U3" s="14"/>
      <c r="V3" s="25"/>
      <c r="W3" s="13"/>
      <c r="X3" s="13"/>
      <c r="Y3" s="34" t="s">
        <v>5</v>
      </c>
      <c r="Z3" s="7"/>
      <c r="AA3" s="91"/>
    </row>
    <row r="4" spans="1:27" s="1" customFormat="1" ht="12">
      <c r="A4" s="4"/>
      <c r="B4" s="7"/>
      <c r="C4" s="85"/>
      <c r="D4" s="26"/>
      <c r="E4" s="18"/>
      <c r="F4" s="55"/>
      <c r="G4" s="18"/>
      <c r="H4" s="26"/>
      <c r="I4" s="70"/>
      <c r="J4" s="49"/>
      <c r="K4" s="43"/>
      <c r="L4" s="43"/>
      <c r="M4" s="76"/>
      <c r="N4" s="78"/>
      <c r="O4" s="26"/>
      <c r="P4" s="63"/>
      <c r="Q4" s="64"/>
      <c r="R4" s="11"/>
      <c r="T4" s="7"/>
      <c r="U4" s="18"/>
      <c r="V4" s="26"/>
      <c r="W4" s="12"/>
      <c r="X4" s="12"/>
      <c r="Y4" s="20"/>
      <c r="Z4" s="7"/>
      <c r="AA4" s="91"/>
    </row>
    <row r="5" spans="1:27" s="1" customFormat="1" ht="12">
      <c r="A5" s="6" t="s">
        <v>6</v>
      </c>
      <c r="B5" s="77">
        <v>577176</v>
      </c>
      <c r="C5" s="8"/>
      <c r="D5" s="97">
        <v>316289</v>
      </c>
      <c r="E5" s="79"/>
      <c r="F5" s="95">
        <v>648055</v>
      </c>
      <c r="G5" s="16"/>
      <c r="H5" s="22"/>
      <c r="I5" s="8">
        <f>F5+D5</f>
        <v>964344</v>
      </c>
      <c r="J5" s="50"/>
      <c r="K5" s="44">
        <v>217485</v>
      </c>
      <c r="L5" s="44"/>
      <c r="M5" s="77">
        <v>454589</v>
      </c>
      <c r="N5" s="79"/>
      <c r="O5" s="22"/>
      <c r="P5" s="22"/>
      <c r="Q5" s="8">
        <f>M5+K5</f>
        <v>672074</v>
      </c>
      <c r="R5" s="16"/>
      <c r="S5" s="22"/>
      <c r="T5" s="8">
        <f>B5+I5-Q5</f>
        <v>869446</v>
      </c>
      <c r="U5" s="16"/>
      <c r="V5" s="22"/>
      <c r="W5" s="8">
        <f aca="true" t="shared" si="0" ref="W5:W41">T5/12</f>
        <v>72453.83333333333</v>
      </c>
      <c r="X5" s="8"/>
      <c r="Y5" s="114">
        <f aca="true" t="shared" si="1" ref="Y5:Y12">Q5/W5</f>
        <v>9.275892924920008</v>
      </c>
      <c r="Z5" s="7"/>
      <c r="AA5" s="91"/>
    </row>
    <row r="6" spans="1:25" ht="12">
      <c r="A6" s="6" t="s">
        <v>7</v>
      </c>
      <c r="B6" s="77">
        <v>266429</v>
      </c>
      <c r="C6" s="8"/>
      <c r="D6" s="97">
        <v>81781</v>
      </c>
      <c r="E6" s="79"/>
      <c r="F6" s="95">
        <v>215660</v>
      </c>
      <c r="G6" s="16"/>
      <c r="H6" s="22"/>
      <c r="I6" s="8">
        <f>F6+D6</f>
        <v>297441</v>
      </c>
      <c r="J6" s="50"/>
      <c r="K6" s="44">
        <v>95790</v>
      </c>
      <c r="L6" s="44"/>
      <c r="M6" s="77">
        <v>216322</v>
      </c>
      <c r="N6" s="79"/>
      <c r="O6" s="22"/>
      <c r="P6" s="22"/>
      <c r="Q6" s="8">
        <f aca="true" t="shared" si="2" ref="Q6:Q41">M6+K6</f>
        <v>312112</v>
      </c>
      <c r="R6" s="16"/>
      <c r="S6" s="22"/>
      <c r="T6" s="8">
        <f aca="true" t="shared" si="3" ref="T6:T41">B6+I6-Q6</f>
        <v>251758</v>
      </c>
      <c r="U6" s="16"/>
      <c r="V6" s="22"/>
      <c r="W6" s="8">
        <f t="shared" si="0"/>
        <v>20979.833333333332</v>
      </c>
      <c r="X6" s="8"/>
      <c r="Y6" s="114">
        <f t="shared" si="1"/>
        <v>14.876762605359115</v>
      </c>
    </row>
    <row r="7" spans="1:25" ht="12">
      <c r="A7" s="6" t="s">
        <v>8</v>
      </c>
      <c r="B7" s="77">
        <v>374661</v>
      </c>
      <c r="C7" s="8"/>
      <c r="D7" s="97">
        <v>184574</v>
      </c>
      <c r="E7" s="79"/>
      <c r="F7" s="95">
        <v>434533</v>
      </c>
      <c r="G7" s="16"/>
      <c r="H7" s="22"/>
      <c r="I7" s="8">
        <f>F7+D7</f>
        <v>619107</v>
      </c>
      <c r="J7" s="50"/>
      <c r="K7" s="44">
        <v>155716</v>
      </c>
      <c r="L7" s="44"/>
      <c r="M7" s="77">
        <v>248159</v>
      </c>
      <c r="N7" s="79"/>
      <c r="O7" s="22"/>
      <c r="P7" s="22"/>
      <c r="Q7" s="8">
        <f t="shared" si="2"/>
        <v>403875</v>
      </c>
      <c r="R7" s="16"/>
      <c r="S7" s="22"/>
      <c r="T7" s="8">
        <f t="shared" si="3"/>
        <v>589893</v>
      </c>
      <c r="U7" s="16"/>
      <c r="V7" s="22"/>
      <c r="W7" s="8">
        <f t="shared" si="0"/>
        <v>49157.75</v>
      </c>
      <c r="X7" s="8"/>
      <c r="Y7" s="114">
        <f t="shared" si="1"/>
        <v>8.215896781280673</v>
      </c>
    </row>
    <row r="8" spans="1:25" ht="12">
      <c r="A8" s="6" t="s">
        <v>9</v>
      </c>
      <c r="B8" s="77">
        <v>241811</v>
      </c>
      <c r="C8" s="8"/>
      <c r="D8" s="97">
        <v>155018</v>
      </c>
      <c r="E8" s="79"/>
      <c r="F8" s="95">
        <v>181067</v>
      </c>
      <c r="G8" s="16"/>
      <c r="H8" s="22"/>
      <c r="I8" s="8">
        <f>F8+D8</f>
        <v>336085</v>
      </c>
      <c r="J8" s="50"/>
      <c r="K8" s="44">
        <v>93521</v>
      </c>
      <c r="L8" s="44"/>
      <c r="M8" s="77">
        <v>215909</v>
      </c>
      <c r="N8" s="79"/>
      <c r="O8" s="22"/>
      <c r="P8" s="22"/>
      <c r="Q8" s="8">
        <f t="shared" si="2"/>
        <v>309430</v>
      </c>
      <c r="R8" s="16"/>
      <c r="S8" s="22"/>
      <c r="T8" s="8">
        <f t="shared" si="3"/>
        <v>268466</v>
      </c>
      <c r="U8" s="16"/>
      <c r="V8" s="22"/>
      <c r="W8" s="8">
        <f t="shared" si="0"/>
        <v>22372.166666666668</v>
      </c>
      <c r="X8" s="8"/>
      <c r="Y8" s="114">
        <f t="shared" si="1"/>
        <v>13.831025157748094</v>
      </c>
    </row>
    <row r="9" spans="1:30" ht="12">
      <c r="A9" s="6" t="s">
        <v>10</v>
      </c>
      <c r="B9" s="77">
        <v>938381</v>
      </c>
      <c r="C9" s="8"/>
      <c r="D9" s="97">
        <v>231319</v>
      </c>
      <c r="E9" s="79"/>
      <c r="F9" s="95">
        <v>925685</v>
      </c>
      <c r="G9" s="16"/>
      <c r="H9" s="22"/>
      <c r="I9" s="8">
        <f>F9+D9</f>
        <v>1157004</v>
      </c>
      <c r="J9" s="50"/>
      <c r="K9" s="44">
        <v>249786</v>
      </c>
      <c r="L9" s="44"/>
      <c r="M9" s="77">
        <v>904596</v>
      </c>
      <c r="N9" s="79"/>
      <c r="O9" s="22"/>
      <c r="P9" s="22"/>
      <c r="Q9" s="8">
        <f t="shared" si="2"/>
        <v>1154382</v>
      </c>
      <c r="R9" s="16"/>
      <c r="S9" s="22"/>
      <c r="T9" s="8">
        <f t="shared" si="3"/>
        <v>941003</v>
      </c>
      <c r="U9" s="16"/>
      <c r="V9" s="22"/>
      <c r="W9" s="8">
        <f t="shared" si="0"/>
        <v>78416.91666666667</v>
      </c>
      <c r="X9" s="8"/>
      <c r="Y9" s="114">
        <f t="shared" si="1"/>
        <v>14.721083779754155</v>
      </c>
      <c r="AD9" s="2" t="s">
        <v>41</v>
      </c>
    </row>
    <row r="10" spans="1:25" ht="12">
      <c r="A10" s="6" t="s">
        <v>32</v>
      </c>
      <c r="B10" s="77">
        <v>692406</v>
      </c>
      <c r="C10" s="8"/>
      <c r="D10" s="77"/>
      <c r="E10" s="79"/>
      <c r="F10" s="44"/>
      <c r="G10" s="16"/>
      <c r="H10" s="22"/>
      <c r="I10" s="8"/>
      <c r="J10" s="50"/>
      <c r="K10" s="95">
        <v>777500</v>
      </c>
      <c r="L10" s="95"/>
      <c r="M10" s="97">
        <v>196</v>
      </c>
      <c r="N10" s="98"/>
      <c r="O10" s="99"/>
      <c r="P10" s="99"/>
      <c r="Q10" s="100">
        <f t="shared" si="2"/>
        <v>777696</v>
      </c>
      <c r="R10" s="101"/>
      <c r="S10" s="99"/>
      <c r="T10" s="100"/>
      <c r="U10" s="101"/>
      <c r="V10" s="99"/>
      <c r="W10" s="100"/>
      <c r="X10" s="100"/>
      <c r="Y10" s="115"/>
    </row>
    <row r="11" spans="1:30" ht="12">
      <c r="A11" s="41" t="s">
        <v>36</v>
      </c>
      <c r="B11" s="35">
        <f>SUM(B5:B10)</f>
        <v>3090864</v>
      </c>
      <c r="C11" s="35"/>
      <c r="D11" s="61">
        <f>SUM(D5:D10)</f>
        <v>968981</v>
      </c>
      <c r="E11" s="80"/>
      <c r="F11" s="45">
        <f>SUM(F5:F9)</f>
        <v>2405000</v>
      </c>
      <c r="G11" s="16"/>
      <c r="H11" s="22"/>
      <c r="I11" s="35">
        <f aca="true" t="shared" si="4" ref="I11:I23">F11+D11</f>
        <v>3373981</v>
      </c>
      <c r="J11" s="51"/>
      <c r="K11" s="45">
        <f>SUM(K5:K10)</f>
        <v>1589798</v>
      </c>
      <c r="L11" s="45"/>
      <c r="M11" s="61">
        <f>SUM(M5:M10)</f>
        <v>2039771</v>
      </c>
      <c r="N11" s="80"/>
      <c r="O11" s="22"/>
      <c r="P11" s="22"/>
      <c r="Q11" s="35">
        <f t="shared" si="2"/>
        <v>3629569</v>
      </c>
      <c r="R11" s="16"/>
      <c r="S11" s="22"/>
      <c r="T11" s="35">
        <f t="shared" si="3"/>
        <v>2835276</v>
      </c>
      <c r="U11" s="16"/>
      <c r="V11" s="22"/>
      <c r="W11" s="35">
        <f t="shared" si="0"/>
        <v>236273</v>
      </c>
      <c r="X11" s="8"/>
      <c r="Y11" s="116">
        <f t="shared" si="1"/>
        <v>15.361759490081388</v>
      </c>
      <c r="AB11" s="89"/>
      <c r="AC11" s="89"/>
      <c r="AD11" s="89" t="s">
        <v>42</v>
      </c>
    </row>
    <row r="12" spans="1:30" ht="12">
      <c r="A12" s="6" t="s">
        <v>11</v>
      </c>
      <c r="B12" s="77">
        <v>316581</v>
      </c>
      <c r="C12" s="8"/>
      <c r="D12" s="97">
        <v>160336</v>
      </c>
      <c r="E12" s="79"/>
      <c r="F12" s="95">
        <v>314853</v>
      </c>
      <c r="G12" s="16"/>
      <c r="H12" s="22"/>
      <c r="I12" s="8">
        <f t="shared" si="4"/>
        <v>475189</v>
      </c>
      <c r="J12" s="50"/>
      <c r="K12" s="44">
        <v>208860</v>
      </c>
      <c r="L12" s="44"/>
      <c r="M12" s="77">
        <v>140759</v>
      </c>
      <c r="N12" s="79"/>
      <c r="O12" s="22"/>
      <c r="P12" s="22"/>
      <c r="Q12" s="8">
        <f t="shared" si="2"/>
        <v>349619</v>
      </c>
      <c r="R12" s="16"/>
      <c r="S12" s="22"/>
      <c r="T12" s="8">
        <f t="shared" si="3"/>
        <v>442151</v>
      </c>
      <c r="U12" s="16"/>
      <c r="V12" s="22"/>
      <c r="W12" s="8">
        <f t="shared" si="0"/>
        <v>36845.916666666664</v>
      </c>
      <c r="X12" s="8"/>
      <c r="Y12" s="114">
        <f t="shared" si="1"/>
        <v>9.488676945206503</v>
      </c>
      <c r="AB12" s="89"/>
      <c r="AC12" s="89"/>
      <c r="AD12" s="89"/>
    </row>
    <row r="13" spans="1:30" ht="12">
      <c r="A13" s="6" t="s">
        <v>12</v>
      </c>
      <c r="B13" s="77">
        <v>274428</v>
      </c>
      <c r="C13" s="8"/>
      <c r="D13" s="97">
        <v>172461</v>
      </c>
      <c r="E13" s="79"/>
      <c r="F13" s="95">
        <v>216778</v>
      </c>
      <c r="G13" s="16"/>
      <c r="H13" s="22"/>
      <c r="I13" s="8">
        <f t="shared" si="4"/>
        <v>389239</v>
      </c>
      <c r="J13" s="50"/>
      <c r="K13" s="44">
        <v>212743</v>
      </c>
      <c r="L13" s="44"/>
      <c r="M13" s="77">
        <v>102369</v>
      </c>
      <c r="N13" s="79"/>
      <c r="O13" s="22"/>
      <c r="P13" s="22"/>
      <c r="Q13" s="8">
        <f t="shared" si="2"/>
        <v>315112</v>
      </c>
      <c r="R13" s="16"/>
      <c r="S13" s="22"/>
      <c r="T13" s="8">
        <f t="shared" si="3"/>
        <v>348555</v>
      </c>
      <c r="U13" s="16"/>
      <c r="V13" s="22"/>
      <c r="W13" s="8">
        <f t="shared" si="0"/>
        <v>29046.25</v>
      </c>
      <c r="X13" s="8"/>
      <c r="Y13" s="114">
        <f aca="true" t="shared" si="5" ref="Y13:Y23">Q13/W13</f>
        <v>10.848629341136979</v>
      </c>
      <c r="AB13" s="89"/>
      <c r="AC13" s="89"/>
      <c r="AD13" s="89"/>
    </row>
    <row r="14" spans="1:31" ht="12">
      <c r="A14" s="6" t="s">
        <v>13</v>
      </c>
      <c r="B14" s="77">
        <v>273513</v>
      </c>
      <c r="C14" s="8"/>
      <c r="D14" s="97">
        <v>91355</v>
      </c>
      <c r="E14" s="79"/>
      <c r="F14" s="95">
        <v>264487</v>
      </c>
      <c r="G14" s="16"/>
      <c r="H14" s="22"/>
      <c r="I14" s="8">
        <f t="shared" si="4"/>
        <v>355842</v>
      </c>
      <c r="J14" s="50"/>
      <c r="K14" s="44">
        <v>109217</v>
      </c>
      <c r="L14" s="44"/>
      <c r="M14" s="77">
        <v>232632</v>
      </c>
      <c r="N14" s="79"/>
      <c r="O14" s="22"/>
      <c r="P14" s="22"/>
      <c r="Q14" s="8">
        <f t="shared" si="2"/>
        <v>341849</v>
      </c>
      <c r="R14" s="16"/>
      <c r="S14" s="22"/>
      <c r="T14" s="8">
        <f t="shared" si="3"/>
        <v>287506</v>
      </c>
      <c r="U14" s="16"/>
      <c r="V14" s="22"/>
      <c r="W14" s="8">
        <f t="shared" si="0"/>
        <v>23958.833333333332</v>
      </c>
      <c r="X14" s="8"/>
      <c r="Y14" s="114">
        <f t="shared" si="5"/>
        <v>14.268182229240434</v>
      </c>
      <c r="AB14" s="88"/>
      <c r="AC14" s="88"/>
      <c r="AD14" s="88">
        <f>AD11+AD12</f>
        <v>210355</v>
      </c>
      <c r="AE14" s="88">
        <f>SUM(AC14:AD14)</f>
        <v>210355</v>
      </c>
    </row>
    <row r="15" spans="1:31" ht="12">
      <c r="A15" s="6" t="s">
        <v>14</v>
      </c>
      <c r="B15" s="77">
        <v>324509</v>
      </c>
      <c r="C15" s="8"/>
      <c r="D15" s="97">
        <v>116674</v>
      </c>
      <c r="E15" s="79"/>
      <c r="F15" s="95">
        <v>248825</v>
      </c>
      <c r="G15" s="16"/>
      <c r="H15" s="22"/>
      <c r="I15" s="8">
        <f t="shared" si="4"/>
        <v>365499</v>
      </c>
      <c r="J15" s="50"/>
      <c r="K15" s="44">
        <v>103256</v>
      </c>
      <c r="L15" s="44"/>
      <c r="M15" s="77">
        <v>252046</v>
      </c>
      <c r="N15" s="79"/>
      <c r="O15" s="22"/>
      <c r="P15" s="22"/>
      <c r="Q15" s="8">
        <f t="shared" si="2"/>
        <v>355302</v>
      </c>
      <c r="R15" s="16"/>
      <c r="S15" s="22"/>
      <c r="T15" s="8">
        <f t="shared" si="3"/>
        <v>334706</v>
      </c>
      <c r="U15" s="16"/>
      <c r="V15" s="22"/>
      <c r="W15" s="8">
        <f t="shared" si="0"/>
        <v>27892.166666666668</v>
      </c>
      <c r="X15" s="8"/>
      <c r="Y15" s="114">
        <f t="shared" si="5"/>
        <v>12.738415206180946</v>
      </c>
      <c r="AE15" s="88">
        <v>-13049635</v>
      </c>
    </row>
    <row r="16" spans="1:31" ht="12">
      <c r="A16" s="6" t="s">
        <v>15</v>
      </c>
      <c r="B16" s="77">
        <v>2172736</v>
      </c>
      <c r="C16" s="8"/>
      <c r="D16" s="97">
        <v>471919</v>
      </c>
      <c r="E16" s="79"/>
      <c r="F16" s="95">
        <v>982419</v>
      </c>
      <c r="G16" s="16"/>
      <c r="H16" s="22"/>
      <c r="I16" s="8">
        <f t="shared" si="4"/>
        <v>1454338</v>
      </c>
      <c r="J16" s="50"/>
      <c r="K16" s="44">
        <v>732476</v>
      </c>
      <c r="L16" s="44"/>
      <c r="M16" s="77">
        <v>1339224</v>
      </c>
      <c r="N16" s="79"/>
      <c r="O16" s="22"/>
      <c r="P16" s="22"/>
      <c r="Q16" s="8">
        <f t="shared" si="2"/>
        <v>2071700</v>
      </c>
      <c r="R16" s="16"/>
      <c r="S16" s="22"/>
      <c r="T16" s="8">
        <f t="shared" si="3"/>
        <v>1555374</v>
      </c>
      <c r="U16" s="16"/>
      <c r="V16" s="22"/>
      <c r="W16" s="8">
        <f t="shared" si="0"/>
        <v>129614.5</v>
      </c>
      <c r="X16" s="8"/>
      <c r="Y16" s="114">
        <f t="shared" si="5"/>
        <v>15.98355122304989</v>
      </c>
      <c r="AE16" s="88">
        <f>SUM(AE14:AE15)</f>
        <v>-12839280</v>
      </c>
    </row>
    <row r="17" spans="1:31" ht="12">
      <c r="A17" s="6" t="s">
        <v>16</v>
      </c>
      <c r="B17" s="77">
        <v>785684</v>
      </c>
      <c r="C17" s="8"/>
      <c r="D17" s="97">
        <v>244524</v>
      </c>
      <c r="E17" s="79"/>
      <c r="F17" s="95">
        <v>493208</v>
      </c>
      <c r="G17" s="16"/>
      <c r="H17" s="22"/>
      <c r="I17" s="8">
        <f t="shared" si="4"/>
        <v>737732</v>
      </c>
      <c r="J17" s="50"/>
      <c r="K17" s="44">
        <v>341372</v>
      </c>
      <c r="L17" s="44"/>
      <c r="M17" s="77">
        <v>452171</v>
      </c>
      <c r="N17" s="79"/>
      <c r="O17" s="22"/>
      <c r="P17" s="22"/>
      <c r="Q17" s="8">
        <f t="shared" si="2"/>
        <v>793543</v>
      </c>
      <c r="R17" s="16"/>
      <c r="S17" s="22"/>
      <c r="T17" s="8">
        <f t="shared" si="3"/>
        <v>729873</v>
      </c>
      <c r="U17" s="16"/>
      <c r="V17" s="22"/>
      <c r="W17" s="8">
        <f t="shared" si="0"/>
        <v>60822.75</v>
      </c>
      <c r="X17" s="8"/>
      <c r="Y17" s="114">
        <f t="shared" si="5"/>
        <v>13.046812253638647</v>
      </c>
      <c r="AE17" s="88"/>
    </row>
    <row r="18" spans="1:31" ht="12">
      <c r="A18" s="6" t="s">
        <v>17</v>
      </c>
      <c r="B18" s="77">
        <v>2465083</v>
      </c>
      <c r="C18" s="8"/>
      <c r="D18" s="97">
        <v>216634</v>
      </c>
      <c r="E18" s="79"/>
      <c r="F18" s="95">
        <v>1640760</v>
      </c>
      <c r="G18" s="16"/>
      <c r="H18" s="22"/>
      <c r="I18" s="8">
        <f t="shared" si="4"/>
        <v>1857394</v>
      </c>
      <c r="J18" s="50"/>
      <c r="K18" s="44">
        <v>783254</v>
      </c>
      <c r="L18" s="44"/>
      <c r="M18" s="77">
        <v>1746801</v>
      </c>
      <c r="N18" s="79"/>
      <c r="O18" s="22"/>
      <c r="P18" s="22"/>
      <c r="Q18" s="8">
        <f t="shared" si="2"/>
        <v>2530055</v>
      </c>
      <c r="R18" s="16"/>
      <c r="S18" s="22"/>
      <c r="T18" s="8">
        <f t="shared" si="3"/>
        <v>1792422</v>
      </c>
      <c r="U18" s="16"/>
      <c r="V18" s="22"/>
      <c r="W18" s="8">
        <f t="shared" si="0"/>
        <v>149368.5</v>
      </c>
      <c r="X18" s="8"/>
      <c r="Y18" s="114">
        <f t="shared" si="5"/>
        <v>16.938343760565314</v>
      </c>
      <c r="AE18" s="88"/>
    </row>
    <row r="19" spans="1:31" ht="12">
      <c r="A19" s="6" t="s">
        <v>49</v>
      </c>
      <c r="B19" s="77">
        <v>2201104</v>
      </c>
      <c r="C19" s="8"/>
      <c r="D19" s="97">
        <v>948608</v>
      </c>
      <c r="E19" s="79"/>
      <c r="F19" s="95">
        <v>1599544</v>
      </c>
      <c r="G19" s="16"/>
      <c r="H19" s="22"/>
      <c r="I19" s="8">
        <f t="shared" si="4"/>
        <v>2548152</v>
      </c>
      <c r="J19" s="50"/>
      <c r="K19" s="44">
        <v>1562484</v>
      </c>
      <c r="L19" s="44"/>
      <c r="M19" s="77">
        <v>976048</v>
      </c>
      <c r="N19" s="79"/>
      <c r="O19" s="22"/>
      <c r="P19" s="22"/>
      <c r="Q19" s="8">
        <f t="shared" si="2"/>
        <v>2538532</v>
      </c>
      <c r="R19" s="16"/>
      <c r="S19" s="22"/>
      <c r="T19" s="8">
        <f t="shared" si="3"/>
        <v>2210724</v>
      </c>
      <c r="U19" s="16"/>
      <c r="V19" s="22"/>
      <c r="W19" s="8">
        <f t="shared" si="0"/>
        <v>184227</v>
      </c>
      <c r="X19" s="8"/>
      <c r="Y19" s="114">
        <f t="shared" si="5"/>
        <v>13.77937001633854</v>
      </c>
      <c r="AE19" s="88"/>
    </row>
    <row r="20" spans="1:31" ht="12">
      <c r="A20" s="6" t="s">
        <v>50</v>
      </c>
      <c r="B20" s="77">
        <v>732259</v>
      </c>
      <c r="C20" s="8"/>
      <c r="D20" s="97">
        <v>292518</v>
      </c>
      <c r="E20" s="79"/>
      <c r="F20" s="95">
        <v>595850</v>
      </c>
      <c r="G20" s="16"/>
      <c r="H20" s="22"/>
      <c r="I20" s="8">
        <f t="shared" si="4"/>
        <v>888368</v>
      </c>
      <c r="J20" s="50"/>
      <c r="K20" s="44">
        <v>420221</v>
      </c>
      <c r="L20" s="44"/>
      <c r="M20" s="77">
        <v>386411</v>
      </c>
      <c r="N20" s="79"/>
      <c r="O20" s="22"/>
      <c r="P20" s="22"/>
      <c r="Q20" s="8">
        <f t="shared" si="2"/>
        <v>806632</v>
      </c>
      <c r="R20" s="16"/>
      <c r="S20" s="22"/>
      <c r="T20" s="8">
        <f t="shared" si="3"/>
        <v>813995</v>
      </c>
      <c r="U20" s="16"/>
      <c r="V20" s="22"/>
      <c r="W20" s="8">
        <f t="shared" si="0"/>
        <v>67832.91666666667</v>
      </c>
      <c r="X20" s="8"/>
      <c r="Y20" s="114">
        <f t="shared" si="5"/>
        <v>11.891453878709328</v>
      </c>
      <c r="AE20" s="88"/>
    </row>
    <row r="21" spans="1:25" ht="12">
      <c r="A21" s="6" t="s">
        <v>18</v>
      </c>
      <c r="B21" s="77">
        <v>585536</v>
      </c>
      <c r="C21" s="8"/>
      <c r="D21" s="97">
        <v>67210</v>
      </c>
      <c r="E21" s="79"/>
      <c r="F21" s="95">
        <v>644077</v>
      </c>
      <c r="G21" s="16"/>
      <c r="H21" s="22"/>
      <c r="I21" s="8">
        <f t="shared" si="4"/>
        <v>711287</v>
      </c>
      <c r="J21" s="50"/>
      <c r="K21" s="44">
        <v>83415</v>
      </c>
      <c r="L21" s="44"/>
      <c r="M21" s="77">
        <v>649168</v>
      </c>
      <c r="N21" s="79"/>
      <c r="O21" s="22"/>
      <c r="P21" s="22"/>
      <c r="Q21" s="8">
        <f t="shared" si="2"/>
        <v>732583</v>
      </c>
      <c r="R21" s="16"/>
      <c r="S21" s="22"/>
      <c r="T21" s="8">
        <f t="shared" si="3"/>
        <v>564240</v>
      </c>
      <c r="U21" s="16"/>
      <c r="V21" s="22"/>
      <c r="W21" s="8">
        <f t="shared" si="0"/>
        <v>47020</v>
      </c>
      <c r="X21" s="8"/>
      <c r="Y21" s="114">
        <f t="shared" si="5"/>
        <v>15.580242450021268</v>
      </c>
    </row>
    <row r="22" spans="1:25" ht="12">
      <c r="A22" s="6" t="s">
        <v>19</v>
      </c>
      <c r="B22" s="77">
        <v>780536</v>
      </c>
      <c r="C22" s="8"/>
      <c r="D22" s="97">
        <v>244406</v>
      </c>
      <c r="E22" s="79"/>
      <c r="F22" s="95">
        <v>586189</v>
      </c>
      <c r="G22" s="16"/>
      <c r="H22" s="22"/>
      <c r="I22" s="8">
        <f t="shared" si="4"/>
        <v>830595</v>
      </c>
      <c r="J22" s="50"/>
      <c r="K22" s="44">
        <v>184606</v>
      </c>
      <c r="L22" s="44"/>
      <c r="M22" s="77">
        <v>534084</v>
      </c>
      <c r="N22" s="79"/>
      <c r="O22" s="22"/>
      <c r="P22" s="22"/>
      <c r="Q22" s="8">
        <f t="shared" si="2"/>
        <v>718690</v>
      </c>
      <c r="R22" s="16"/>
      <c r="S22" s="22"/>
      <c r="T22" s="8">
        <f t="shared" si="3"/>
        <v>892441</v>
      </c>
      <c r="U22" s="16"/>
      <c r="V22" s="22"/>
      <c r="W22" s="8">
        <f t="shared" si="0"/>
        <v>74370.08333333333</v>
      </c>
      <c r="X22" s="8"/>
      <c r="Y22" s="114">
        <f t="shared" si="5"/>
        <v>9.663697656203604</v>
      </c>
    </row>
    <row r="23" spans="1:25" ht="12">
      <c r="A23" s="6" t="s">
        <v>20</v>
      </c>
      <c r="B23" s="77">
        <v>567825</v>
      </c>
      <c r="C23" s="8"/>
      <c r="D23" s="97">
        <v>45367</v>
      </c>
      <c r="E23" s="79"/>
      <c r="F23" s="95">
        <v>336849</v>
      </c>
      <c r="G23" s="16"/>
      <c r="H23" s="22"/>
      <c r="I23" s="8">
        <f t="shared" si="4"/>
        <v>382216</v>
      </c>
      <c r="J23" s="50"/>
      <c r="K23" s="44">
        <v>127528</v>
      </c>
      <c r="L23" s="44"/>
      <c r="M23" s="77">
        <v>444728</v>
      </c>
      <c r="N23" s="79"/>
      <c r="O23" s="22"/>
      <c r="P23" s="22"/>
      <c r="Q23" s="8">
        <f t="shared" si="2"/>
        <v>572256</v>
      </c>
      <c r="R23" s="16"/>
      <c r="S23" s="22"/>
      <c r="T23" s="8">
        <f t="shared" si="3"/>
        <v>377785</v>
      </c>
      <c r="U23" s="16"/>
      <c r="V23" s="22"/>
      <c r="W23" s="8">
        <f t="shared" si="0"/>
        <v>31482.083333333332</v>
      </c>
      <c r="X23" s="8"/>
      <c r="Y23" s="114">
        <f t="shared" si="5"/>
        <v>18.177196024193655</v>
      </c>
    </row>
    <row r="24" spans="1:25" ht="12">
      <c r="A24" s="6" t="s">
        <v>33</v>
      </c>
      <c r="B24" s="77">
        <v>752269</v>
      </c>
      <c r="C24" s="8"/>
      <c r="D24" s="97"/>
      <c r="E24" s="79"/>
      <c r="F24" s="44"/>
      <c r="G24" s="16"/>
      <c r="H24" s="22"/>
      <c r="I24" s="8"/>
      <c r="J24" s="50"/>
      <c r="K24" s="95">
        <v>765427</v>
      </c>
      <c r="L24" s="95"/>
      <c r="M24" s="97">
        <v>150495</v>
      </c>
      <c r="N24" s="98"/>
      <c r="O24" s="99"/>
      <c r="P24" s="99"/>
      <c r="Q24" s="100">
        <f t="shared" si="2"/>
        <v>915922</v>
      </c>
      <c r="R24" s="101"/>
      <c r="S24" s="99"/>
      <c r="T24" s="100"/>
      <c r="U24" s="101"/>
      <c r="V24" s="99"/>
      <c r="W24" s="100"/>
      <c r="X24" s="100"/>
      <c r="Y24" s="115"/>
    </row>
    <row r="25" spans="1:25" ht="12">
      <c r="A25" s="41" t="s">
        <v>36</v>
      </c>
      <c r="B25" s="35">
        <f>SUM(B12:B24)</f>
        <v>12232063</v>
      </c>
      <c r="C25" s="35"/>
      <c r="D25" s="106">
        <f>SUM(D12:D24)</f>
        <v>3072012</v>
      </c>
      <c r="E25" s="80"/>
      <c r="F25" s="45">
        <f>SUM(F12:F23)</f>
        <v>7923839</v>
      </c>
      <c r="G25" s="51"/>
      <c r="H25" s="35"/>
      <c r="I25" s="35">
        <f aca="true" t="shared" si="6" ref="I25:I33">F25+D25</f>
        <v>10995851</v>
      </c>
      <c r="J25" s="51"/>
      <c r="K25" s="45">
        <f>SUM(K12:K24)</f>
        <v>5634859</v>
      </c>
      <c r="L25" s="45"/>
      <c r="M25" s="61">
        <f>SUM(M12:M24)</f>
        <v>7406936</v>
      </c>
      <c r="N25" s="80"/>
      <c r="O25" s="35"/>
      <c r="P25" s="35"/>
      <c r="Q25" s="35">
        <f t="shared" si="2"/>
        <v>13041795</v>
      </c>
      <c r="R25" s="16"/>
      <c r="S25" s="22"/>
      <c r="T25" s="35">
        <f t="shared" si="3"/>
        <v>10186119</v>
      </c>
      <c r="U25" s="16"/>
      <c r="V25" s="22"/>
      <c r="W25" s="35">
        <f>T25/12</f>
        <v>848843.25</v>
      </c>
      <c r="X25" s="8"/>
      <c r="Y25" s="116">
        <f aca="true" t="shared" si="7" ref="Y25:Y33">Q25/W25</f>
        <v>15.36419709999461</v>
      </c>
    </row>
    <row r="26" spans="1:25" ht="12">
      <c r="A26" s="41" t="s">
        <v>39</v>
      </c>
      <c r="B26" s="61">
        <v>161826</v>
      </c>
      <c r="C26" s="35"/>
      <c r="D26" s="106">
        <v>15803</v>
      </c>
      <c r="E26" s="80"/>
      <c r="F26" s="96">
        <v>137404</v>
      </c>
      <c r="G26" s="86"/>
      <c r="H26" s="87"/>
      <c r="I26" s="35">
        <f t="shared" si="6"/>
        <v>153207</v>
      </c>
      <c r="J26" s="51"/>
      <c r="K26" s="45">
        <v>3881</v>
      </c>
      <c r="L26" s="45"/>
      <c r="M26" s="61">
        <v>194862</v>
      </c>
      <c r="N26" s="80"/>
      <c r="O26" s="87"/>
      <c r="P26" s="87"/>
      <c r="Q26" s="35">
        <f t="shared" si="2"/>
        <v>198743</v>
      </c>
      <c r="R26" s="86"/>
      <c r="S26" s="87"/>
      <c r="T26" s="35">
        <f t="shared" si="3"/>
        <v>116290</v>
      </c>
      <c r="U26" s="86"/>
      <c r="V26" s="87"/>
      <c r="W26" s="35">
        <f>T26/12</f>
        <v>9690.833333333334</v>
      </c>
      <c r="X26" s="35"/>
      <c r="Y26" s="116">
        <f t="shared" si="7"/>
        <v>20.508349815117377</v>
      </c>
    </row>
    <row r="27" spans="1:25" ht="12">
      <c r="A27" s="41" t="s">
        <v>40</v>
      </c>
      <c r="B27" s="61">
        <v>495792</v>
      </c>
      <c r="C27" s="35"/>
      <c r="D27" s="106">
        <v>5007</v>
      </c>
      <c r="E27" s="80"/>
      <c r="F27" s="96">
        <v>409417</v>
      </c>
      <c r="G27" s="86"/>
      <c r="H27" s="87"/>
      <c r="I27" s="35">
        <f>F27+D27</f>
        <v>414424</v>
      </c>
      <c r="J27" s="51"/>
      <c r="K27" s="45">
        <v>1574</v>
      </c>
      <c r="L27" s="45"/>
      <c r="M27" s="61">
        <v>618356</v>
      </c>
      <c r="N27" s="80"/>
      <c r="O27" s="87"/>
      <c r="P27" s="87"/>
      <c r="Q27" s="35">
        <f>M27+K27</f>
        <v>619930</v>
      </c>
      <c r="R27" s="86"/>
      <c r="S27" s="87"/>
      <c r="T27" s="35">
        <f>B27+I27-Q27</f>
        <v>290286</v>
      </c>
      <c r="U27" s="86"/>
      <c r="V27" s="87"/>
      <c r="W27" s="35">
        <f>T27/12</f>
        <v>24190.5</v>
      </c>
      <c r="X27" s="35"/>
      <c r="Y27" s="116">
        <f>Q27/W27</f>
        <v>25.627002335627623</v>
      </c>
    </row>
    <row r="28" spans="1:25" ht="12">
      <c r="A28" s="6" t="s">
        <v>21</v>
      </c>
      <c r="B28" s="77">
        <v>555093</v>
      </c>
      <c r="C28" s="8"/>
      <c r="D28" s="97">
        <v>179043</v>
      </c>
      <c r="E28" s="79"/>
      <c r="F28" s="95">
        <v>471854</v>
      </c>
      <c r="G28" s="16"/>
      <c r="H28" s="22"/>
      <c r="I28" s="8">
        <f>F28+D28</f>
        <v>650897</v>
      </c>
      <c r="J28" s="50"/>
      <c r="K28" s="44">
        <v>158870</v>
      </c>
      <c r="L28" s="44"/>
      <c r="M28" s="77">
        <v>482695</v>
      </c>
      <c r="N28" s="79"/>
      <c r="O28" s="22"/>
      <c r="P28" s="22"/>
      <c r="Q28" s="8">
        <f>M28+K28</f>
        <v>641565</v>
      </c>
      <c r="R28" s="16"/>
      <c r="S28" s="22"/>
      <c r="T28" s="8">
        <f>B28+I28-Q28</f>
        <v>564425</v>
      </c>
      <c r="U28" s="16"/>
      <c r="V28" s="22"/>
      <c r="W28" s="8">
        <f>T28/12</f>
        <v>47035.416666666664</v>
      </c>
      <c r="X28" s="8"/>
      <c r="Y28" s="114">
        <f>Q28/W28</f>
        <v>13.640040749435267</v>
      </c>
    </row>
    <row r="29" spans="1:25" ht="12">
      <c r="A29" s="6" t="s">
        <v>22</v>
      </c>
      <c r="B29" s="77">
        <v>1325323</v>
      </c>
      <c r="C29" s="8"/>
      <c r="D29" s="97">
        <v>702683</v>
      </c>
      <c r="E29" s="79"/>
      <c r="F29" s="95">
        <v>566640</v>
      </c>
      <c r="G29" s="16"/>
      <c r="H29" s="22"/>
      <c r="I29" s="8">
        <f t="shared" si="6"/>
        <v>1269323</v>
      </c>
      <c r="J29" s="50"/>
      <c r="K29" s="44">
        <v>1111913</v>
      </c>
      <c r="L29" s="44"/>
      <c r="M29" s="77">
        <v>531704</v>
      </c>
      <c r="N29" s="79"/>
      <c r="O29" s="22"/>
      <c r="P29" s="22"/>
      <c r="Q29" s="8">
        <f t="shared" si="2"/>
        <v>1643617</v>
      </c>
      <c r="R29" s="16"/>
      <c r="S29" s="22"/>
      <c r="T29" s="8">
        <f t="shared" si="3"/>
        <v>951029</v>
      </c>
      <c r="U29" s="16"/>
      <c r="V29" s="22"/>
      <c r="W29" s="8">
        <f t="shared" si="0"/>
        <v>79252.41666666667</v>
      </c>
      <c r="X29" s="8"/>
      <c r="Y29" s="114">
        <f t="shared" si="7"/>
        <v>20.739014267703716</v>
      </c>
    </row>
    <row r="30" spans="1:25" ht="12">
      <c r="A30" s="6" t="s">
        <v>23</v>
      </c>
      <c r="B30" s="77">
        <v>378940</v>
      </c>
      <c r="C30" s="8"/>
      <c r="D30" s="97">
        <v>377156</v>
      </c>
      <c r="E30" s="79"/>
      <c r="F30" s="95">
        <v>154080</v>
      </c>
      <c r="G30" s="16"/>
      <c r="H30" s="22"/>
      <c r="I30" s="8">
        <f t="shared" si="6"/>
        <v>531236</v>
      </c>
      <c r="J30" s="50"/>
      <c r="K30" s="44">
        <v>377043</v>
      </c>
      <c r="L30" s="44"/>
      <c r="M30" s="77">
        <v>119618</v>
      </c>
      <c r="N30" s="79"/>
      <c r="O30" s="22"/>
      <c r="P30" s="22"/>
      <c r="Q30" s="8">
        <f t="shared" si="2"/>
        <v>496661</v>
      </c>
      <c r="R30" s="16"/>
      <c r="S30" s="22"/>
      <c r="T30" s="8">
        <f t="shared" si="3"/>
        <v>413515</v>
      </c>
      <c r="U30" s="16"/>
      <c r="V30" s="22"/>
      <c r="W30" s="8">
        <f t="shared" si="0"/>
        <v>34459.583333333336</v>
      </c>
      <c r="X30" s="8"/>
      <c r="Y30" s="114">
        <f t="shared" si="7"/>
        <v>14.412855640061423</v>
      </c>
    </row>
    <row r="31" spans="1:25" ht="12">
      <c r="A31" s="6" t="s">
        <v>24</v>
      </c>
      <c r="B31" s="77">
        <v>195812</v>
      </c>
      <c r="C31" s="8"/>
      <c r="D31" s="97">
        <v>318673</v>
      </c>
      <c r="E31" s="79"/>
      <c r="F31" s="95">
        <v>233799</v>
      </c>
      <c r="G31" s="16"/>
      <c r="H31" s="22"/>
      <c r="I31" s="8">
        <f t="shared" si="6"/>
        <v>552472</v>
      </c>
      <c r="J31" s="50"/>
      <c r="K31" s="44">
        <v>376027</v>
      </c>
      <c r="L31" s="44"/>
      <c r="M31" s="77">
        <v>156124</v>
      </c>
      <c r="N31" s="79"/>
      <c r="O31" s="22"/>
      <c r="P31" s="22"/>
      <c r="Q31" s="8">
        <f t="shared" si="2"/>
        <v>532151</v>
      </c>
      <c r="R31" s="16"/>
      <c r="S31" s="22"/>
      <c r="T31" s="8">
        <f t="shared" si="3"/>
        <v>216133</v>
      </c>
      <c r="U31" s="16"/>
      <c r="V31" s="22"/>
      <c r="W31" s="8">
        <f t="shared" si="0"/>
        <v>18011.083333333332</v>
      </c>
      <c r="X31" s="8"/>
      <c r="Y31" s="114">
        <f t="shared" si="7"/>
        <v>29.5457519212707</v>
      </c>
    </row>
    <row r="32" spans="1:25" ht="12">
      <c r="A32" s="6" t="s">
        <v>25</v>
      </c>
      <c r="B32" s="77">
        <v>972756</v>
      </c>
      <c r="C32" s="8"/>
      <c r="D32" s="97">
        <v>420608</v>
      </c>
      <c r="E32" s="79"/>
      <c r="F32" s="95">
        <v>509907</v>
      </c>
      <c r="G32" s="16"/>
      <c r="H32" s="22"/>
      <c r="I32" s="8">
        <f t="shared" si="6"/>
        <v>930515</v>
      </c>
      <c r="J32" s="50"/>
      <c r="K32" s="44">
        <v>787273</v>
      </c>
      <c r="L32" s="44"/>
      <c r="M32" s="77">
        <v>557653</v>
      </c>
      <c r="N32" s="79"/>
      <c r="O32" s="22"/>
      <c r="P32" s="22"/>
      <c r="Q32" s="8">
        <f t="shared" si="2"/>
        <v>1344926</v>
      </c>
      <c r="R32" s="16"/>
      <c r="S32" s="22"/>
      <c r="T32" s="8">
        <f t="shared" si="3"/>
        <v>558345</v>
      </c>
      <c r="U32" s="16"/>
      <c r="V32" s="22"/>
      <c r="W32" s="8">
        <f t="shared" si="0"/>
        <v>46528.75</v>
      </c>
      <c r="X32" s="8"/>
      <c r="Y32" s="114">
        <f t="shared" si="7"/>
        <v>28.90526824812616</v>
      </c>
    </row>
    <row r="33" spans="1:25" ht="12">
      <c r="A33" s="6" t="s">
        <v>26</v>
      </c>
      <c r="B33" s="77">
        <v>740879</v>
      </c>
      <c r="C33" s="8"/>
      <c r="D33" s="97">
        <v>642428</v>
      </c>
      <c r="E33" s="79"/>
      <c r="F33" s="95">
        <v>373775</v>
      </c>
      <c r="G33" s="16"/>
      <c r="H33" s="22"/>
      <c r="I33" s="8">
        <f t="shared" si="6"/>
        <v>1016203</v>
      </c>
      <c r="J33" s="50"/>
      <c r="K33" s="44">
        <v>606510</v>
      </c>
      <c r="L33" s="44"/>
      <c r="M33" s="77">
        <v>409181</v>
      </c>
      <c r="N33" s="79"/>
      <c r="O33" s="22"/>
      <c r="P33" s="22"/>
      <c r="Q33" s="8">
        <f t="shared" si="2"/>
        <v>1015691</v>
      </c>
      <c r="R33" s="16"/>
      <c r="S33" s="22"/>
      <c r="T33" s="8">
        <f t="shared" si="3"/>
        <v>741391</v>
      </c>
      <c r="U33" s="16"/>
      <c r="V33" s="22"/>
      <c r="W33" s="8">
        <f t="shared" si="0"/>
        <v>61782.583333333336</v>
      </c>
      <c r="X33" s="8"/>
      <c r="Y33" s="114">
        <f t="shared" si="7"/>
        <v>16.439762554441582</v>
      </c>
    </row>
    <row r="34" spans="1:25" ht="12">
      <c r="A34" s="6" t="s">
        <v>34</v>
      </c>
      <c r="B34" s="77">
        <v>303573</v>
      </c>
      <c r="C34" s="8"/>
      <c r="D34" s="97"/>
      <c r="E34" s="79"/>
      <c r="F34" s="44"/>
      <c r="G34" s="16"/>
      <c r="H34" s="22"/>
      <c r="I34" s="8"/>
      <c r="J34" s="50"/>
      <c r="K34" s="95">
        <v>211257</v>
      </c>
      <c r="L34" s="95"/>
      <c r="M34" s="97">
        <v>97511</v>
      </c>
      <c r="N34" s="98"/>
      <c r="O34" s="99"/>
      <c r="P34" s="99"/>
      <c r="Q34" s="100">
        <f t="shared" si="2"/>
        <v>308768</v>
      </c>
      <c r="R34" s="101"/>
      <c r="S34" s="99"/>
      <c r="T34" s="100"/>
      <c r="U34" s="101"/>
      <c r="V34" s="99"/>
      <c r="W34" s="100"/>
      <c r="X34" s="100"/>
      <c r="Y34" s="115"/>
    </row>
    <row r="35" spans="1:25" ht="12">
      <c r="A35" s="41" t="s">
        <v>36</v>
      </c>
      <c r="B35" s="35">
        <f>SUM(B26:B34)</f>
        <v>5129994</v>
      </c>
      <c r="C35" s="35"/>
      <c r="D35" s="106">
        <f>SUM(D26:D34)</f>
        <v>2661401</v>
      </c>
      <c r="E35" s="80"/>
      <c r="F35" s="45">
        <f>SUM(F26:F34)</f>
        <v>2856876</v>
      </c>
      <c r="G35" s="51"/>
      <c r="H35" s="35"/>
      <c r="I35" s="35">
        <f>F35+D35</f>
        <v>5518277</v>
      </c>
      <c r="J35" s="51"/>
      <c r="K35" s="45">
        <f>SUM(K26:K34)</f>
        <v>3634348</v>
      </c>
      <c r="L35" s="45"/>
      <c r="M35" s="61">
        <f>SUM(M26:M34)</f>
        <v>3167704</v>
      </c>
      <c r="N35" s="80"/>
      <c r="O35" s="35"/>
      <c r="P35" s="35"/>
      <c r="Q35" s="35">
        <f t="shared" si="2"/>
        <v>6802052</v>
      </c>
      <c r="R35" s="16"/>
      <c r="S35" s="22"/>
      <c r="T35" s="35">
        <f t="shared" si="3"/>
        <v>3846219</v>
      </c>
      <c r="U35" s="16"/>
      <c r="V35" s="22"/>
      <c r="W35" s="35">
        <f t="shared" si="0"/>
        <v>320518.25</v>
      </c>
      <c r="X35" s="8"/>
      <c r="Y35" s="116">
        <f>Q35/W35</f>
        <v>21.22204273859601</v>
      </c>
    </row>
    <row r="36" spans="1:25" ht="12">
      <c r="A36" s="6" t="s">
        <v>27</v>
      </c>
      <c r="B36" s="77">
        <v>460894</v>
      </c>
      <c r="C36" s="8"/>
      <c r="D36" s="97">
        <v>255038</v>
      </c>
      <c r="E36" s="79"/>
      <c r="F36" s="95">
        <v>292642</v>
      </c>
      <c r="G36" s="16"/>
      <c r="H36" s="22"/>
      <c r="I36" s="8">
        <f>F36+D36</f>
        <v>547680</v>
      </c>
      <c r="J36" s="50"/>
      <c r="K36" s="44">
        <v>218850</v>
      </c>
      <c r="L36" s="44"/>
      <c r="M36" s="77">
        <v>381990</v>
      </c>
      <c r="N36" s="79"/>
      <c r="O36" s="22"/>
      <c r="P36" s="22"/>
      <c r="Q36" s="8">
        <f t="shared" si="2"/>
        <v>600840</v>
      </c>
      <c r="R36" s="16"/>
      <c r="S36" s="22"/>
      <c r="T36" s="8">
        <f t="shared" si="3"/>
        <v>407734</v>
      </c>
      <c r="U36" s="16"/>
      <c r="V36" s="22"/>
      <c r="W36" s="8">
        <f t="shared" si="0"/>
        <v>33977.833333333336</v>
      </c>
      <c r="X36" s="8"/>
      <c r="Y36" s="114">
        <f>Q36/W36</f>
        <v>17.683293519794766</v>
      </c>
    </row>
    <row r="37" spans="1:25" ht="12">
      <c r="A37" s="6" t="s">
        <v>29</v>
      </c>
      <c r="B37" s="77">
        <v>238672</v>
      </c>
      <c r="C37" s="8"/>
      <c r="D37" s="97">
        <v>153139</v>
      </c>
      <c r="E37" s="79"/>
      <c r="F37" s="95">
        <v>130424</v>
      </c>
      <c r="G37" s="16"/>
      <c r="H37" s="22"/>
      <c r="I37" s="8">
        <f>F37+D37</f>
        <v>283563</v>
      </c>
      <c r="J37" s="50"/>
      <c r="K37" s="44">
        <v>240979</v>
      </c>
      <c r="L37" s="44"/>
      <c r="M37" s="77">
        <v>40226</v>
      </c>
      <c r="N37" s="79"/>
      <c r="O37" s="22"/>
      <c r="P37" s="22"/>
      <c r="Q37" s="8">
        <f t="shared" si="2"/>
        <v>281205</v>
      </c>
      <c r="R37" s="16"/>
      <c r="S37" s="22"/>
      <c r="T37" s="8">
        <f t="shared" si="3"/>
        <v>241030</v>
      </c>
      <c r="U37" s="16"/>
      <c r="V37" s="22"/>
      <c r="W37" s="8">
        <f t="shared" si="0"/>
        <v>20085.833333333332</v>
      </c>
      <c r="X37" s="8"/>
      <c r="Y37" s="114">
        <f>Q37/W37</f>
        <v>14.000165954445505</v>
      </c>
    </row>
    <row r="38" spans="1:25" ht="12">
      <c r="A38" s="6" t="s">
        <v>28</v>
      </c>
      <c r="B38" s="77">
        <v>140233</v>
      </c>
      <c r="C38" s="8"/>
      <c r="D38" s="97">
        <v>147135</v>
      </c>
      <c r="E38" s="79"/>
      <c r="F38" s="44">
        <v>900</v>
      </c>
      <c r="G38" s="16"/>
      <c r="H38" s="22"/>
      <c r="I38" s="8">
        <f>F38+D38</f>
        <v>148035</v>
      </c>
      <c r="J38" s="50"/>
      <c r="K38" s="44">
        <v>167927</v>
      </c>
      <c r="L38" s="44"/>
      <c r="M38" s="77">
        <v>900</v>
      </c>
      <c r="N38" s="79"/>
      <c r="O38" s="22"/>
      <c r="P38" s="22"/>
      <c r="Q38" s="8">
        <f t="shared" si="2"/>
        <v>168827</v>
      </c>
      <c r="R38" s="16"/>
      <c r="S38" s="22"/>
      <c r="T38" s="8">
        <f t="shared" si="3"/>
        <v>119441</v>
      </c>
      <c r="U38" s="16"/>
      <c r="V38" s="22"/>
      <c r="W38" s="8">
        <f t="shared" si="0"/>
        <v>9953.416666666666</v>
      </c>
      <c r="X38" s="8"/>
      <c r="Y38" s="114">
        <f>Q38/W38</f>
        <v>16.96171331452349</v>
      </c>
    </row>
    <row r="39" spans="1:25" ht="12">
      <c r="A39" s="41" t="s">
        <v>36</v>
      </c>
      <c r="B39" s="35">
        <f>SUM(B36:B38)</f>
        <v>839799</v>
      </c>
      <c r="C39" s="35"/>
      <c r="D39" s="61">
        <f>SUM(D36:D38)</f>
        <v>555312</v>
      </c>
      <c r="E39" s="80"/>
      <c r="F39" s="45">
        <f>SUM(F36:F38)</f>
        <v>423966</v>
      </c>
      <c r="G39" s="51"/>
      <c r="H39" s="35"/>
      <c r="I39" s="35">
        <f>F39+D39</f>
        <v>979278</v>
      </c>
      <c r="J39" s="51"/>
      <c r="K39" s="45">
        <f>SUM(K36:K38)</f>
        <v>627756</v>
      </c>
      <c r="L39" s="45"/>
      <c r="M39" s="61">
        <f>SUM(M36:M38)</f>
        <v>423116</v>
      </c>
      <c r="N39" s="80"/>
      <c r="O39" s="35"/>
      <c r="P39" s="35"/>
      <c r="Q39" s="35">
        <f t="shared" si="2"/>
        <v>1050872</v>
      </c>
      <c r="R39" s="16"/>
      <c r="S39" s="22"/>
      <c r="T39" s="35">
        <f t="shared" si="3"/>
        <v>768205</v>
      </c>
      <c r="U39" s="16"/>
      <c r="V39" s="22"/>
      <c r="W39" s="35">
        <f t="shared" si="0"/>
        <v>64017.083333333336</v>
      </c>
      <c r="X39" s="8"/>
      <c r="Y39" s="116">
        <f>Q39/W39</f>
        <v>16.415493260262558</v>
      </c>
    </row>
    <row r="40" spans="1:25" ht="12">
      <c r="A40" s="6" t="s">
        <v>35</v>
      </c>
      <c r="B40" s="77">
        <v>202087</v>
      </c>
      <c r="C40" s="8"/>
      <c r="D40" s="77"/>
      <c r="E40" s="79"/>
      <c r="F40" s="44"/>
      <c r="G40" s="16"/>
      <c r="H40" s="22"/>
      <c r="I40" s="8"/>
      <c r="J40" s="50"/>
      <c r="K40" s="95">
        <v>340757</v>
      </c>
      <c r="L40" s="95"/>
      <c r="M40" s="97">
        <v>70881</v>
      </c>
      <c r="N40" s="98"/>
      <c r="O40" s="99"/>
      <c r="P40" s="99"/>
      <c r="Q40" s="100">
        <f t="shared" si="2"/>
        <v>411638</v>
      </c>
      <c r="R40" s="101"/>
      <c r="S40" s="99"/>
      <c r="T40" s="100"/>
      <c r="U40" s="101"/>
      <c r="V40" s="99"/>
      <c r="W40" s="100"/>
      <c r="X40" s="100"/>
      <c r="Y40" s="115"/>
    </row>
    <row r="41" spans="1:25" ht="12.75" thickBot="1">
      <c r="A41" s="36" t="s">
        <v>37</v>
      </c>
      <c r="B41" s="40">
        <f>B11+B25+B35+B39+B40</f>
        <v>21494807</v>
      </c>
      <c r="C41" s="62"/>
      <c r="D41" s="56">
        <f>D11+D25+D35+D39+D40</f>
        <v>7257706</v>
      </c>
      <c r="E41" s="81"/>
      <c r="F41" s="59">
        <f>F11+F25+F35+F39+F40</f>
        <v>13609681</v>
      </c>
      <c r="G41" s="62"/>
      <c r="H41" s="40"/>
      <c r="I41" s="39">
        <f>F41+D41</f>
        <v>20867387</v>
      </c>
      <c r="J41" s="62"/>
      <c r="K41" s="102">
        <f>K11+K25+K35+K39+K40</f>
        <v>11827518</v>
      </c>
      <c r="L41" s="102"/>
      <c r="M41" s="103">
        <f>M11+M25+M35+M39+M40</f>
        <v>13108408</v>
      </c>
      <c r="N41" s="104"/>
      <c r="O41" s="105"/>
      <c r="P41" s="105"/>
      <c r="Q41" s="105">
        <f t="shared" si="2"/>
        <v>24935926</v>
      </c>
      <c r="R41" s="17"/>
      <c r="S41" s="27"/>
      <c r="T41" s="39">
        <f t="shared" si="3"/>
        <v>17426268</v>
      </c>
      <c r="U41" s="17"/>
      <c r="V41" s="27"/>
      <c r="W41" s="39">
        <f t="shared" si="0"/>
        <v>1452189</v>
      </c>
      <c r="X41" s="9"/>
      <c r="Y41" s="117">
        <f>Q41/W41</f>
        <v>17.171267651800143</v>
      </c>
    </row>
    <row r="42" spans="2:25" ht="12">
      <c r="B42" s="108"/>
      <c r="C42" s="2"/>
      <c r="D42" s="120"/>
      <c r="E42" s="120"/>
      <c r="F42" s="121"/>
      <c r="G42" s="21"/>
      <c r="H42" s="21"/>
      <c r="K42" s="46"/>
      <c r="L42" s="46"/>
      <c r="M42" s="46"/>
      <c r="N42" s="46"/>
      <c r="O42" s="21"/>
      <c r="P42" s="21"/>
      <c r="Q42" s="21"/>
      <c r="T42" s="8"/>
      <c r="W42" s="38"/>
      <c r="Y42" s="37"/>
    </row>
  </sheetData>
  <sheetProtection/>
  <mergeCells count="4">
    <mergeCell ref="F2:G2"/>
    <mergeCell ref="T2:U2"/>
    <mergeCell ref="W2:X2"/>
    <mergeCell ref="M2:N2"/>
  </mergeCells>
  <printOptions horizontalCentered="1"/>
  <pageMargins left="0.03937007874015748" right="0.03937007874015748" top="1.1811023622047245" bottom="0.5905511811023623" header="0.5118110236220472" footer="0.5118110236220472"/>
  <pageSetup fitToHeight="1" fitToWidth="1" horizontalDpi="600" verticalDpi="600" orientation="landscape" paperSize="9" scale="61" r:id="rId2"/>
  <headerFooter differentOddEven="1" alignWithMargins="0">
    <oddHeader>&amp;L&amp;"Arial,Gras"SERVICE DE L'AGRICULTURE ET DE LA VITICULTURE
ETAT DES STOCKS AU 31.12.2016 - EXPLOITATION DES DONNEES - VINS BLANCS DE CLASSE 1 AOC GC ET PGC EXPRIMES EN LITRES DE VIN CLAIR&amp;C&amp;"Arial,Gras"&amp;11
&amp;RMorges, le  10.04.2017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zvicwt</dc:creator>
  <cp:keywords/>
  <dc:description/>
  <cp:lastModifiedBy>Gilles Andrey</cp:lastModifiedBy>
  <cp:lastPrinted>2016-03-23T15:05:46Z</cp:lastPrinted>
  <dcterms:created xsi:type="dcterms:W3CDTF">1999-03-22T16:27:52Z</dcterms:created>
  <dcterms:modified xsi:type="dcterms:W3CDTF">2017-04-10T13:39:52Z</dcterms:modified>
  <cp:category/>
  <cp:version/>
  <cp:contentType/>
  <cp:contentStatus/>
</cp:coreProperties>
</file>