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2160" windowWidth="16560" windowHeight="10530" activeTab="0"/>
  </bookViews>
  <sheets>
    <sheet name="DONNEES" sheetId="1" r:id="rId1"/>
  </sheets>
  <definedNames>
    <definedName name="graph">#REF!</definedName>
  </definedNames>
  <calcPr fullCalcOnLoad="1"/>
</workbook>
</file>

<file path=xl/sharedStrings.xml><?xml version="1.0" encoding="utf-8"?>
<sst xmlns="http://schemas.openxmlformats.org/spreadsheetml/2006/main" count="50" uniqueCount="42">
  <si>
    <t>Total</t>
  </si>
  <si>
    <t>Bois</t>
  </si>
  <si>
    <t>Substances biogènes</t>
  </si>
  <si>
    <t>Chaleur de STEP</t>
  </si>
  <si>
    <t>Rejets de chaleur UIOM</t>
  </si>
  <si>
    <t>Rejets de chaleur industrie</t>
  </si>
  <si>
    <t>Capteurs solaires</t>
  </si>
  <si>
    <t>Photovoltaïque</t>
  </si>
  <si>
    <t>Hydraulique</t>
  </si>
  <si>
    <t>Produits pétroliers</t>
  </si>
  <si>
    <t>Électricité</t>
  </si>
  <si>
    <t>Gaz</t>
  </si>
  <si>
    <t>Charbon</t>
  </si>
  <si>
    <t>Chaleur à distance</t>
  </si>
  <si>
    <t>Déchets</t>
  </si>
  <si>
    <t>- Combustibles pétroliers</t>
  </si>
  <si>
    <t>- Carburants</t>
  </si>
  <si>
    <t>Habitants</t>
  </si>
  <si>
    <t>Energies renouvelables [kWh/an]</t>
  </si>
  <si>
    <t>Energies renouvelables dans le canton de Vaud [kWh/an]</t>
  </si>
  <si>
    <t>Consommation finale d'énergie [TJ]</t>
  </si>
  <si>
    <t>Consommation finale d'énergie [kWh/an]</t>
  </si>
  <si>
    <t>22.2. Energies renouvelables</t>
  </si>
  <si>
    <t>Part des énergies renouvelables dans la consommation finale d'énergie, Vaud</t>
  </si>
  <si>
    <t>Part de l'utilisation des énergies renouvelables dans la consommation du canton</t>
  </si>
  <si>
    <t>Source: EnFK; OFEN; SCRIS</t>
  </si>
  <si>
    <t>Part des énergies renouvelables, en %</t>
  </si>
  <si>
    <t>[TJ]</t>
  </si>
  <si>
    <t>[kWh/hab/an]</t>
  </si>
  <si>
    <t>[GWh/an]</t>
  </si>
  <si>
    <t>ER Thermique</t>
  </si>
  <si>
    <t>Biocarburants (biogaz+biodiesel)</t>
  </si>
  <si>
    <t>Production d'électricité à partir de déchets</t>
  </si>
  <si>
    <t>Couplage Chaleur Force (CCF)</t>
  </si>
  <si>
    <t>Géothermie profonde</t>
  </si>
  <si>
    <t>ER Electrique</t>
  </si>
  <si>
    <t>Chaleur ambiante</t>
  </si>
  <si>
    <t>[%]</t>
  </si>
  <si>
    <t>= valeurs 2000</t>
  </si>
  <si>
    <t>Energies renouvelables (ER) par habitant [kWh/hab/an]</t>
  </si>
  <si>
    <t>Source : SCRIS, StatVD</t>
  </si>
  <si>
    <t>Sources: OFEN, StatVD, SEVEN, pac.ch, rapport BoisEau, swissgrid, rapport Cousin, DIREN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</si>
</sst>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  <numFmt numFmtId="172" formatCode="0.0"/>
    <numFmt numFmtId="173" formatCode="#\ ##0"/>
    <numFmt numFmtId="174" formatCode="0.0%"/>
    <numFmt numFmtId="175" formatCode="0.0000"/>
    <numFmt numFmtId="176" formatCode="0.000"/>
    <numFmt numFmtId="177" formatCode="_ * #,##0.0_ ;_ * \-#,##0.0_ ;_ * &quot;-&quot;??_ ;_ @_ "/>
    <numFmt numFmtId="178" formatCode="_ * #,##0_ ;_ * \-#,##0_ ;_ * &quot;-&quot;??_ ;_ @_ "/>
    <numFmt numFmtId="179" formatCode="#,##0.0"/>
  </numFmts>
  <fonts count="5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i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sz val="8"/>
      <color indexed="63"/>
      <name val="Arial Narrow"/>
      <family val="2"/>
    </font>
    <font>
      <sz val="8"/>
      <color indexed="63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i/>
      <sz val="10"/>
      <color theme="3" tint="0.39998000860214233"/>
      <name val="Arial"/>
      <family val="2"/>
    </font>
    <font>
      <b/>
      <i/>
      <sz val="10"/>
      <color theme="3" tint="0.39998000860214233"/>
      <name val="Arial"/>
      <family val="2"/>
    </font>
    <font>
      <b/>
      <sz val="8"/>
      <color rgb="FF4D4D4D"/>
      <name val="Arial Narrow"/>
      <family val="2"/>
    </font>
    <font>
      <sz val="8"/>
      <color rgb="FF4D4D4D"/>
      <name val="Arial Narrow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0" fontId="0" fillId="0" borderId="1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0" xfId="0" applyFont="1" applyBorder="1" applyAlignment="1">
      <alignment horizontal="right"/>
    </xf>
    <xf numFmtId="173" fontId="1" fillId="0" borderId="0" xfId="0" applyNumberFormat="1" applyFont="1" applyFill="1" applyBorder="1" applyAlignment="1">
      <alignment vertical="center"/>
    </xf>
    <xf numFmtId="17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73" fontId="0" fillId="0" borderId="10" xfId="0" applyNumberFormat="1" applyFont="1" applyFill="1" applyBorder="1" applyAlignment="1">
      <alignment vertical="center"/>
    </xf>
    <xf numFmtId="173" fontId="1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0" fontId="6" fillId="0" borderId="10" xfId="0" applyFont="1" applyBorder="1" applyAlignment="1">
      <alignment horizontal="right"/>
    </xf>
    <xf numFmtId="173" fontId="6" fillId="0" borderId="10" xfId="0" applyNumberFormat="1" applyFont="1" applyFill="1" applyBorder="1" applyAlignment="1">
      <alignment vertical="center"/>
    </xf>
    <xf numFmtId="173" fontId="7" fillId="0" borderId="0" xfId="0" applyNumberFormat="1" applyFont="1" applyAlignment="1">
      <alignment/>
    </xf>
    <xf numFmtId="173" fontId="8" fillId="0" borderId="0" xfId="0" applyNumberFormat="1" applyFont="1" applyFill="1" applyBorder="1" applyAlignment="1">
      <alignment vertical="center"/>
    </xf>
    <xf numFmtId="0" fontId="6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10" fontId="8" fillId="0" borderId="10" xfId="0" applyNumberFormat="1" applyFont="1" applyBorder="1" applyAlignment="1">
      <alignment/>
    </xf>
    <xf numFmtId="17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right"/>
    </xf>
    <xf numFmtId="9" fontId="6" fillId="0" borderId="0" xfId="0" applyNumberFormat="1" applyFont="1" applyBorder="1" applyAlignment="1">
      <alignment/>
    </xf>
    <xf numFmtId="9" fontId="6" fillId="0" borderId="0" xfId="0" applyNumberFormat="1" applyFont="1" applyAlignment="1">
      <alignment/>
    </xf>
    <xf numFmtId="9" fontId="6" fillId="0" borderId="0" xfId="0" applyNumberFormat="1" applyFont="1" applyFill="1" applyBorder="1" applyAlignment="1">
      <alignment/>
    </xf>
    <xf numFmtId="9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174" fontId="6" fillId="0" borderId="0" xfId="0" applyNumberFormat="1" applyFont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0" fillId="0" borderId="0" xfId="0" applyNumberFormat="1" applyFont="1" applyAlignment="1" quotePrefix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51" fillId="0" borderId="0" xfId="0" applyNumberFormat="1" applyFont="1" applyBorder="1" applyAlignment="1">
      <alignment/>
    </xf>
    <xf numFmtId="1" fontId="51" fillId="0" borderId="0" xfId="0" applyNumberFormat="1" applyFont="1" applyBorder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 horizontal="left"/>
    </xf>
    <xf numFmtId="173" fontId="52" fillId="0" borderId="0" xfId="0" applyNumberFormat="1" applyFont="1" applyFill="1" applyBorder="1" applyAlignment="1">
      <alignment vertical="center"/>
    </xf>
    <xf numFmtId="173" fontId="53" fillId="0" borderId="0" xfId="0" applyNumberFormat="1" applyFont="1" applyAlignment="1">
      <alignment/>
    </xf>
    <xf numFmtId="9" fontId="54" fillId="0" borderId="0" xfId="0" applyNumberFormat="1" applyFont="1" applyFill="1" applyBorder="1" applyAlignment="1">
      <alignment horizontal="right"/>
    </xf>
    <xf numFmtId="3" fontId="54" fillId="0" borderId="0" xfId="0" applyNumberFormat="1" applyFont="1" applyFill="1" applyBorder="1" applyAlignment="1">
      <alignment horizontal="right"/>
    </xf>
    <xf numFmtId="0" fontId="51" fillId="0" borderId="11" xfId="0" applyFont="1" applyFill="1" applyBorder="1" applyAlignment="1">
      <alignment horizontal="center"/>
    </xf>
    <xf numFmtId="3" fontId="52" fillId="0" borderId="0" xfId="0" applyNumberFormat="1" applyFont="1" applyBorder="1" applyAlignment="1">
      <alignment horizontal="right"/>
    </xf>
    <xf numFmtId="174" fontId="52" fillId="0" borderId="0" xfId="0" applyNumberFormat="1" applyFont="1" applyBorder="1" applyAlignment="1">
      <alignment horizontal="center"/>
    </xf>
    <xf numFmtId="9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center"/>
    </xf>
    <xf numFmtId="3" fontId="51" fillId="0" borderId="0" xfId="0" applyNumberFormat="1" applyFont="1" applyBorder="1" applyAlignment="1">
      <alignment horizontal="center"/>
    </xf>
    <xf numFmtId="174" fontId="51" fillId="0" borderId="0" xfId="0" applyNumberFormat="1" applyFont="1" applyBorder="1" applyAlignment="1">
      <alignment horizontal="center"/>
    </xf>
    <xf numFmtId="9" fontId="51" fillId="0" borderId="0" xfId="0" applyNumberFormat="1" applyFont="1" applyBorder="1" applyAlignment="1">
      <alignment horizontal="center"/>
    </xf>
    <xf numFmtId="3" fontId="51" fillId="0" borderId="11" xfId="0" applyNumberFormat="1" applyFont="1" applyBorder="1" applyAlignment="1">
      <alignment horizontal="center"/>
    </xf>
    <xf numFmtId="174" fontId="51" fillId="0" borderId="11" xfId="0" applyNumberFormat="1" applyFont="1" applyBorder="1" applyAlignment="1">
      <alignment horizontal="center"/>
    </xf>
    <xf numFmtId="3" fontId="51" fillId="0" borderId="11" xfId="0" applyNumberFormat="1" applyFont="1" applyBorder="1" applyAlignment="1">
      <alignment/>
    </xf>
    <xf numFmtId="0" fontId="55" fillId="0" borderId="0" xfId="0" applyFont="1" applyFill="1" applyBorder="1" applyAlignment="1">
      <alignment vertical="center"/>
    </xf>
    <xf numFmtId="3" fontId="55" fillId="0" borderId="0" xfId="0" applyNumberFormat="1" applyFont="1" applyAlignment="1">
      <alignment vertical="center"/>
    </xf>
    <xf numFmtId="0" fontId="56" fillId="0" borderId="0" xfId="0" applyFont="1" applyFill="1" applyBorder="1" applyAlignment="1">
      <alignment vertical="center"/>
    </xf>
    <xf numFmtId="3" fontId="56" fillId="0" borderId="0" xfId="0" applyNumberFormat="1" applyFont="1" applyAlignment="1">
      <alignment vertical="center"/>
    </xf>
    <xf numFmtId="3" fontId="56" fillId="0" borderId="0" xfId="0" applyNumberFormat="1" applyFont="1" applyAlignment="1">
      <alignment horizontal="right" vertical="center"/>
    </xf>
    <xf numFmtId="178" fontId="51" fillId="0" borderId="10" xfId="47" applyNumberFormat="1" applyFont="1" applyBorder="1" applyAlignment="1">
      <alignment/>
    </xf>
    <xf numFmtId="10" fontId="52" fillId="0" borderId="10" xfId="0" applyNumberFormat="1" applyFont="1" applyBorder="1" applyAlignment="1">
      <alignment/>
    </xf>
    <xf numFmtId="0" fontId="57" fillId="0" borderId="10" xfId="0" applyFont="1" applyBorder="1" applyAlignment="1">
      <alignment/>
    </xf>
    <xf numFmtId="0" fontId="51" fillId="0" borderId="10" xfId="0" applyFont="1" applyBorder="1" applyAlignment="1">
      <alignment/>
    </xf>
    <xf numFmtId="178" fontId="51" fillId="0" borderId="10" xfId="0" applyNumberFormat="1" applyFont="1" applyBorder="1" applyAlignment="1">
      <alignment horizontal="right"/>
    </xf>
    <xf numFmtId="178" fontId="52" fillId="0" borderId="10" xfId="47" applyNumberFormat="1" applyFont="1" applyBorder="1" applyAlignment="1">
      <alignment/>
    </xf>
    <xf numFmtId="178" fontId="52" fillId="0" borderId="10" xfId="47" applyNumberFormat="1" applyFont="1" applyBorder="1" applyAlignment="1">
      <alignment horizontal="right"/>
    </xf>
    <xf numFmtId="3" fontId="51" fillId="0" borderId="10" xfId="0" applyNumberFormat="1" applyFont="1" applyBorder="1" applyAlignment="1">
      <alignment/>
    </xf>
    <xf numFmtId="179" fontId="51" fillId="0" borderId="0" xfId="0" applyNumberFormat="1" applyFont="1" applyBorder="1" applyAlignment="1">
      <alignment horizontal="center"/>
    </xf>
    <xf numFmtId="179" fontId="53" fillId="0" borderId="0" xfId="0" applyNumberFormat="1" applyFont="1" applyBorder="1" applyAlignment="1">
      <alignment horizontal="center"/>
    </xf>
    <xf numFmtId="179" fontId="51" fillId="0" borderId="11" xfId="0" applyNumberFormat="1" applyFont="1" applyBorder="1" applyAlignment="1">
      <alignment horizontal="center"/>
    </xf>
    <xf numFmtId="3" fontId="54" fillId="0" borderId="11" xfId="0" applyNumberFormat="1" applyFont="1" applyFill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Energies renouvelables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 des énergies renouvelables vaudoises dans la consommation finale d'énergie, Vaud</a:t>
            </a:r>
          </a:p>
        </c:rich>
      </c:tx>
      <c:layout>
        <c:manualLayout>
          <c:xMode val="factor"/>
          <c:yMode val="factor"/>
          <c:x val="0.065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11"/>
          <c:w val="0.89675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numRef>
              <c:f>DONNEES!$G$45:$V$45</c:f>
              <c:numCache/>
            </c:numRef>
          </c:cat>
          <c:val>
            <c:numRef>
              <c:f>DONNEES!$G$48:$V$48</c:f>
              <c:numCache/>
            </c:numRef>
          </c:val>
        </c:ser>
        <c:axId val="7397514"/>
        <c:axId val="62327723"/>
      </c:barChart>
      <c:catAx>
        <c:axId val="739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27723"/>
        <c:crosses val="autoZero"/>
        <c:auto val="1"/>
        <c:lblOffset val="100"/>
        <c:tickLblSkip val="1"/>
        <c:noMultiLvlLbl val="0"/>
      </c:catAx>
      <c:valAx>
        <c:axId val="62327723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97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0.0345</cdr:x>
      <cdr:y>0.92075</cdr:y>
    </cdr:from>
    <cdr:to>
      <cdr:x>0.34775</cdr:x>
      <cdr:y>0.969</cdr:y>
    </cdr:to>
    <cdr:sp>
      <cdr:nvSpPr>
        <cdr:cNvPr id="1" name="Text Box 1"/>
        <cdr:cNvSpPr txBox="1">
          <a:spLocks noChangeArrowheads="1"/>
        </cdr:cNvSpPr>
      </cdr:nvSpPr>
      <cdr:spPr>
        <a:xfrm>
          <a:off x="257175" y="4295775"/>
          <a:ext cx="2390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 : EnFK; OFEN; StatVD, DIREN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50</xdr:row>
      <xdr:rowOff>114300</xdr:rowOff>
    </xdr:from>
    <xdr:to>
      <xdr:col>16</xdr:col>
      <xdr:colOff>276225</xdr:colOff>
      <xdr:row>79</xdr:row>
      <xdr:rowOff>85725</xdr:rowOff>
    </xdr:to>
    <xdr:graphicFrame>
      <xdr:nvGraphicFramePr>
        <xdr:cNvPr id="1" name="Chart 1"/>
        <xdr:cNvGraphicFramePr/>
      </xdr:nvGraphicFramePr>
      <xdr:xfrm>
        <a:off x="6467475" y="8105775"/>
        <a:ext cx="76390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zoomScalePageLayoutView="0" workbookViewId="0" topLeftCell="A18">
      <pane xSplit="1" topLeftCell="B1" activePane="topRight" state="frozen"/>
      <selection pane="topLeft" activeCell="A1" sqref="A1"/>
      <selection pane="topRight" activeCell="A3" sqref="A3"/>
    </sheetView>
  </sheetViews>
  <sheetFormatPr defaultColWidth="11.421875" defaultRowHeight="12.75"/>
  <cols>
    <col min="1" max="1" width="48.57421875" style="0" customWidth="1"/>
    <col min="2" max="2" width="15.28125" style="0" customWidth="1"/>
    <col min="3" max="3" width="13.28125" style="0" customWidth="1"/>
    <col min="4" max="4" width="14.57421875" style="0" customWidth="1"/>
    <col min="5" max="5" width="11.421875" style="0" customWidth="1"/>
    <col min="6" max="8" width="7.7109375" style="0" customWidth="1"/>
    <col min="9" max="9" width="14.7109375" style="0" customWidth="1"/>
    <col min="10" max="10" width="7.7109375" style="0" customWidth="1"/>
    <col min="11" max="11" width="12.8515625" style="0" customWidth="1"/>
    <col min="12" max="14" width="7.7109375" style="0" customWidth="1"/>
    <col min="15" max="15" width="15.00390625" style="36" customWidth="1"/>
    <col min="16" max="21" width="7.7109375" style="36" customWidth="1"/>
    <col min="22" max="22" width="18.00390625" style="36" customWidth="1"/>
    <col min="23" max="23" width="10.00390625" style="0" customWidth="1"/>
    <col min="24" max="24" width="10.7109375" style="47" customWidth="1"/>
    <col min="25" max="25" width="7.7109375" style="61" customWidth="1"/>
    <col min="26" max="26" width="1.7109375" style="55" customWidth="1"/>
    <col min="27" max="27" width="10.7109375" style="47" customWidth="1"/>
    <col min="28" max="28" width="7.7109375" style="61" customWidth="1"/>
    <col min="29" max="29" width="8.140625" style="48" customWidth="1"/>
    <col min="30" max="30" width="10.7109375" style="47" customWidth="1"/>
    <col min="31" max="31" width="7.7109375" style="61" customWidth="1"/>
    <col min="32" max="33" width="11.421875" style="63" customWidth="1"/>
  </cols>
  <sheetData>
    <row r="1" ht="12.75">
      <c r="A1" s="12" t="s">
        <v>22</v>
      </c>
    </row>
    <row r="3" ht="12.75">
      <c r="A3" t="s">
        <v>23</v>
      </c>
    </row>
    <row r="4" spans="24:33" ht="12.75">
      <c r="X4" s="48"/>
      <c r="Y4" s="60"/>
      <c r="Z4" s="54"/>
      <c r="AA4" s="48"/>
      <c r="AB4" s="60"/>
      <c r="AD4" s="48"/>
      <c r="AE4" s="60"/>
      <c r="AF4" s="64"/>
      <c r="AG4" s="64"/>
    </row>
    <row r="5" spans="1:33" s="20" customFormat="1" ht="12.75">
      <c r="A5" s="18" t="s">
        <v>39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O5" s="37"/>
      <c r="P5" s="37"/>
      <c r="Q5" s="37"/>
      <c r="R5" s="37"/>
      <c r="S5" s="37"/>
      <c r="T5" s="37"/>
      <c r="U5" s="37"/>
      <c r="V5" s="37"/>
      <c r="X5" s="107" t="s">
        <v>30</v>
      </c>
      <c r="Y5" s="108"/>
      <c r="Z5" s="78"/>
      <c r="AA5" s="107" t="s">
        <v>35</v>
      </c>
      <c r="AB5" s="108"/>
      <c r="AC5" s="79"/>
      <c r="AD5" s="107" t="s">
        <v>0</v>
      </c>
      <c r="AE5" s="107"/>
      <c r="AF5" s="108"/>
      <c r="AG5" s="80"/>
    </row>
    <row r="6" spans="1:33" ht="12.75">
      <c r="A6" s="2"/>
      <c r="B6" s="2">
        <v>1995</v>
      </c>
      <c r="C6" s="4">
        <v>1996</v>
      </c>
      <c r="D6" s="2">
        <v>1997</v>
      </c>
      <c r="E6" s="4">
        <v>1998</v>
      </c>
      <c r="F6" s="2">
        <v>1999</v>
      </c>
      <c r="G6" s="2">
        <v>2000</v>
      </c>
      <c r="H6" s="4">
        <v>2001</v>
      </c>
      <c r="I6" s="2">
        <v>2002</v>
      </c>
      <c r="J6" s="4">
        <v>2003</v>
      </c>
      <c r="K6" s="2">
        <v>2004</v>
      </c>
      <c r="L6" s="4">
        <v>2005</v>
      </c>
      <c r="M6" s="4">
        <v>2006</v>
      </c>
      <c r="N6" s="4">
        <v>2007</v>
      </c>
      <c r="O6" s="38">
        <v>2008</v>
      </c>
      <c r="P6" s="98">
        <v>2009</v>
      </c>
      <c r="Q6" s="98">
        <v>2010</v>
      </c>
      <c r="R6" s="98">
        <v>2011</v>
      </c>
      <c r="S6" s="98">
        <v>2012</v>
      </c>
      <c r="T6" s="98">
        <v>2013</v>
      </c>
      <c r="U6" s="98">
        <v>2014</v>
      </c>
      <c r="V6" s="99">
        <v>2015</v>
      </c>
      <c r="X6" s="81" t="s">
        <v>29</v>
      </c>
      <c r="Y6" s="82" t="s">
        <v>37</v>
      </c>
      <c r="Z6" s="83"/>
      <c r="AA6" s="81" t="s">
        <v>29</v>
      </c>
      <c r="AB6" s="82" t="s">
        <v>37</v>
      </c>
      <c r="AC6" s="81"/>
      <c r="AD6" s="81" t="s">
        <v>29</v>
      </c>
      <c r="AE6" s="82" t="s">
        <v>37</v>
      </c>
      <c r="AF6" s="84" t="s">
        <v>27</v>
      </c>
      <c r="AG6" s="84" t="s">
        <v>28</v>
      </c>
    </row>
    <row r="7" spans="1:33" ht="12.75">
      <c r="A7" s="17" t="s">
        <v>1</v>
      </c>
      <c r="B7" s="5">
        <v>248.89966104045556</v>
      </c>
      <c r="C7" s="5">
        <v>241.07139323990108</v>
      </c>
      <c r="D7" s="5">
        <v>303.1999342321605</v>
      </c>
      <c r="E7" s="5">
        <v>348.1918927754168</v>
      </c>
      <c r="F7" s="4"/>
      <c r="G7" s="5">
        <v>345.016604868612</v>
      </c>
      <c r="H7" s="4"/>
      <c r="I7" s="5">
        <v>297.9624783225603</v>
      </c>
      <c r="J7" s="4"/>
      <c r="K7" s="5">
        <v>309.4096032113633</v>
      </c>
      <c r="L7" s="4"/>
      <c r="M7" s="26"/>
      <c r="N7" s="26"/>
      <c r="O7" s="39">
        <v>398.11404369083687</v>
      </c>
      <c r="P7" s="39"/>
      <c r="Q7" s="39"/>
      <c r="R7" s="39"/>
      <c r="S7" s="39"/>
      <c r="T7" s="39"/>
      <c r="U7" s="39"/>
      <c r="V7" s="103">
        <f>AG7</f>
        <v>719.6956265357557</v>
      </c>
      <c r="X7" s="104">
        <v>508.9</v>
      </c>
      <c r="Y7" s="86">
        <f>X7/$X$20</f>
        <v>0.41891669410602567</v>
      </c>
      <c r="Z7" s="87"/>
      <c r="AA7" s="104">
        <v>39.1</v>
      </c>
      <c r="AB7" s="86">
        <f>AA7/$AA$20</f>
        <v>0.035838680109990834</v>
      </c>
      <c r="AC7" s="72"/>
      <c r="AD7" s="72">
        <f>AA7+X7</f>
        <v>548</v>
      </c>
      <c r="AE7" s="86">
        <f>AD7/$AD$20</f>
        <v>0.23766154913695894</v>
      </c>
      <c r="AF7" s="85">
        <f>3.6*AD7</f>
        <v>1972.8</v>
      </c>
      <c r="AG7" s="85">
        <f>AD7*1000000/$V$27</f>
        <v>719.6956265357557</v>
      </c>
    </row>
    <row r="8" spans="1:33" ht="12.75">
      <c r="A8" s="17" t="s">
        <v>36</v>
      </c>
      <c r="B8" s="6"/>
      <c r="C8" s="4"/>
      <c r="D8" s="4"/>
      <c r="E8" s="4"/>
      <c r="F8" s="4"/>
      <c r="G8" s="5">
        <v>77.79339029501855</v>
      </c>
      <c r="H8" s="4"/>
      <c r="I8" s="7">
        <v>77.79339029501855</v>
      </c>
      <c r="J8" s="4"/>
      <c r="K8" s="7">
        <v>77.79339029501855</v>
      </c>
      <c r="L8" s="4"/>
      <c r="M8" s="26"/>
      <c r="N8" s="26"/>
      <c r="O8" s="39">
        <v>274.6115118889349</v>
      </c>
      <c r="P8" s="39"/>
      <c r="Q8" s="39"/>
      <c r="R8" s="39"/>
      <c r="S8" s="39"/>
      <c r="T8" s="39"/>
      <c r="U8" s="39"/>
      <c r="V8" s="103">
        <f aca="true" t="shared" si="0" ref="V8:V20">AG8</f>
        <v>500.1096616511236</v>
      </c>
      <c r="X8" s="104">
        <v>380.8</v>
      </c>
      <c r="Y8" s="86">
        <f aca="true" t="shared" si="1" ref="Y8:Y20">X8/$X$20</f>
        <v>0.3134672374053342</v>
      </c>
      <c r="Z8" s="87"/>
      <c r="AA8" s="104"/>
      <c r="AB8" s="86">
        <f aca="true" t="shared" si="2" ref="AB8:AB20">AA8/$AA$20</f>
        <v>0</v>
      </c>
      <c r="AC8" s="72"/>
      <c r="AD8" s="72">
        <f aca="true" t="shared" si="3" ref="AD8:AD19">AA8+X8</f>
        <v>380.8</v>
      </c>
      <c r="AE8" s="86">
        <f aca="true" t="shared" si="4" ref="AE8:AE20">AD8/$AD$20</f>
        <v>0.16514875531268974</v>
      </c>
      <c r="AF8" s="85">
        <f aca="true" t="shared" si="5" ref="AF8:AF17">3.6*AD8</f>
        <v>1370.88</v>
      </c>
      <c r="AG8" s="85">
        <f aca="true" t="shared" si="6" ref="AG8:AG19">AD8*1000000/$V$27</f>
        <v>500.1096616511236</v>
      </c>
    </row>
    <row r="9" spans="1:33" ht="12.75">
      <c r="A9" s="17" t="s">
        <v>2</v>
      </c>
      <c r="B9" s="6"/>
      <c r="C9" s="4"/>
      <c r="D9" s="4"/>
      <c r="E9" s="4"/>
      <c r="F9" s="4"/>
      <c r="G9" s="5">
        <v>5.573109785587619</v>
      </c>
      <c r="H9" s="4"/>
      <c r="I9" s="5">
        <v>5.766987230017342</v>
      </c>
      <c r="J9" s="4"/>
      <c r="K9" s="6">
        <v>5.270958777211672</v>
      </c>
      <c r="L9" s="4"/>
      <c r="M9" s="26"/>
      <c r="N9" s="26"/>
      <c r="O9" s="39">
        <v>8.717825774251901</v>
      </c>
      <c r="P9" s="39"/>
      <c r="Q9" s="39"/>
      <c r="R9" s="39"/>
      <c r="S9" s="39"/>
      <c r="T9" s="39"/>
      <c r="U9" s="39"/>
      <c r="V9" s="103">
        <f t="shared" si="0"/>
        <v>23.639637367962777</v>
      </c>
      <c r="X9" s="104">
        <v>9.6</v>
      </c>
      <c r="Y9" s="86"/>
      <c r="Z9" s="87"/>
      <c r="AA9" s="104">
        <v>8.4</v>
      </c>
      <c r="AB9" s="86">
        <f t="shared" si="2"/>
        <v>0.007699358386801101</v>
      </c>
      <c r="AC9" s="72"/>
      <c r="AD9" s="72">
        <f t="shared" si="3"/>
        <v>18</v>
      </c>
      <c r="AE9" s="86">
        <f t="shared" si="4"/>
        <v>0.007806401249024199</v>
      </c>
      <c r="AF9" s="85">
        <f t="shared" si="5"/>
        <v>64.8</v>
      </c>
      <c r="AG9" s="85">
        <f t="shared" si="6"/>
        <v>23.639637367962777</v>
      </c>
    </row>
    <row r="10" spans="1:33" ht="12.75">
      <c r="A10" s="17" t="s">
        <v>3</v>
      </c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26"/>
      <c r="N10" s="26"/>
      <c r="O10" s="39">
        <v>27.606448285131023</v>
      </c>
      <c r="P10" s="39"/>
      <c r="Q10" s="39"/>
      <c r="R10" s="39"/>
      <c r="S10" s="39"/>
      <c r="T10" s="39"/>
      <c r="U10" s="39"/>
      <c r="V10" s="103">
        <f t="shared" si="0"/>
        <v>32.57016704030427</v>
      </c>
      <c r="X10" s="104">
        <v>24.8</v>
      </c>
      <c r="Y10" s="86">
        <f t="shared" si="1"/>
        <v>0.02041488310833059</v>
      </c>
      <c r="Z10" s="87"/>
      <c r="AA10" s="104"/>
      <c r="AB10" s="86"/>
      <c r="AC10" s="72"/>
      <c r="AD10" s="72">
        <f t="shared" si="3"/>
        <v>24.8</v>
      </c>
      <c r="AE10" s="86">
        <f t="shared" si="4"/>
        <v>0.01075548616532223</v>
      </c>
      <c r="AF10" s="85">
        <f t="shared" si="5"/>
        <v>89.28</v>
      </c>
      <c r="AG10" s="85">
        <f t="shared" si="6"/>
        <v>32.57016704030427</v>
      </c>
    </row>
    <row r="11" spans="1:33" ht="12.75">
      <c r="A11" s="17" t="s">
        <v>4</v>
      </c>
      <c r="B11" s="6"/>
      <c r="C11" s="5">
        <v>110.4699093157461</v>
      </c>
      <c r="D11" s="4"/>
      <c r="E11" s="5">
        <v>123.73324615887546</v>
      </c>
      <c r="F11" s="4"/>
      <c r="G11" s="5">
        <v>134.6122843785265</v>
      </c>
      <c r="H11" s="4"/>
      <c r="I11" s="5">
        <v>124.38909033580327</v>
      </c>
      <c r="J11" s="4"/>
      <c r="K11" s="6">
        <v>124.90350470897022</v>
      </c>
      <c r="L11" s="4"/>
      <c r="M11" s="26"/>
      <c r="N11" s="26"/>
      <c r="O11" s="39">
        <v>374.8665082928318</v>
      </c>
      <c r="P11" s="39"/>
      <c r="Q11" s="39"/>
      <c r="R11" s="39"/>
      <c r="S11" s="39"/>
      <c r="T11" s="39"/>
      <c r="U11" s="39"/>
      <c r="V11" s="103">
        <f t="shared" si="0"/>
        <v>317.6904599616775</v>
      </c>
      <c r="X11" s="104">
        <v>241.9</v>
      </c>
      <c r="Y11" s="86">
        <f t="shared" si="1"/>
        <v>0.199127428383273</v>
      </c>
      <c r="Z11" s="87"/>
      <c r="AA11" s="104"/>
      <c r="AB11" s="86"/>
      <c r="AC11" s="72"/>
      <c r="AD11" s="72">
        <f t="shared" si="3"/>
        <v>241.9</v>
      </c>
      <c r="AE11" s="86">
        <f t="shared" si="4"/>
        <v>0.10490935900771965</v>
      </c>
      <c r="AF11" s="85">
        <f t="shared" si="5"/>
        <v>870.84</v>
      </c>
      <c r="AG11" s="85">
        <f t="shared" si="6"/>
        <v>317.6904599616775</v>
      </c>
    </row>
    <row r="12" spans="1:33" ht="12.75">
      <c r="A12" s="17" t="s">
        <v>5</v>
      </c>
      <c r="B12" s="6"/>
      <c r="C12" s="4"/>
      <c r="D12" s="4"/>
      <c r="E12" s="4"/>
      <c r="F12" s="4"/>
      <c r="G12" s="4">
        <v>18.3</v>
      </c>
      <c r="H12" s="4"/>
      <c r="I12" s="4">
        <v>20.5</v>
      </c>
      <c r="J12" s="4"/>
      <c r="K12" s="4">
        <v>21.8</v>
      </c>
      <c r="L12" s="4"/>
      <c r="M12" s="26"/>
      <c r="N12" s="26"/>
      <c r="O12" s="39">
        <v>21.794564435629756</v>
      </c>
      <c r="P12" s="39"/>
      <c r="Q12" s="39"/>
      <c r="R12" s="39"/>
      <c r="S12" s="39"/>
      <c r="T12" s="39"/>
      <c r="U12" s="39"/>
      <c r="V12" s="103">
        <f t="shared" si="0"/>
        <v>0</v>
      </c>
      <c r="X12" s="104"/>
      <c r="Y12" s="86">
        <f t="shared" si="1"/>
        <v>0</v>
      </c>
      <c r="Z12" s="87"/>
      <c r="AA12" s="104"/>
      <c r="AB12" s="86"/>
      <c r="AC12" s="72"/>
      <c r="AD12" s="72">
        <f t="shared" si="3"/>
        <v>0</v>
      </c>
      <c r="AE12" s="86">
        <f t="shared" si="4"/>
        <v>0</v>
      </c>
      <c r="AF12" s="85">
        <f t="shared" si="5"/>
        <v>0</v>
      </c>
      <c r="AG12" s="85">
        <f t="shared" si="6"/>
        <v>0</v>
      </c>
    </row>
    <row r="13" spans="1:33" ht="12.75">
      <c r="A13" s="35" t="s">
        <v>32</v>
      </c>
      <c r="B13" s="6"/>
      <c r="C13" s="4"/>
      <c r="D13" s="4"/>
      <c r="E13" s="4"/>
      <c r="F13" s="4"/>
      <c r="G13" s="4"/>
      <c r="H13" s="4"/>
      <c r="I13" s="4"/>
      <c r="J13" s="4"/>
      <c r="K13" s="4"/>
      <c r="L13" s="4"/>
      <c r="M13" s="26"/>
      <c r="N13" s="26"/>
      <c r="O13" s="39">
        <v>95.89608351677091</v>
      </c>
      <c r="P13" s="39"/>
      <c r="Q13" s="39"/>
      <c r="R13" s="39"/>
      <c r="S13" s="39"/>
      <c r="T13" s="39"/>
      <c r="U13" s="39"/>
      <c r="V13" s="103">
        <f t="shared" si="0"/>
        <v>116.22821705915031</v>
      </c>
      <c r="X13" s="104"/>
      <c r="Y13" s="86"/>
      <c r="Z13" s="87"/>
      <c r="AA13" s="104">
        <f>80+8.5</f>
        <v>88.5</v>
      </c>
      <c r="AB13" s="86">
        <f t="shared" si="2"/>
        <v>0.08111824014665445</v>
      </c>
      <c r="AC13" s="72"/>
      <c r="AD13" s="72">
        <f t="shared" si="3"/>
        <v>88.5</v>
      </c>
      <c r="AE13" s="86">
        <f t="shared" si="4"/>
        <v>0.038381472807702315</v>
      </c>
      <c r="AF13" s="85">
        <f t="shared" si="5"/>
        <v>318.6</v>
      </c>
      <c r="AG13" s="85">
        <f t="shared" si="6"/>
        <v>116.22821705915031</v>
      </c>
    </row>
    <row r="14" spans="1:33" ht="12.75">
      <c r="A14" s="35" t="s">
        <v>33</v>
      </c>
      <c r="B14" s="6"/>
      <c r="C14" s="4"/>
      <c r="D14" s="4"/>
      <c r="E14" s="4"/>
      <c r="F14" s="4"/>
      <c r="G14" s="4"/>
      <c r="H14" s="4"/>
      <c r="I14" s="4"/>
      <c r="J14" s="4"/>
      <c r="K14" s="4"/>
      <c r="L14" s="4"/>
      <c r="M14" s="26"/>
      <c r="N14" s="26"/>
      <c r="O14" s="39">
        <v>23.24753539800507</v>
      </c>
      <c r="P14" s="39"/>
      <c r="Q14" s="39"/>
      <c r="R14" s="39"/>
      <c r="S14" s="39"/>
      <c r="T14" s="39"/>
      <c r="U14" s="39"/>
      <c r="V14" s="103">
        <f t="shared" si="0"/>
        <v>0</v>
      </c>
      <c r="X14" s="104"/>
      <c r="Y14" s="86"/>
      <c r="Z14" s="87"/>
      <c r="AA14" s="105"/>
      <c r="AB14" s="86">
        <f t="shared" si="2"/>
        <v>0</v>
      </c>
      <c r="AC14" s="72"/>
      <c r="AD14" s="72">
        <f t="shared" si="3"/>
        <v>0</v>
      </c>
      <c r="AE14" s="86">
        <f t="shared" si="4"/>
        <v>0</v>
      </c>
      <c r="AF14" s="85">
        <f t="shared" si="5"/>
        <v>0</v>
      </c>
      <c r="AG14" s="85">
        <f t="shared" si="6"/>
        <v>0</v>
      </c>
    </row>
    <row r="15" spans="1:33" ht="12.75">
      <c r="A15" s="35" t="s">
        <v>34</v>
      </c>
      <c r="B15" s="6"/>
      <c r="C15" s="4"/>
      <c r="D15" s="4"/>
      <c r="E15" s="4"/>
      <c r="F15" s="4"/>
      <c r="G15" s="4"/>
      <c r="H15" s="4"/>
      <c r="I15" s="4"/>
      <c r="J15" s="4"/>
      <c r="K15" s="4"/>
      <c r="L15" s="4"/>
      <c r="M15" s="26"/>
      <c r="N15" s="26"/>
      <c r="O15" s="39">
        <v>23.24753539800507</v>
      </c>
      <c r="P15" s="39"/>
      <c r="Q15" s="39"/>
      <c r="R15" s="39"/>
      <c r="S15" s="39"/>
      <c r="T15" s="39"/>
      <c r="U15" s="39"/>
      <c r="V15" s="103">
        <f t="shared" si="0"/>
        <v>22.32632418085373</v>
      </c>
      <c r="X15" s="104">
        <v>17</v>
      </c>
      <c r="Y15" s="86">
        <f t="shared" si="1"/>
        <v>0.01399407309845242</v>
      </c>
      <c r="Z15" s="87"/>
      <c r="AA15" s="104"/>
      <c r="AB15" s="86"/>
      <c r="AC15" s="72"/>
      <c r="AD15" s="72">
        <f t="shared" si="3"/>
        <v>17</v>
      </c>
      <c r="AE15" s="86">
        <f t="shared" si="4"/>
        <v>0.007372712290745077</v>
      </c>
      <c r="AF15" s="85">
        <f t="shared" si="5"/>
        <v>61.2</v>
      </c>
      <c r="AG15" s="85">
        <f t="shared" si="6"/>
        <v>22.32632418085373</v>
      </c>
    </row>
    <row r="16" spans="1:33" ht="12.75">
      <c r="A16" s="17" t="s">
        <v>6</v>
      </c>
      <c r="B16" s="5">
        <v>2.862912080201163</v>
      </c>
      <c r="C16" s="4"/>
      <c r="D16" s="4"/>
      <c r="E16" s="4"/>
      <c r="F16" s="4"/>
      <c r="G16" s="6">
        <v>4.0722231178462</v>
      </c>
      <c r="H16" s="4"/>
      <c r="I16" s="8">
        <v>4.0722231178462</v>
      </c>
      <c r="J16" s="4"/>
      <c r="K16" s="8">
        <v>4.0722231178462</v>
      </c>
      <c r="L16" s="4"/>
      <c r="M16" s="26"/>
      <c r="N16" s="26"/>
      <c r="O16" s="39">
        <v>11.623767699002535</v>
      </c>
      <c r="P16" s="39"/>
      <c r="Q16" s="39"/>
      <c r="R16" s="39"/>
      <c r="S16" s="39"/>
      <c r="T16" s="39"/>
      <c r="U16" s="39"/>
      <c r="V16" s="103">
        <f t="shared" si="0"/>
        <v>41.76335935006757</v>
      </c>
      <c r="X16" s="104">
        <v>31.8</v>
      </c>
      <c r="Y16" s="86">
        <f t="shared" si="1"/>
        <v>0.026177148501811</v>
      </c>
      <c r="Z16" s="87"/>
      <c r="AA16" s="104"/>
      <c r="AB16" s="86"/>
      <c r="AC16" s="72"/>
      <c r="AD16" s="72">
        <f t="shared" si="3"/>
        <v>31.8</v>
      </c>
      <c r="AE16" s="86">
        <f t="shared" si="4"/>
        <v>0.013791308873276086</v>
      </c>
      <c r="AF16" s="85">
        <f t="shared" si="5"/>
        <v>114.48</v>
      </c>
      <c r="AG16" s="85">
        <f t="shared" si="6"/>
        <v>41.76335935006757</v>
      </c>
    </row>
    <row r="17" spans="1:33" ht="12.75">
      <c r="A17" s="17" t="s">
        <v>7</v>
      </c>
      <c r="B17" s="4">
        <v>0</v>
      </c>
      <c r="C17" s="5">
        <v>0.31847485572959605</v>
      </c>
      <c r="D17" s="5">
        <v>0</v>
      </c>
      <c r="E17" s="5">
        <v>0.41296175220660347</v>
      </c>
      <c r="F17" s="4"/>
      <c r="G17" s="5">
        <v>0.6569401902305336</v>
      </c>
      <c r="H17" s="4"/>
      <c r="I17" s="5">
        <v>0.7516553681223396</v>
      </c>
      <c r="J17" s="4"/>
      <c r="K17" s="5">
        <v>0.8053111008182801</v>
      </c>
      <c r="L17" s="4"/>
      <c r="M17" s="26"/>
      <c r="N17" s="26"/>
      <c r="O17" s="39">
        <v>1.4529709623753169</v>
      </c>
      <c r="P17" s="39"/>
      <c r="Q17" s="39"/>
      <c r="R17" s="39"/>
      <c r="S17" s="39"/>
      <c r="T17" s="39"/>
      <c r="U17" s="39"/>
      <c r="V17" s="103">
        <f t="shared" si="0"/>
        <v>98.49848903317823</v>
      </c>
      <c r="X17" s="104"/>
      <c r="Y17" s="86"/>
      <c r="Z17" s="87"/>
      <c r="AA17" s="104">
        <v>75</v>
      </c>
      <c r="AB17" s="86">
        <f t="shared" si="2"/>
        <v>0.06874427131072411</v>
      </c>
      <c r="AC17" s="72"/>
      <c r="AD17" s="72">
        <f t="shared" si="3"/>
        <v>75</v>
      </c>
      <c r="AE17" s="86">
        <f t="shared" si="4"/>
        <v>0.032526671870934165</v>
      </c>
      <c r="AF17" s="85">
        <f t="shared" si="5"/>
        <v>270</v>
      </c>
      <c r="AG17" s="85">
        <f t="shared" si="6"/>
        <v>98.49848903317823</v>
      </c>
    </row>
    <row r="18" spans="1:33" ht="12.75">
      <c r="A18" s="17" t="s">
        <v>8</v>
      </c>
      <c r="B18" s="5"/>
      <c r="C18" s="5">
        <v>1282.769991755977</v>
      </c>
      <c r="D18" s="4"/>
      <c r="E18" s="5">
        <v>1279.8300098071265</v>
      </c>
      <c r="F18" s="4"/>
      <c r="G18" s="5">
        <v>1262.2924391423505</v>
      </c>
      <c r="H18" s="4"/>
      <c r="I18" s="5">
        <v>1269.11556046035</v>
      </c>
      <c r="J18" s="4"/>
      <c r="K18" s="5">
        <v>1246.3486181874325</v>
      </c>
      <c r="L18" s="4"/>
      <c r="M18" s="26"/>
      <c r="N18" s="26"/>
      <c r="O18" s="39">
        <v>1297.503069401158</v>
      </c>
      <c r="P18" s="39"/>
      <c r="Q18" s="39"/>
      <c r="R18" s="39"/>
      <c r="S18" s="39"/>
      <c r="T18" s="39"/>
      <c r="U18" s="39"/>
      <c r="V18" s="103">
        <f t="shared" si="0"/>
        <v>1155.7156046559578</v>
      </c>
      <c r="X18" s="104"/>
      <c r="Y18" s="86"/>
      <c r="Z18" s="87"/>
      <c r="AA18" s="104">
        <v>880</v>
      </c>
      <c r="AB18" s="86">
        <f t="shared" si="2"/>
        <v>0.8065994500458296</v>
      </c>
      <c r="AC18" s="72"/>
      <c r="AD18" s="72">
        <f t="shared" si="3"/>
        <v>880</v>
      </c>
      <c r="AE18" s="86">
        <f t="shared" si="4"/>
        <v>0.3816462832856275</v>
      </c>
      <c r="AF18" s="85">
        <f>3.6*AD18</f>
        <v>3168</v>
      </c>
      <c r="AG18" s="85">
        <f t="shared" si="6"/>
        <v>1155.7156046559578</v>
      </c>
    </row>
    <row r="19" spans="1:33" ht="12.75">
      <c r="A19" s="35" t="s">
        <v>31</v>
      </c>
      <c r="B19" s="5"/>
      <c r="C19" s="5"/>
      <c r="D19" s="4"/>
      <c r="E19" s="5"/>
      <c r="F19" s="4"/>
      <c r="G19" s="5"/>
      <c r="H19" s="4"/>
      <c r="I19" s="5"/>
      <c r="J19" s="4"/>
      <c r="K19" s="5"/>
      <c r="L19" s="4"/>
      <c r="M19" s="26"/>
      <c r="N19" s="26"/>
      <c r="O19" s="39">
        <v>116.23767699002535</v>
      </c>
      <c r="P19" s="39"/>
      <c r="Q19" s="39"/>
      <c r="R19" s="39"/>
      <c r="S19" s="39"/>
      <c r="T19" s="39"/>
      <c r="U19" s="39"/>
      <c r="V19" s="103">
        <f t="shared" si="0"/>
        <v>0</v>
      </c>
      <c r="X19" s="106"/>
      <c r="Y19" s="89"/>
      <c r="Z19" s="87"/>
      <c r="AA19" s="106"/>
      <c r="AB19" s="89"/>
      <c r="AC19" s="72"/>
      <c r="AD19" s="90">
        <f t="shared" si="3"/>
        <v>0</v>
      </c>
      <c r="AE19" s="89">
        <f t="shared" si="4"/>
        <v>0</v>
      </c>
      <c r="AF19" s="88">
        <f>3.6*AD19</f>
        <v>0</v>
      </c>
      <c r="AG19" s="85">
        <f t="shared" si="6"/>
        <v>0</v>
      </c>
    </row>
    <row r="20" spans="1:33" s="3" customFormat="1" ht="12.75">
      <c r="A20" s="17" t="s">
        <v>0</v>
      </c>
      <c r="B20" s="6">
        <f>SUM(B7:B18)</f>
        <v>251.76257312065673</v>
      </c>
      <c r="C20" s="6">
        <f>SUM(C7:C18)</f>
        <v>1634.6297691673537</v>
      </c>
      <c r="D20" s="6">
        <f aca="true" t="shared" si="7" ref="D20:L20">SUM(D7:D18)</f>
        <v>303.1999342321605</v>
      </c>
      <c r="E20" s="6">
        <f t="shared" si="7"/>
        <v>1752.1681104936254</v>
      </c>
      <c r="F20" s="6">
        <f t="shared" si="7"/>
        <v>0</v>
      </c>
      <c r="G20" s="6">
        <f t="shared" si="7"/>
        <v>1848.316991778172</v>
      </c>
      <c r="H20" s="6">
        <f t="shared" si="7"/>
        <v>0</v>
      </c>
      <c r="I20" s="6">
        <f t="shared" si="7"/>
        <v>1800.351385129718</v>
      </c>
      <c r="J20" s="6">
        <f t="shared" si="7"/>
        <v>0</v>
      </c>
      <c r="K20" s="6">
        <f t="shared" si="7"/>
        <v>1790.4036093986606</v>
      </c>
      <c r="L20" s="6">
        <f t="shared" si="7"/>
        <v>0</v>
      </c>
      <c r="M20" s="6">
        <f>SUM(M7:M18)</f>
        <v>0</v>
      </c>
      <c r="N20" s="6">
        <f>SUM(N7:N18)</f>
        <v>0</v>
      </c>
      <c r="O20" s="40">
        <v>2674.919541732958</v>
      </c>
      <c r="P20" s="40"/>
      <c r="Q20" s="40"/>
      <c r="R20" s="40"/>
      <c r="S20" s="40"/>
      <c r="T20" s="40"/>
      <c r="U20" s="40"/>
      <c r="V20" s="103">
        <f t="shared" si="0"/>
        <v>3028.2375468360315</v>
      </c>
      <c r="X20" s="104">
        <f>SUM(X7:X18)</f>
        <v>1214.8</v>
      </c>
      <c r="Y20" s="86">
        <f t="shared" si="1"/>
        <v>1</v>
      </c>
      <c r="Z20" s="87"/>
      <c r="AA20" s="104">
        <f>SUM(AA7:AA18)</f>
        <v>1091</v>
      </c>
      <c r="AB20" s="86">
        <f t="shared" si="2"/>
        <v>1</v>
      </c>
      <c r="AC20" s="72"/>
      <c r="AD20" s="72">
        <f>SUM(AD7:AD19)</f>
        <v>2305.8</v>
      </c>
      <c r="AE20" s="86">
        <f t="shared" si="4"/>
        <v>1</v>
      </c>
      <c r="AF20" s="85">
        <f>3.6*AD20</f>
        <v>8300.880000000001</v>
      </c>
      <c r="AG20" s="85">
        <f>AD20*1000000/$V$27</f>
        <v>3028.2375468360315</v>
      </c>
    </row>
    <row r="21" spans="1:33" s="3" customFormat="1" ht="4.5" customHeight="1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  <c r="P21" s="69"/>
      <c r="Q21" s="69"/>
      <c r="R21" s="69"/>
      <c r="S21" s="69"/>
      <c r="T21" s="69"/>
      <c r="U21" s="69"/>
      <c r="V21" s="73"/>
      <c r="X21" s="58"/>
      <c r="Y21" s="60"/>
      <c r="Z21" s="59"/>
      <c r="AA21" s="58"/>
      <c r="AB21" s="60"/>
      <c r="AC21" s="48"/>
      <c r="AD21" s="48"/>
      <c r="AE21" s="60"/>
      <c r="AF21" s="58"/>
      <c r="AG21" s="58"/>
    </row>
    <row r="22" spans="1:33" s="3" customFormat="1" ht="12.75">
      <c r="A22" s="25" t="s">
        <v>41</v>
      </c>
      <c r="B22" s="11"/>
      <c r="H22" s="11"/>
      <c r="I22" s="70"/>
      <c r="J22" s="66" t="s">
        <v>38</v>
      </c>
      <c r="K22" s="11"/>
      <c r="M22" s="27"/>
      <c r="N22" s="27"/>
      <c r="O22" s="36"/>
      <c r="P22" s="36"/>
      <c r="Q22" s="36"/>
      <c r="R22" s="36"/>
      <c r="S22" s="36"/>
      <c r="T22" s="36"/>
      <c r="U22" s="36"/>
      <c r="V22" s="74"/>
      <c r="X22" s="47"/>
      <c r="Y22" s="61"/>
      <c r="Z22" s="55"/>
      <c r="AA22" s="47"/>
      <c r="AB22" s="61"/>
      <c r="AC22" s="48"/>
      <c r="AD22" s="47"/>
      <c r="AE22" s="61"/>
      <c r="AF22" s="63"/>
      <c r="AG22" s="63"/>
    </row>
    <row r="23" spans="13:23" ht="12.75">
      <c r="M23" s="27"/>
      <c r="N23" s="27"/>
      <c r="V23" s="74"/>
      <c r="W23" s="32"/>
    </row>
    <row r="24" spans="1:33" s="3" customFormat="1" ht="12.75">
      <c r="A24" s="1"/>
      <c r="B24" s="1"/>
      <c r="M24" s="27"/>
      <c r="N24" s="27"/>
      <c r="O24" s="36"/>
      <c r="P24" s="36"/>
      <c r="Q24" s="36"/>
      <c r="R24" s="36"/>
      <c r="S24" s="36"/>
      <c r="T24" s="36"/>
      <c r="U24" s="36"/>
      <c r="V24" s="74"/>
      <c r="X24" s="47"/>
      <c r="Y24" s="61"/>
      <c r="Z24" s="55"/>
      <c r="AA24" s="47"/>
      <c r="AB24" s="61"/>
      <c r="AC24" s="48"/>
      <c r="AD24" s="47"/>
      <c r="AE24" s="61"/>
      <c r="AF24" s="63"/>
      <c r="AG24" s="63"/>
    </row>
    <row r="25" spans="1:33" s="21" customFormat="1" ht="12.75">
      <c r="A25" s="18" t="s">
        <v>19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28"/>
      <c r="N25" s="28"/>
      <c r="O25" s="41"/>
      <c r="P25" s="71"/>
      <c r="Q25" s="71"/>
      <c r="R25" s="71"/>
      <c r="S25" s="71"/>
      <c r="T25" s="71"/>
      <c r="U25" s="71"/>
      <c r="V25" s="75"/>
      <c r="X25" s="48"/>
      <c r="Y25" s="60"/>
      <c r="Z25" s="54"/>
      <c r="AA25" s="48"/>
      <c r="AB25" s="60"/>
      <c r="AC25" s="48"/>
      <c r="AD25" s="54"/>
      <c r="AE25" s="60"/>
      <c r="AF25" s="64"/>
      <c r="AG25" s="64"/>
    </row>
    <row r="26" spans="1:33" s="21" customFormat="1" ht="12.75">
      <c r="A26" s="2"/>
      <c r="B26" s="2">
        <v>1995</v>
      </c>
      <c r="C26" s="4">
        <v>1996</v>
      </c>
      <c r="D26" s="2">
        <v>1997</v>
      </c>
      <c r="E26" s="4">
        <v>1998</v>
      </c>
      <c r="F26" s="2">
        <v>1999</v>
      </c>
      <c r="G26" s="2">
        <v>2000</v>
      </c>
      <c r="H26" s="4">
        <v>2001</v>
      </c>
      <c r="I26" s="2">
        <v>2002</v>
      </c>
      <c r="J26" s="4">
        <v>2003</v>
      </c>
      <c r="K26" s="2">
        <v>2004</v>
      </c>
      <c r="L26" s="4">
        <v>2005</v>
      </c>
      <c r="M26" s="4">
        <v>2006</v>
      </c>
      <c r="N26" s="4">
        <v>2007</v>
      </c>
      <c r="O26" s="38">
        <v>2008</v>
      </c>
      <c r="P26" s="98">
        <v>2009</v>
      </c>
      <c r="Q26" s="98">
        <v>2010</v>
      </c>
      <c r="R26" s="98">
        <v>2011</v>
      </c>
      <c r="S26" s="98">
        <v>2012</v>
      </c>
      <c r="T26" s="98">
        <v>2013</v>
      </c>
      <c r="U26" s="98">
        <v>2014</v>
      </c>
      <c r="V26" s="99">
        <v>2015</v>
      </c>
      <c r="X26" s="48"/>
      <c r="Y26" s="60"/>
      <c r="Z26" s="54"/>
      <c r="AA26" s="48"/>
      <c r="AB26" s="60"/>
      <c r="AC26" s="48"/>
      <c r="AD26" s="48"/>
      <c r="AE26" s="60"/>
      <c r="AF26" s="64"/>
      <c r="AG26" s="64"/>
    </row>
    <row r="27" spans="1:33" s="3" customFormat="1" ht="12.75">
      <c r="A27" s="17" t="s">
        <v>17</v>
      </c>
      <c r="B27" s="5">
        <v>605677</v>
      </c>
      <c r="C27" s="5">
        <v>606500</v>
      </c>
      <c r="D27" s="5">
        <v>608200</v>
      </c>
      <c r="E27" s="5">
        <v>611800</v>
      </c>
      <c r="F27" s="4"/>
      <c r="G27" s="5">
        <v>620300</v>
      </c>
      <c r="H27" s="5"/>
      <c r="I27" s="5">
        <v>634300</v>
      </c>
      <c r="J27" s="4"/>
      <c r="K27" s="5">
        <v>647700</v>
      </c>
      <c r="L27" s="4"/>
      <c r="M27" s="26"/>
      <c r="N27" s="26"/>
      <c r="O27" s="38">
        <v>688245</v>
      </c>
      <c r="P27" s="38"/>
      <c r="Q27" s="38"/>
      <c r="R27" s="38"/>
      <c r="S27" s="38"/>
      <c r="T27" s="38"/>
      <c r="U27" s="38"/>
      <c r="V27" s="99">
        <v>761433</v>
      </c>
      <c r="X27" s="47"/>
      <c r="Y27" s="61"/>
      <c r="Z27" s="55"/>
      <c r="AA27" s="47"/>
      <c r="AB27" s="61"/>
      <c r="AC27" s="48"/>
      <c r="AD27" s="47"/>
      <c r="AE27" s="61"/>
      <c r="AF27" s="63"/>
      <c r="AG27" s="63"/>
    </row>
    <row r="28" spans="1:33" s="3" customFormat="1" ht="12.75">
      <c r="A28" s="17" t="s">
        <v>0</v>
      </c>
      <c r="B28" s="2">
        <f>B20*B27</f>
        <v>152486800</v>
      </c>
      <c r="C28" s="2">
        <f>C20*C27</f>
        <v>991402955</v>
      </c>
      <c r="D28" s="2">
        <f>D20*D27</f>
        <v>184406200.00000003</v>
      </c>
      <c r="E28" s="2">
        <f>E20*E27</f>
        <v>1071976450</v>
      </c>
      <c r="F28" s="2"/>
      <c r="G28" s="2">
        <f>G20*G27</f>
        <v>1146511030</v>
      </c>
      <c r="H28" s="2"/>
      <c r="I28" s="2">
        <f>I20*I27</f>
        <v>1141962883.58778</v>
      </c>
      <c r="J28" s="2"/>
      <c r="K28" s="2">
        <f>K20*K27</f>
        <v>1159644417.8075125</v>
      </c>
      <c r="L28" s="2">
        <f>L20*L27</f>
        <v>0</v>
      </c>
      <c r="M28" s="2">
        <f>M20*M27</f>
        <v>0</v>
      </c>
      <c r="N28" s="2">
        <f>N20*N27</f>
        <v>0</v>
      </c>
      <c r="O28" s="53">
        <v>1840999999.9999995</v>
      </c>
      <c r="P28" s="53"/>
      <c r="Q28" s="53"/>
      <c r="R28" s="53"/>
      <c r="S28" s="53"/>
      <c r="T28" s="53"/>
      <c r="U28" s="53"/>
      <c r="V28" s="102">
        <f>V20*V27</f>
        <v>2305800000</v>
      </c>
      <c r="X28" s="47"/>
      <c r="Y28" s="61"/>
      <c r="Z28" s="55"/>
      <c r="AA28" s="47"/>
      <c r="AB28" s="61"/>
      <c r="AC28" s="48"/>
      <c r="AD28" s="47"/>
      <c r="AE28" s="61"/>
      <c r="AF28" s="63"/>
      <c r="AG28" s="63"/>
    </row>
    <row r="29" spans="2:33" s="3" customFormat="1" ht="12.75">
      <c r="B29" s="10"/>
      <c r="C29" s="9"/>
      <c r="M29" s="27"/>
      <c r="N29" s="27"/>
      <c r="O29" s="36"/>
      <c r="P29" s="36"/>
      <c r="Q29" s="36"/>
      <c r="R29" s="36"/>
      <c r="S29" s="36"/>
      <c r="T29" s="36"/>
      <c r="U29" s="36"/>
      <c r="V29" s="74"/>
      <c r="X29" s="47"/>
      <c r="Y29" s="61"/>
      <c r="Z29" s="55"/>
      <c r="AA29" s="47"/>
      <c r="AB29" s="61"/>
      <c r="AC29" s="48"/>
      <c r="AD29" s="47"/>
      <c r="AE29" s="61"/>
      <c r="AF29" s="63"/>
      <c r="AG29" s="63"/>
    </row>
    <row r="30" spans="1:33" s="22" customFormat="1" ht="12.75">
      <c r="A30" s="18" t="s">
        <v>20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28"/>
      <c r="N30" s="28"/>
      <c r="O30" s="41"/>
      <c r="P30" s="71"/>
      <c r="Q30" s="71"/>
      <c r="R30" s="71"/>
      <c r="S30" s="71"/>
      <c r="T30" s="71"/>
      <c r="U30" s="71"/>
      <c r="V30" s="75"/>
      <c r="X30" s="49"/>
      <c r="Y30" s="62"/>
      <c r="Z30" s="56"/>
      <c r="AA30" s="49"/>
      <c r="AB30" s="62"/>
      <c r="AC30" s="49"/>
      <c r="AD30" s="49"/>
      <c r="AE30" s="62"/>
      <c r="AF30" s="65"/>
      <c r="AG30" s="65"/>
    </row>
    <row r="31" spans="1:33" s="22" customFormat="1" ht="12.75">
      <c r="A31" s="2"/>
      <c r="B31" s="2">
        <v>1995</v>
      </c>
      <c r="C31" s="4">
        <v>1996</v>
      </c>
      <c r="D31" s="2">
        <v>1997</v>
      </c>
      <c r="E31" s="4">
        <v>1998</v>
      </c>
      <c r="F31" s="2">
        <v>1999</v>
      </c>
      <c r="G31" s="2">
        <v>2000</v>
      </c>
      <c r="H31" s="4">
        <v>2001</v>
      </c>
      <c r="I31" s="2">
        <v>2002</v>
      </c>
      <c r="J31" s="4">
        <v>2003</v>
      </c>
      <c r="K31" s="2">
        <v>2004</v>
      </c>
      <c r="L31" s="4">
        <v>2005</v>
      </c>
      <c r="M31" s="4">
        <v>2006</v>
      </c>
      <c r="N31" s="4">
        <v>2007</v>
      </c>
      <c r="O31" s="38">
        <v>2008</v>
      </c>
      <c r="P31" s="98">
        <v>2009</v>
      </c>
      <c r="Q31" s="98">
        <v>2010</v>
      </c>
      <c r="R31" s="98">
        <v>2011</v>
      </c>
      <c r="S31" s="98">
        <v>2012</v>
      </c>
      <c r="T31" s="98">
        <v>2013</v>
      </c>
      <c r="U31" s="98">
        <v>2014</v>
      </c>
      <c r="V31" s="99">
        <v>2015</v>
      </c>
      <c r="X31" s="49"/>
      <c r="Y31" s="62"/>
      <c r="Z31" s="56"/>
      <c r="AA31" s="49"/>
      <c r="AB31" s="62"/>
      <c r="AC31" s="49"/>
      <c r="AD31" s="49"/>
      <c r="AE31" s="62"/>
      <c r="AF31" s="65"/>
      <c r="AG31" s="65"/>
    </row>
    <row r="32" spans="1:33" s="3" customFormat="1" ht="12.75">
      <c r="A32" s="13" t="s">
        <v>9</v>
      </c>
      <c r="B32" s="14"/>
      <c r="C32" s="4"/>
      <c r="D32" s="4"/>
      <c r="E32" s="4"/>
      <c r="F32" s="15">
        <v>38255</v>
      </c>
      <c r="G32" s="15">
        <v>36706</v>
      </c>
      <c r="H32" s="15">
        <v>37850</v>
      </c>
      <c r="I32" s="15">
        <v>37383</v>
      </c>
      <c r="J32" s="15">
        <v>38511</v>
      </c>
      <c r="K32" s="15">
        <v>38535</v>
      </c>
      <c r="L32" s="33">
        <v>38267.87073784415</v>
      </c>
      <c r="M32" s="33"/>
      <c r="N32" s="33"/>
      <c r="O32" s="43">
        <v>36113.98310669556</v>
      </c>
      <c r="P32" s="43"/>
      <c r="Q32" s="43"/>
      <c r="R32" s="43"/>
      <c r="S32" s="43"/>
      <c r="T32" s="43"/>
      <c r="U32" s="43"/>
      <c r="V32" s="99">
        <v>31460.576731357112</v>
      </c>
      <c r="X32" s="47"/>
      <c r="Y32" s="61"/>
      <c r="Z32" s="55"/>
      <c r="AA32" s="47"/>
      <c r="AB32" s="61"/>
      <c r="AC32" s="48"/>
      <c r="AD32" s="47"/>
      <c r="AE32" s="61"/>
      <c r="AF32" s="63"/>
      <c r="AG32" s="63"/>
    </row>
    <row r="33" spans="1:33" s="3" customFormat="1" ht="12.75">
      <c r="A33" s="16" t="s">
        <v>15</v>
      </c>
      <c r="B33" s="4"/>
      <c r="C33" s="4"/>
      <c r="D33" s="4"/>
      <c r="E33" s="4"/>
      <c r="F33" s="15">
        <v>20310</v>
      </c>
      <c r="G33" s="15">
        <v>18434</v>
      </c>
      <c r="H33" s="15">
        <v>19320</v>
      </c>
      <c r="I33" s="15">
        <v>18594</v>
      </c>
      <c r="J33" s="15">
        <v>19443</v>
      </c>
      <c r="K33" s="15">
        <v>19286</v>
      </c>
      <c r="L33" s="33">
        <v>19397</v>
      </c>
      <c r="M33" s="33"/>
      <c r="N33" s="33"/>
      <c r="O33" s="43">
        <v>17144</v>
      </c>
      <c r="P33" s="43"/>
      <c r="Q33" s="43"/>
      <c r="R33" s="43"/>
      <c r="S33" s="43"/>
      <c r="T33" s="43"/>
      <c r="U33" s="43"/>
      <c r="V33" s="99">
        <v>11937.86159047036</v>
      </c>
      <c r="X33" s="47"/>
      <c r="Y33" s="61"/>
      <c r="Z33" s="55"/>
      <c r="AA33" s="91"/>
      <c r="AB33" s="92"/>
      <c r="AC33" s="92"/>
      <c r="AE33" s="61"/>
      <c r="AF33" s="63"/>
      <c r="AG33" s="63"/>
    </row>
    <row r="34" spans="1:33" s="3" customFormat="1" ht="12.75">
      <c r="A34" s="16" t="s">
        <v>16</v>
      </c>
      <c r="B34" s="4"/>
      <c r="C34" s="4"/>
      <c r="D34" s="4"/>
      <c r="E34" s="4"/>
      <c r="F34" s="15">
        <v>17945</v>
      </c>
      <c r="G34" s="15">
        <v>18272</v>
      </c>
      <c r="H34" s="15">
        <v>18530</v>
      </c>
      <c r="I34" s="15">
        <v>18789</v>
      </c>
      <c r="J34" s="15">
        <v>19068</v>
      </c>
      <c r="K34" s="15">
        <v>19249</v>
      </c>
      <c r="L34" s="33">
        <v>18871.23737650999</v>
      </c>
      <c r="M34" s="33"/>
      <c r="N34" s="33"/>
      <c r="O34" s="43">
        <v>18970.080135825545</v>
      </c>
      <c r="P34" s="43"/>
      <c r="Q34" s="43"/>
      <c r="R34" s="43"/>
      <c r="S34" s="43"/>
      <c r="T34" s="43"/>
      <c r="U34" s="43"/>
      <c r="V34" s="99">
        <v>19522.715140886754</v>
      </c>
      <c r="X34" s="47"/>
      <c r="Y34" s="61"/>
      <c r="Z34" s="55"/>
      <c r="AA34" s="93"/>
      <c r="AB34" s="94"/>
      <c r="AC34" s="94"/>
      <c r="AD34" s="94"/>
      <c r="AE34" s="61"/>
      <c r="AF34" s="63"/>
      <c r="AG34" s="63"/>
    </row>
    <row r="35" spans="1:33" s="3" customFormat="1" ht="12.75">
      <c r="A35" s="13" t="s">
        <v>10</v>
      </c>
      <c r="B35" s="14"/>
      <c r="C35" s="4"/>
      <c r="D35" s="4"/>
      <c r="E35" s="4"/>
      <c r="F35" s="15">
        <v>12440</v>
      </c>
      <c r="G35" s="15">
        <v>12449</v>
      </c>
      <c r="H35" s="15">
        <v>12756</v>
      </c>
      <c r="I35" s="15">
        <v>12844</v>
      </c>
      <c r="J35" s="15">
        <v>13202</v>
      </c>
      <c r="K35" s="15">
        <v>13467</v>
      </c>
      <c r="L35" s="33">
        <v>13786</v>
      </c>
      <c r="M35" s="33"/>
      <c r="N35" s="33"/>
      <c r="O35" s="43">
        <v>14505</v>
      </c>
      <c r="P35" s="43"/>
      <c r="Q35" s="43"/>
      <c r="R35" s="43"/>
      <c r="S35" s="43"/>
      <c r="T35" s="43"/>
      <c r="U35" s="43"/>
      <c r="V35" s="99">
        <v>15020.265707999999</v>
      </c>
      <c r="X35" s="47"/>
      <c r="Y35" s="61"/>
      <c r="Z35" s="55"/>
      <c r="AA35" s="93"/>
      <c r="AB35" s="94"/>
      <c r="AC35" s="94"/>
      <c r="AE35" s="61"/>
      <c r="AF35" s="63"/>
      <c r="AG35" s="63"/>
    </row>
    <row r="36" spans="1:33" s="3" customFormat="1" ht="12.75">
      <c r="A36" s="13" t="s">
        <v>11</v>
      </c>
      <c r="B36" s="14"/>
      <c r="C36" s="4"/>
      <c r="D36" s="4"/>
      <c r="E36" s="4"/>
      <c r="F36" s="15">
        <v>10160</v>
      </c>
      <c r="G36" s="15">
        <v>10158</v>
      </c>
      <c r="H36" s="15">
        <v>10201</v>
      </c>
      <c r="I36" s="15">
        <v>10441</v>
      </c>
      <c r="J36" s="15">
        <v>10814</v>
      </c>
      <c r="K36" s="15">
        <v>11606</v>
      </c>
      <c r="L36" s="33">
        <v>11978</v>
      </c>
      <c r="M36" s="33"/>
      <c r="N36" s="33"/>
      <c r="O36" s="43">
        <v>12712</v>
      </c>
      <c r="P36" s="43"/>
      <c r="Q36" s="43"/>
      <c r="R36" s="43"/>
      <c r="S36" s="43"/>
      <c r="T36" s="43"/>
      <c r="U36" s="43"/>
      <c r="V36" s="99">
        <v>12816.918</v>
      </c>
      <c r="X36" s="47"/>
      <c r="Y36" s="61"/>
      <c r="Z36" s="55"/>
      <c r="AA36" s="93"/>
      <c r="AB36" s="94"/>
      <c r="AC36" s="94"/>
      <c r="AD36" s="94"/>
      <c r="AE36" s="61"/>
      <c r="AF36" s="63"/>
      <c r="AG36" s="63"/>
    </row>
    <row r="37" spans="1:33" s="3" customFormat="1" ht="12.75">
      <c r="A37" s="13" t="s">
        <v>12</v>
      </c>
      <c r="B37" s="14"/>
      <c r="C37" s="4"/>
      <c r="D37" s="4"/>
      <c r="E37" s="4"/>
      <c r="F37" s="15">
        <v>4</v>
      </c>
      <c r="G37" s="15">
        <v>726</v>
      </c>
      <c r="H37" s="15">
        <v>648</v>
      </c>
      <c r="I37" s="15">
        <v>414</v>
      </c>
      <c r="J37" s="15">
        <v>805</v>
      </c>
      <c r="K37" s="15">
        <v>202</v>
      </c>
      <c r="L37" s="33">
        <v>188</v>
      </c>
      <c r="M37" s="33"/>
      <c r="N37" s="33"/>
      <c r="O37" s="43">
        <v>206</v>
      </c>
      <c r="P37" s="43"/>
      <c r="Q37" s="43"/>
      <c r="R37" s="43"/>
      <c r="S37" s="43"/>
      <c r="T37" s="43"/>
      <c r="U37" s="43"/>
      <c r="V37" s="99">
        <v>0</v>
      </c>
      <c r="X37" s="47"/>
      <c r="Y37" s="61"/>
      <c r="Z37" s="55"/>
      <c r="AA37" s="93"/>
      <c r="AB37" s="94"/>
      <c r="AC37" s="94"/>
      <c r="AE37" s="61"/>
      <c r="AF37" s="63"/>
      <c r="AG37" s="63"/>
    </row>
    <row r="38" spans="1:33" s="3" customFormat="1" ht="12.75">
      <c r="A38" s="13" t="s">
        <v>1</v>
      </c>
      <c r="B38" s="14"/>
      <c r="C38" s="4"/>
      <c r="D38" s="4"/>
      <c r="E38" s="4"/>
      <c r="F38" s="15">
        <v>1384</v>
      </c>
      <c r="G38" s="15">
        <v>1555</v>
      </c>
      <c r="H38" s="15">
        <v>1562</v>
      </c>
      <c r="I38" s="15">
        <v>1611</v>
      </c>
      <c r="J38" s="15">
        <v>1464</v>
      </c>
      <c r="K38" s="15">
        <v>1509</v>
      </c>
      <c r="L38" s="33">
        <v>1421</v>
      </c>
      <c r="M38" s="33"/>
      <c r="N38" s="33"/>
      <c r="O38" s="43">
        <v>1887</v>
      </c>
      <c r="P38" s="43"/>
      <c r="Q38" s="43"/>
      <c r="R38" s="43"/>
      <c r="S38" s="43"/>
      <c r="T38" s="43"/>
      <c r="U38" s="43"/>
      <c r="V38" s="99">
        <v>2257.4265312285174</v>
      </c>
      <c r="X38" s="47"/>
      <c r="Y38" s="61"/>
      <c r="Z38" s="55"/>
      <c r="AA38" s="93"/>
      <c r="AB38" s="94"/>
      <c r="AC38" s="94"/>
      <c r="AE38" s="61"/>
      <c r="AF38" s="63"/>
      <c r="AG38" s="63"/>
    </row>
    <row r="39" spans="1:33" s="3" customFormat="1" ht="12.75">
      <c r="A39" s="13" t="s">
        <v>13</v>
      </c>
      <c r="B39" s="14"/>
      <c r="C39" s="4"/>
      <c r="D39" s="4"/>
      <c r="E39" s="4"/>
      <c r="F39" s="15">
        <v>1134</v>
      </c>
      <c r="G39" s="15">
        <v>1109</v>
      </c>
      <c r="H39" s="15">
        <v>1171</v>
      </c>
      <c r="I39" s="15">
        <v>1147</v>
      </c>
      <c r="J39" s="15">
        <v>1169</v>
      </c>
      <c r="K39" s="15">
        <v>1230</v>
      </c>
      <c r="L39" s="33">
        <v>1216</v>
      </c>
      <c r="M39" s="33"/>
      <c r="N39" s="33"/>
      <c r="O39" s="43">
        <v>1303</v>
      </c>
      <c r="P39" s="43"/>
      <c r="Q39" s="43"/>
      <c r="R39" s="43"/>
      <c r="S39" s="43"/>
      <c r="T39" s="43"/>
      <c r="U39" s="43"/>
      <c r="V39" s="99">
        <v>1506.2652</v>
      </c>
      <c r="X39" s="47"/>
      <c r="Y39" s="61"/>
      <c r="Z39" s="55"/>
      <c r="AA39" s="93"/>
      <c r="AB39" s="94"/>
      <c r="AC39" s="95"/>
      <c r="AE39" s="61"/>
      <c r="AF39" s="63"/>
      <c r="AG39" s="63"/>
    </row>
    <row r="40" spans="1:33" s="3" customFormat="1" ht="12.75">
      <c r="A40" s="13" t="s">
        <v>14</v>
      </c>
      <c r="B40" s="14"/>
      <c r="C40" s="4"/>
      <c r="D40" s="4"/>
      <c r="E40" s="4"/>
      <c r="F40" s="15">
        <v>534</v>
      </c>
      <c r="G40" s="15">
        <v>579</v>
      </c>
      <c r="H40" s="15">
        <v>1162</v>
      </c>
      <c r="I40" s="15">
        <v>1164</v>
      </c>
      <c r="J40" s="15">
        <v>1257</v>
      </c>
      <c r="K40" s="15">
        <v>1611</v>
      </c>
      <c r="L40" s="33">
        <v>1528</v>
      </c>
      <c r="M40" s="33"/>
      <c r="N40" s="33"/>
      <c r="O40" s="43">
        <v>1966</v>
      </c>
      <c r="P40" s="43"/>
      <c r="Q40" s="43"/>
      <c r="R40" s="43"/>
      <c r="S40" s="43"/>
      <c r="T40" s="43"/>
      <c r="U40" s="43"/>
      <c r="V40" s="99">
        <v>1944</v>
      </c>
      <c r="X40" s="47"/>
      <c r="Y40" s="61"/>
      <c r="Z40" s="55"/>
      <c r="AA40" s="93"/>
      <c r="AB40" s="94"/>
      <c r="AC40" s="94"/>
      <c r="AE40" s="61"/>
      <c r="AF40" s="63"/>
      <c r="AG40" s="63"/>
    </row>
    <row r="41" spans="1:33" s="3" customFormat="1" ht="12.75">
      <c r="A41" s="13" t="s">
        <v>0</v>
      </c>
      <c r="B41" s="14"/>
      <c r="C41" s="4"/>
      <c r="D41" s="4"/>
      <c r="E41" s="4"/>
      <c r="F41" s="15">
        <v>63911</v>
      </c>
      <c r="G41" s="15">
        <v>63282</v>
      </c>
      <c r="H41" s="15">
        <v>65350</v>
      </c>
      <c r="I41" s="15">
        <v>65004</v>
      </c>
      <c r="J41" s="15">
        <v>67222</v>
      </c>
      <c r="K41" s="15">
        <v>68160</v>
      </c>
      <c r="L41" s="33">
        <v>68384.8707378441</v>
      </c>
      <c r="M41" s="34"/>
      <c r="N41" s="34"/>
      <c r="O41" s="52">
        <v>68692.98310669555</v>
      </c>
      <c r="P41" s="52"/>
      <c r="Q41" s="52"/>
      <c r="R41" s="52"/>
      <c r="S41" s="52"/>
      <c r="T41" s="52"/>
      <c r="U41" s="52"/>
      <c r="V41" s="101">
        <v>65005.50765858563</v>
      </c>
      <c r="X41" s="47"/>
      <c r="Y41" s="61"/>
      <c r="Z41" s="55"/>
      <c r="AA41" s="93"/>
      <c r="AB41" s="94"/>
      <c r="AC41" s="94"/>
      <c r="AE41" s="61"/>
      <c r="AF41" s="63"/>
      <c r="AG41" s="63"/>
    </row>
    <row r="42" spans="1:33" s="3" customFormat="1" ht="12.75">
      <c r="A42" s="25" t="s">
        <v>40</v>
      </c>
      <c r="B42" s="11"/>
      <c r="F42" s="31"/>
      <c r="G42" s="31"/>
      <c r="H42" s="31"/>
      <c r="I42" s="31"/>
      <c r="J42" s="31"/>
      <c r="K42" s="31"/>
      <c r="L42" s="31"/>
      <c r="M42" s="31"/>
      <c r="N42" s="31"/>
      <c r="O42" s="44"/>
      <c r="P42" s="44"/>
      <c r="Q42" s="44"/>
      <c r="R42" s="44"/>
      <c r="S42" s="44"/>
      <c r="T42" s="44"/>
      <c r="U42" s="44"/>
      <c r="V42" s="77"/>
      <c r="X42" s="47"/>
      <c r="Y42" s="61"/>
      <c r="Z42" s="55"/>
      <c r="AA42" s="93"/>
      <c r="AB42" s="94"/>
      <c r="AC42" s="94"/>
      <c r="AE42" s="61"/>
      <c r="AF42" s="63"/>
      <c r="AG42" s="63"/>
    </row>
    <row r="43" spans="12:33" s="3" customFormat="1" ht="12.75">
      <c r="L43" s="30"/>
      <c r="M43" s="30"/>
      <c r="N43" s="30"/>
      <c r="O43" s="45"/>
      <c r="P43" s="45"/>
      <c r="Q43" s="45"/>
      <c r="R43" s="45"/>
      <c r="S43" s="45"/>
      <c r="T43" s="45"/>
      <c r="U43" s="45"/>
      <c r="V43" s="76"/>
      <c r="X43" s="47"/>
      <c r="Y43" s="61"/>
      <c r="Z43" s="55"/>
      <c r="AA43" s="93"/>
      <c r="AB43" s="94"/>
      <c r="AC43" s="94"/>
      <c r="AD43" s="94"/>
      <c r="AE43" s="61"/>
      <c r="AF43" s="63"/>
      <c r="AG43" s="63"/>
    </row>
    <row r="44" spans="1:33" s="23" customFormat="1" ht="12.75">
      <c r="A44" s="18" t="s">
        <v>24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28"/>
      <c r="N44" s="28"/>
      <c r="O44" s="41"/>
      <c r="P44" s="71"/>
      <c r="Q44" s="71"/>
      <c r="R44" s="71"/>
      <c r="S44" s="71"/>
      <c r="T44" s="71"/>
      <c r="U44" s="71"/>
      <c r="V44" s="75"/>
      <c r="X44" s="50"/>
      <c r="Y44" s="62"/>
      <c r="Z44" s="57"/>
      <c r="AA44" s="91"/>
      <c r="AB44" s="92"/>
      <c r="AC44" s="92"/>
      <c r="AD44" s="92"/>
      <c r="AE44" s="62"/>
      <c r="AF44" s="65"/>
      <c r="AG44" s="65"/>
    </row>
    <row r="45" spans="1:33" s="3" customFormat="1" ht="12.75">
      <c r="A45" s="2"/>
      <c r="B45" s="2">
        <v>1995</v>
      </c>
      <c r="C45" s="4">
        <v>1996</v>
      </c>
      <c r="D45" s="2">
        <v>1997</v>
      </c>
      <c r="E45" s="4">
        <v>1998</v>
      </c>
      <c r="F45" s="2">
        <v>1999</v>
      </c>
      <c r="G45" s="2">
        <v>2000</v>
      </c>
      <c r="H45" s="4">
        <v>2001</v>
      </c>
      <c r="I45" s="2">
        <v>2002</v>
      </c>
      <c r="J45" s="4">
        <v>2003</v>
      </c>
      <c r="K45" s="2">
        <v>2004</v>
      </c>
      <c r="L45" s="4">
        <v>2005</v>
      </c>
      <c r="M45" s="4">
        <v>2006</v>
      </c>
      <c r="N45" s="4">
        <v>2007</v>
      </c>
      <c r="O45" s="38">
        <v>2008</v>
      </c>
      <c r="P45" s="98">
        <v>2009</v>
      </c>
      <c r="Q45" s="98">
        <v>2010</v>
      </c>
      <c r="R45" s="98">
        <v>2011</v>
      </c>
      <c r="S45" s="98">
        <v>2012</v>
      </c>
      <c r="T45" s="98">
        <v>2013</v>
      </c>
      <c r="U45" s="98">
        <v>2014</v>
      </c>
      <c r="V45" s="99">
        <v>2015</v>
      </c>
      <c r="X45" s="47"/>
      <c r="Y45" s="61"/>
      <c r="Z45" s="55"/>
      <c r="AA45" s="47"/>
      <c r="AB45" s="61"/>
      <c r="AC45" s="48"/>
      <c r="AD45" s="47"/>
      <c r="AE45" s="61"/>
      <c r="AF45" s="63"/>
      <c r="AG45" s="63"/>
    </row>
    <row r="46" spans="1:33" s="3" customFormat="1" ht="12.75">
      <c r="A46" s="13" t="s">
        <v>18</v>
      </c>
      <c r="B46" s="14"/>
      <c r="C46" s="4"/>
      <c r="D46" s="4"/>
      <c r="E46" s="4"/>
      <c r="F46" s="2"/>
      <c r="G46" s="2">
        <f>G28</f>
        <v>1146511030</v>
      </c>
      <c r="H46" s="2"/>
      <c r="I46" s="2">
        <f>I28</f>
        <v>1141962883.58778</v>
      </c>
      <c r="J46" s="2"/>
      <c r="K46" s="2">
        <f>K28</f>
        <v>1159644417.8075125</v>
      </c>
      <c r="L46" s="2"/>
      <c r="M46" s="29"/>
      <c r="N46" s="29"/>
      <c r="O46" s="42">
        <f>O28</f>
        <v>1840999999.9999995</v>
      </c>
      <c r="P46" s="42"/>
      <c r="Q46" s="42"/>
      <c r="R46" s="42"/>
      <c r="S46" s="42"/>
      <c r="T46" s="42"/>
      <c r="U46" s="42"/>
      <c r="V46" s="100">
        <f>V28</f>
        <v>2305800000</v>
      </c>
      <c r="X46" s="47"/>
      <c r="Y46" s="61"/>
      <c r="Z46" s="55"/>
      <c r="AA46" s="47"/>
      <c r="AB46" s="61"/>
      <c r="AC46" s="48"/>
      <c r="AD46" s="47"/>
      <c r="AE46" s="61"/>
      <c r="AF46" s="63"/>
      <c r="AG46" s="63"/>
    </row>
    <row r="47" spans="1:33" s="3" customFormat="1" ht="12.75">
      <c r="A47" s="13" t="s">
        <v>21</v>
      </c>
      <c r="B47" s="4"/>
      <c r="C47" s="4"/>
      <c r="D47" s="4"/>
      <c r="E47" s="4"/>
      <c r="F47" s="2"/>
      <c r="G47" s="2">
        <f>G41/3.6*1000000</f>
        <v>17578333333.333332</v>
      </c>
      <c r="H47" s="2"/>
      <c r="I47" s="2">
        <f>I41/3.6*1000000</f>
        <v>18056666666.666668</v>
      </c>
      <c r="J47" s="2"/>
      <c r="K47" s="2">
        <f>K41/3.6*1000000</f>
        <v>18933333333.333332</v>
      </c>
      <c r="L47" s="4"/>
      <c r="M47" s="26"/>
      <c r="N47" s="26"/>
      <c r="O47" s="46">
        <f>O41/3.6*1000000</f>
        <v>19081384196.30432</v>
      </c>
      <c r="P47" s="46"/>
      <c r="Q47" s="46"/>
      <c r="R47" s="46"/>
      <c r="S47" s="46"/>
      <c r="T47" s="46"/>
      <c r="U47" s="46"/>
      <c r="V47" s="96">
        <f>V41/3.6*1000000</f>
        <v>18057085460.71823</v>
      </c>
      <c r="X47" s="47"/>
      <c r="Y47" s="61"/>
      <c r="Z47" s="55"/>
      <c r="AA47" s="47"/>
      <c r="AB47" s="61"/>
      <c r="AC47" s="48"/>
      <c r="AD47" s="47"/>
      <c r="AE47" s="61"/>
      <c r="AF47" s="63"/>
      <c r="AG47" s="63"/>
    </row>
    <row r="48" spans="1:33" s="3" customFormat="1" ht="12.75">
      <c r="A48" s="13" t="s">
        <v>26</v>
      </c>
      <c r="B48" s="4"/>
      <c r="C48" s="4"/>
      <c r="D48" s="4"/>
      <c r="E48" s="4"/>
      <c r="F48" s="2"/>
      <c r="G48" s="24">
        <f>G46/G47</f>
        <v>0.06522296558263013</v>
      </c>
      <c r="H48" s="24"/>
      <c r="I48" s="24">
        <f>I46/I47</f>
        <v>0.06324328319666495</v>
      </c>
      <c r="J48" s="24"/>
      <c r="K48" s="24">
        <f>K46/K47</f>
        <v>0.06124882488419961</v>
      </c>
      <c r="L48" s="4"/>
      <c r="M48" s="26"/>
      <c r="N48" s="26"/>
      <c r="O48" s="51">
        <f>O46/O47</f>
        <v>0.09648147016276545</v>
      </c>
      <c r="P48" s="51"/>
      <c r="Q48" s="51"/>
      <c r="R48" s="51"/>
      <c r="S48" s="51"/>
      <c r="T48" s="51"/>
      <c r="U48" s="51"/>
      <c r="V48" s="97">
        <f>V46/V47</f>
        <v>0.12769502614450634</v>
      </c>
      <c r="X48" s="47"/>
      <c r="Y48" s="61"/>
      <c r="Z48" s="55"/>
      <c r="AA48" s="47"/>
      <c r="AB48" s="61"/>
      <c r="AC48" s="48"/>
      <c r="AD48" s="47"/>
      <c r="AE48" s="61"/>
      <c r="AF48" s="63"/>
      <c r="AG48" s="63"/>
    </row>
    <row r="49" spans="1:33" s="3" customFormat="1" ht="12.75">
      <c r="A49" s="3" t="s">
        <v>25</v>
      </c>
      <c r="O49" s="36"/>
      <c r="P49" s="36"/>
      <c r="Q49" s="36"/>
      <c r="R49" s="36"/>
      <c r="S49" s="36"/>
      <c r="T49" s="36"/>
      <c r="U49" s="36"/>
      <c r="V49" s="74"/>
      <c r="X49" s="47"/>
      <c r="Y49" s="61"/>
      <c r="Z49" s="55"/>
      <c r="AA49" s="47"/>
      <c r="AB49" s="61"/>
      <c r="AC49" s="48"/>
      <c r="AD49" s="47"/>
      <c r="AE49" s="61"/>
      <c r="AF49" s="63"/>
      <c r="AG49" s="63"/>
    </row>
  </sheetData>
  <sheetProtection/>
  <mergeCells count="3">
    <mergeCell ref="AD5:AF5"/>
    <mergeCell ref="X5:Y5"/>
    <mergeCell ref="AA5:AB5"/>
  </mergeCells>
  <printOptions/>
  <pageMargins left="0.25" right="0.19" top="0.71" bottom="0.91" header="0.34" footer="0.4921259845"/>
  <pageSetup horizontalDpi="600" verticalDpi="600" orientation="landscape" paperSize="9" scale="60" r:id="rId2"/>
  <headerFooter alignWithMargins="0">
    <oddHeader>&amp;CSystème d'indicateurs de développement durable du canton de Vaud</oddHeader>
    <oddFooter>&amp;L&amp;F&amp;R&amp;P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 Gillabert</dc:creator>
  <cp:keywords/>
  <dc:description/>
  <cp:lastModifiedBy>Gaël Gillabert</cp:lastModifiedBy>
  <cp:lastPrinted>2012-11-07T07:38:01Z</cp:lastPrinted>
  <dcterms:created xsi:type="dcterms:W3CDTF">2005-10-06T15:49:37Z</dcterms:created>
  <dcterms:modified xsi:type="dcterms:W3CDTF">2017-01-18T13:33:38Z</dcterms:modified>
  <cp:category/>
  <cp:version/>
  <cp:contentType/>
  <cp:contentStatus/>
</cp:coreProperties>
</file>