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11" yWindow="150" windowWidth="23595" windowHeight="14565" activeTab="0"/>
  </bookViews>
  <sheets>
    <sheet name="Questionnaire (A)" sheetId="1" r:id="rId1"/>
    <sheet name="Choix selon les indicateurs (B)" sheetId="2" r:id="rId2"/>
    <sheet name="Choix selon les actions (C)" sheetId="3" r:id="rId3"/>
    <sheet name="Actions déjà réalisée (D)" sheetId="4" r:id="rId4"/>
    <sheet name="Actions réalisables (E)" sheetId="5" r:id="rId5"/>
  </sheets>
  <definedNames>
    <definedName name="_xlnm.Print_Area" localSheetId="3">'Actions déjà réalisée (D)'!$A$1:$B$42</definedName>
    <definedName name="_xlnm.Print_Area" localSheetId="4">'Actions réalisables (E)'!$A$1:$B$41</definedName>
    <definedName name="_xlnm.Print_Area" localSheetId="2">'Choix selon les actions (C)'!$A$1:$L$54</definedName>
    <definedName name="_xlnm.Print_Area" localSheetId="1">'Choix selon les indicateurs (B)'!$A$1:$Q$88</definedName>
    <definedName name="_xlnm.Print_Area" localSheetId="0">'Questionnaire (A)'!$A$1:$W$164</definedName>
  </definedNames>
  <calcPr fullCalcOnLoad="1"/>
</workbook>
</file>

<file path=xl/sharedStrings.xml><?xml version="1.0" encoding="utf-8"?>
<sst xmlns="http://schemas.openxmlformats.org/spreadsheetml/2006/main" count="492" uniqueCount="246">
  <si>
    <t>Aménagement du territoire, planification énergétique, police des constructions</t>
  </si>
  <si>
    <t>Approvisionnement énergétique</t>
  </si>
  <si>
    <t>Mobilité et transports</t>
  </si>
  <si>
    <t>Organisation interne</t>
  </si>
  <si>
    <t>Communication</t>
  </si>
  <si>
    <t>Actions pour tous</t>
  </si>
  <si>
    <t>Infrastructures et bâtiments communaux</t>
  </si>
  <si>
    <t>Actions individuelles</t>
  </si>
  <si>
    <t>Avez-vous un ou plusieurs grands bâtiments ?</t>
  </si>
  <si>
    <t xml:space="preserve">Les bâtiments sont-ils raccordés à un chauffage à distance ? </t>
  </si>
  <si>
    <t>Les bâtiments sont-ils ventilés mécaniquement ?</t>
  </si>
  <si>
    <t>Existe-t-il des adjuvants, déchets carnés, restes de repas, etc., qui pourraient améliorer encore les rendements ?</t>
  </si>
  <si>
    <t xml:space="preserve">Existe-t-il une installation de biogaz à proximité ? </t>
  </si>
  <si>
    <t xml:space="preserve">Une association avec un exploitant (agriculteur, maraîcher, etc.) est-elle envisageable ? </t>
  </si>
  <si>
    <t xml:space="preserve">La réalisation d’un chauffage à distance est-elle possible ? </t>
  </si>
  <si>
    <t xml:space="preserve">Un assainissement de la STEP est-il prévu ? </t>
  </si>
  <si>
    <t xml:space="preserve">La STEP est-elle proche de bâtiments chauffés ? </t>
  </si>
  <si>
    <t>Un des bâtiments consomme-t-il plus de 250 MWh/an ?</t>
  </si>
  <si>
    <t>Les systèmes de chauffage des bâtiments communaux sont-ils anciens ? Plus 20-25 ans</t>
  </si>
  <si>
    <t>Existe-t-il un réseau de gaz ?</t>
  </si>
  <si>
    <t>Les bâtiments sur le territoire communal sont-ils groupés ? (centre de village)</t>
  </si>
  <si>
    <t>Quelques valeurs cibles:</t>
  </si>
  <si>
    <t>Le profil énergétique a-t-il défini un potentiel photovoltaïque pour votre commune?</t>
  </si>
  <si>
    <t>Le profil énergétique a-t-il défini un potentiel éolien pour votre commune?</t>
  </si>
  <si>
    <t xml:space="preserve">Existe-t-il un potentiel sur le territoire communal, donné par le profil énergétique ? </t>
  </si>
  <si>
    <t xml:space="preserve">Existe-t-il un potentiel sur le territoire communal, donné par le profil énergétique ? </t>
  </si>
  <si>
    <t>Existe-il un potentiel bois, biomasse ou rejets thermiques sur le territoire communal ? Voir le profil énergétique.</t>
  </si>
  <si>
    <t>Le profil énergétique a-t-il défini un potentiel hydraulique pour votre commune?</t>
  </si>
  <si>
    <t>4) Etude de faisabilité, planification et mise en œuvre de réseaux de chauffage à distance basés sur les énergies renouvelables ou sur un couplage chaleur-force fonctionnant au gaz naturel</t>
  </si>
  <si>
    <t>Effectuée</t>
  </si>
  <si>
    <t>Actions</t>
  </si>
  <si>
    <t>Partiellement effectuée</t>
  </si>
  <si>
    <t>En cours</t>
  </si>
  <si>
    <t>Pas effectuée</t>
  </si>
  <si>
    <t>B) Choix des actions à mettre en œuvre</t>
  </si>
  <si>
    <t>A) Quelles actions sont envisageables ?</t>
  </si>
  <si>
    <t>Actions envisageables</t>
  </si>
  <si>
    <t xml:space="preserve">TCbât : 
consommation d'énergie finale pour le chauffage et l'eau chaude sanitaire des bâtiments privés et publics    </t>
  </si>
  <si>
    <t xml:space="preserve">Actions ayant une forte influence </t>
  </si>
  <si>
    <t>Actions ayant une influence moyenne</t>
  </si>
  <si>
    <t>Actions ayant une influence modeste</t>
  </si>
  <si>
    <t xml:space="preserve">TCélec :
consommation électrique totale sur le territoire          </t>
  </si>
  <si>
    <t xml:space="preserve">TCmob : 
évaluation de la mobilité de la commune       </t>
  </si>
  <si>
    <t xml:space="preserve">IBbât : 
consommation d'énergie finale pour le chauffage et l'eau chaude sanitaire et consommation d'électricité des bâtiments communaux     </t>
  </si>
  <si>
    <t xml:space="preserve">IBécl :
consommation d'électricité de l'éclairage public    </t>
  </si>
  <si>
    <t xml:space="preserve">IBvéh :
consommation des véhicules communaux </t>
  </si>
  <si>
    <t>Au minimum, 1 action est recommandée</t>
  </si>
  <si>
    <t>Au minimum, 3 actions sont recommandées</t>
  </si>
  <si>
    <t>Au minimum, 2 actions sont recommandées</t>
  </si>
  <si>
    <t>ERchal :
potentiel de production de chaleur renouvelable sur le territoire communal</t>
  </si>
  <si>
    <t xml:space="preserve">ERélec :
potentiel de production d'électricité renouvelable sur le territoire communal </t>
  </si>
  <si>
    <t>3) Promotion et soutien financier des analyses énergétiques (chaleur et électricité) pour  les bâtiments sur le territoire communal, ainsi que du Certificat énergétique cantonal des bâtiments (CECB)</t>
  </si>
  <si>
    <t>6) Suivi énergétique approfondi de tous les bâtiments communaux (chaleur, électricité et eau), des véhicules et de l'éclairage public. Analyse et optimisation</t>
  </si>
  <si>
    <t>9) Achat de courant vert pour couvrir une partie ou la totalité de la consommation électrique des infrastructures et bâtiments communaux</t>
  </si>
  <si>
    <t>10) Utilisation exclusive de véhicules et d'appareils électriques de la meilleure classe énergétique possible (A, A+ et A++). Mise en évidence de l'étiquette-énergie</t>
  </si>
  <si>
    <t>11) Etude des possibilités de réduction de consommation de l'éclairage public. Planification et mise en œuvre des mesures</t>
  </si>
  <si>
    <t>13) Création d’un fonds communal pour encourager les énergies renouvelables et l'efficacité énergétique chez les privés</t>
  </si>
  <si>
    <t>14) Encourager la pose de panneaux solaires pour la préparation de l’eau chaude sur les bâtiments existants</t>
  </si>
  <si>
    <t>15) Etude des possibilités de valorisation des rejets de chaleur de l'industrie, des arts et métiers et des STEP</t>
  </si>
  <si>
    <t>16) Etude pour la valorisation du potentiel bois-énergie de la commune. Planification et mise en œuvre</t>
  </si>
  <si>
    <t>17) Etude pour la valorisation du potentiel biogaz de la commune. Planification et mise en œuvre</t>
  </si>
  <si>
    <t>18) Etude pour le développement de la production d’électricité renouvelable de la commune (photovoltaïque, éolien, hydraulique). Planification et mise en œuvre</t>
  </si>
  <si>
    <t>19) Encourager le remplacement des chauffages électriques directs existants</t>
  </si>
  <si>
    <t>La commune possède-t-elle un terrain pouvant accueillir l’installation ? Eloigné d'au moins 200 m des habitations (odeurs).</t>
  </si>
  <si>
    <t>Le profil énergétique indique-t-il un potentiel pour la valorisation des rejets thermiques industriels ou des STEP qui n'est pas encore exploité ?</t>
  </si>
  <si>
    <t>27) Formation des employés et responsables communaux à l'optimisation énergétique dans le bâtiment</t>
  </si>
  <si>
    <t>28) Informations générales transmises régulièrement aux citoyens sur le thème de l'énergie</t>
  </si>
  <si>
    <t>Choix des actions</t>
  </si>
  <si>
    <t>Données pour menus déroulants</t>
  </si>
  <si>
    <t>Situation actuelle</t>
  </si>
  <si>
    <t>-</t>
  </si>
  <si>
    <t>oui</t>
  </si>
  <si>
    <t>non</t>
  </si>
  <si>
    <t>Les bâtiments communaux sont-ils proches les uns des autres ? Entre 20 et 50 mètres</t>
  </si>
  <si>
    <t>Un gros consommateur de chaleur se situe-t-il sur le tracé potentiel d'un futur chauffage à distance ?</t>
  </si>
  <si>
    <t>Action 1</t>
  </si>
  <si>
    <t>Action 2</t>
  </si>
  <si>
    <t>Action 3</t>
  </si>
  <si>
    <t>Action 6</t>
  </si>
  <si>
    <t>Action 7</t>
  </si>
  <si>
    <t>Action 8</t>
  </si>
  <si>
    <t>Action 9</t>
  </si>
  <si>
    <t>Action 10</t>
  </si>
  <si>
    <t>Action 11</t>
  </si>
  <si>
    <t>Action 13</t>
  </si>
  <si>
    <t>Action 14</t>
  </si>
  <si>
    <t>Action 20</t>
  </si>
  <si>
    <t>Action 21</t>
  </si>
  <si>
    <t>Action 22</t>
  </si>
  <si>
    <t>Action 23</t>
  </si>
  <si>
    <t>Action 24</t>
  </si>
  <si>
    <t>Action 25</t>
  </si>
  <si>
    <t>Action 26</t>
  </si>
  <si>
    <t>Action 27</t>
  </si>
  <si>
    <t>Action 28</t>
  </si>
  <si>
    <t>Action 29</t>
  </si>
  <si>
    <t>24) Attribution les domaines de l'efficacité énergétique et de la promotion des énergies renouvelables à un dicastère (budget et programme). Analyse de la situation énergétique de la commune tous les cinq ans</t>
  </si>
  <si>
    <t>Avez-vous du terrain constructible dont vous envisagez la vente avec ou sans droit de superficie ?</t>
  </si>
  <si>
    <t>Avez-vous un bâtiment dont vous envisagez la vente ?</t>
  </si>
  <si>
    <t>Action 15</t>
  </si>
  <si>
    <r>
      <t xml:space="preserve">Remarque </t>
    </r>
    <r>
      <rPr>
        <sz val="11"/>
        <rFont val="Franklin Gothic Book"/>
        <family val="2"/>
      </rPr>
      <t xml:space="preserve">: les petites et moyennes éoliennes ne sont pas considérées dans le profil énergétique. </t>
    </r>
  </si>
  <si>
    <r>
      <t>IB</t>
    </r>
    <r>
      <rPr>
        <vertAlign val="subscript"/>
        <sz val="11"/>
        <rFont val="Franklin Gothic Book"/>
        <family val="2"/>
      </rPr>
      <t>écl</t>
    </r>
    <r>
      <rPr>
        <sz val="11"/>
        <rFont val="Franklin Gothic Book"/>
        <family val="2"/>
      </rPr>
      <t xml:space="preserve"> : un éclairage efficient consomme moins de 8 MWh/km * an</t>
    </r>
  </si>
  <si>
    <t>Quelle part des besoins totaux couvre le potentiel bois ?</t>
  </si>
  <si>
    <t>Est-ce que le potentiel bois-énergie couvre les besoins en chaleur des bâtiments communaux ?</t>
  </si>
  <si>
    <t>Action 16A</t>
  </si>
  <si>
    <t>Action 16B</t>
  </si>
  <si>
    <t>Possibilité de chauffer à moyen ou long terme les bâtiments communaux avec du bois appartenant à la commune (voir action 16)</t>
  </si>
  <si>
    <t>Etude de faisabilité, planification et mise en œuvre d'un réseau de chauffage à distance à bois pour les bâtiments communaux (voir action 4) / chaudière(s) individuelle(s) alimentée(s) avec du bois appartenant à la commune (voir action 16)</t>
  </si>
  <si>
    <t>Plus de 20%</t>
  </si>
  <si>
    <t>Moins de 20%</t>
  </si>
  <si>
    <t>Etude de faisabilité, planification et mise en œuvre d'un réseau de chauffage à distance à bois (voir action 4)</t>
  </si>
  <si>
    <t>TC = Territoire communal</t>
  </si>
  <si>
    <t>IB = Infrastructures et bâtiments communaux</t>
  </si>
  <si>
    <t>ER = Energies renouvelables</t>
  </si>
  <si>
    <t>Le tableau ci-dessous permet une deuxième sélection des actions à entreprendre faisant suite à la première sélection effectuée dans la partie A.</t>
  </si>
  <si>
    <t>Les résultats donnés par les indicateurs aident la commune à choisir parmi les actions issues de la première sélection, en fonction du potentiel d'économie d'énergie ou de développement des énergies renouvelables. Le tableau qui suit indique l'effet de chaque action sur chaque indicateur. Seuls les numéros des actions retenues lors de la première sélections y apparaissent. Les actions non retenues n'apparaissent pas ("-").</t>
  </si>
  <si>
    <t>Action 4</t>
  </si>
  <si>
    <t>Répondre aux questions suivantes</t>
  </si>
  <si>
    <t>Action 5</t>
  </si>
  <si>
    <t>Action 17B1</t>
  </si>
  <si>
    <t>Action 17B2</t>
  </si>
  <si>
    <t>A planifier rapidement</t>
  </si>
  <si>
    <t>Action 17B3</t>
  </si>
  <si>
    <t>Action optimisée</t>
  </si>
  <si>
    <t>Actions 15, 16, 17, 19</t>
  </si>
  <si>
    <t>Moins de 5%</t>
  </si>
  <si>
    <t>Entre 5 et 15%</t>
  </si>
  <si>
    <t>Plus de 15%</t>
  </si>
  <si>
    <t>Quel pourcentage d'énergie finale, consommée pour le chauffage des bâtiments et l'eau chaude sanitaire, le chauffage électrique représente-t-il ? Voir le profil énergétique</t>
  </si>
  <si>
    <t>Action non prioritaire</t>
  </si>
  <si>
    <t>Action prioritaire</t>
  </si>
  <si>
    <t>Action 18 A</t>
  </si>
  <si>
    <t>Action 18 B</t>
  </si>
  <si>
    <t>Action 18 C</t>
  </si>
  <si>
    <t>Action 18 pour le photovoltaïque</t>
  </si>
  <si>
    <t>Action 18 pour l'éolien</t>
  </si>
  <si>
    <t>Action 18 pour l'hydraulique</t>
  </si>
  <si>
    <r>
      <t>Remarque :</t>
    </r>
    <r>
      <rPr>
        <sz val="11"/>
        <rFont val="Franklin Gothic Book"/>
        <family val="2"/>
      </rPr>
      <t xml:space="preserve"> le profil énergétique ne considère que les installations dont la puissance est supérieure à 15 kW.</t>
    </r>
  </si>
  <si>
    <t>5) Lors de la vente d'une parcelle ou d'un bâtiment communal ou lors d'une attribution de droits de superficie, poser des exigences en matière énergétique. Inscription contraignante dans registre foncier.</t>
  </si>
  <si>
    <t>25) Création d'une commission de l'énergie chargée de suivre régulièrement la politique énergétique de la commune et de rapporter les informations auprès du Conseil général/communal</t>
  </si>
  <si>
    <t>26) Appels d'offre et achats. Critères énergétiques systématiquement appliqués et favorisés</t>
  </si>
  <si>
    <t xml:space="preserve"> A Biogaz provenant des déchets organiques</t>
  </si>
  <si>
    <t xml:space="preserve"> B Biogaz provenant des STEP</t>
  </si>
  <si>
    <t xml:space="preserve">Actions à mettre en oeuvre dans le cadre d'un concept énergétique </t>
  </si>
  <si>
    <t>Thèmes</t>
  </si>
  <si>
    <t>N°</t>
  </si>
  <si>
    <t xml:space="preserve">       Indicateurs concernés</t>
  </si>
  <si>
    <r>
      <t>TC</t>
    </r>
    <r>
      <rPr>
        <b/>
        <vertAlign val="subscript"/>
        <sz val="10"/>
        <rFont val="Franklin Gothic Book"/>
        <family val="2"/>
      </rPr>
      <t>bât</t>
    </r>
  </si>
  <si>
    <r>
      <t>TC</t>
    </r>
    <r>
      <rPr>
        <b/>
        <vertAlign val="subscript"/>
        <sz val="10"/>
        <rFont val="Franklin Gothic Book"/>
        <family val="2"/>
      </rPr>
      <t>élec</t>
    </r>
  </si>
  <si>
    <r>
      <t>IB</t>
    </r>
    <r>
      <rPr>
        <b/>
        <vertAlign val="subscript"/>
        <sz val="10"/>
        <rFont val="Franklin Gothic Book"/>
        <family val="2"/>
      </rPr>
      <t>bât</t>
    </r>
  </si>
  <si>
    <r>
      <t>IB</t>
    </r>
    <r>
      <rPr>
        <b/>
        <vertAlign val="subscript"/>
        <sz val="10"/>
        <rFont val="Franklin Gothic Book"/>
        <family val="2"/>
      </rPr>
      <t>écl</t>
    </r>
  </si>
  <si>
    <r>
      <t>IB</t>
    </r>
    <r>
      <rPr>
        <b/>
        <vertAlign val="subscript"/>
        <sz val="10"/>
        <rFont val="Franklin Gothic Book"/>
        <family val="2"/>
      </rPr>
      <t>véh</t>
    </r>
  </si>
  <si>
    <r>
      <t>ER</t>
    </r>
    <r>
      <rPr>
        <b/>
        <vertAlign val="subscript"/>
        <sz val="10"/>
        <rFont val="Franklin Gothic Book"/>
        <family val="2"/>
      </rPr>
      <t>chal</t>
    </r>
  </si>
  <si>
    <r>
      <t>ER</t>
    </r>
    <r>
      <rPr>
        <b/>
        <vertAlign val="subscript"/>
        <sz val="10"/>
        <rFont val="Franklin Gothic Book"/>
        <family val="2"/>
      </rPr>
      <t>élec</t>
    </r>
  </si>
  <si>
    <t>Aménagement du territoire,
planification énergétique, police des constructions</t>
  </si>
  <si>
    <r>
      <t xml:space="preserve">(Nombre minimal recommandé de mesures à prendre: </t>
    </r>
    <r>
      <rPr>
        <b/>
        <i/>
        <sz val="10"/>
        <color indexed="10"/>
        <rFont val="Franklin Gothic Book"/>
        <family val="2"/>
      </rPr>
      <t>3</t>
    </r>
    <r>
      <rPr>
        <i/>
        <sz val="10"/>
        <rFont val="Franklin Gothic Book"/>
        <family val="2"/>
      </rPr>
      <t>)</t>
    </r>
  </si>
  <si>
    <t>x</t>
  </si>
  <si>
    <t>Etude de faisabilité, planification et mise en œuvre de réseaux de chauffage à distance basés sur les énergies renouvelables ou sur un couplage chaleur-force fonctionnant au gaz naturel</t>
  </si>
  <si>
    <t>xx</t>
  </si>
  <si>
    <r>
      <t xml:space="preserve">(Nombre minimal recommandé de mesures à prendre: </t>
    </r>
    <r>
      <rPr>
        <i/>
        <sz val="10"/>
        <color indexed="10"/>
        <rFont val="Franklin Gothic Book"/>
        <family val="2"/>
      </rPr>
      <t>3</t>
    </r>
    <r>
      <rPr>
        <i/>
        <sz val="10"/>
        <rFont val="Franklin Gothic Book"/>
        <family val="2"/>
      </rPr>
      <t>)</t>
    </r>
  </si>
  <si>
    <t>Etude des possibilités de réduction de consommation de l'éclairage public. Planification et mise en œuvre des mesures</t>
  </si>
  <si>
    <t xml:space="preserve">Approvisionnement
énergétique </t>
  </si>
  <si>
    <t>Encourager la pose de panneaux solaires pour la préparation de l’eau chaude sur les bâtiments existants</t>
  </si>
  <si>
    <t>Encourager le remplacement des chauffages électriques directs existants</t>
  </si>
  <si>
    <t>Mobilité
et transports</t>
  </si>
  <si>
    <r>
      <t xml:space="preserve">(Nombre minimal recommandé de mesures à prendre: </t>
    </r>
    <r>
      <rPr>
        <b/>
        <i/>
        <sz val="10"/>
        <color indexed="10"/>
        <rFont val="Franklin Gothic Book"/>
        <family val="2"/>
      </rPr>
      <t>1</t>
    </r>
    <r>
      <rPr>
        <i/>
        <sz val="10"/>
        <rFont val="Franklin Gothic Book"/>
        <family val="2"/>
      </rPr>
      <t>)</t>
    </r>
  </si>
  <si>
    <r>
      <t xml:space="preserve">(Nombre minimal recommandé de mesures à prendre: </t>
    </r>
    <r>
      <rPr>
        <b/>
        <i/>
        <sz val="10"/>
        <color indexed="10"/>
        <rFont val="Franklin Gothic Book"/>
        <family val="2"/>
      </rPr>
      <t>2</t>
    </r>
    <r>
      <rPr>
        <i/>
        <sz val="10"/>
        <rFont val="Franklin Gothic Book"/>
        <family val="2"/>
      </rPr>
      <t>)</t>
    </r>
  </si>
  <si>
    <t>Formation des employés et responsables communaux à l'optimisation énergétique dans le bâtiment</t>
  </si>
  <si>
    <t>Informations générales transmises régulièrement aux citoyens sur le thème de l'énergie</t>
  </si>
  <si>
    <r>
      <t>TC</t>
    </r>
    <r>
      <rPr>
        <b/>
        <vertAlign val="subscript"/>
        <sz val="10"/>
        <rFont val="Franklin Gothic Book"/>
        <family val="2"/>
      </rPr>
      <t>mob</t>
    </r>
  </si>
  <si>
    <t>Promotion et soutien financier des analyses énergétiques (chaleur et électricité) pour les bâtiments sur le territoire communal, ainsi que du Certificat énergétique cantonal des bâtiments (CECB)</t>
  </si>
  <si>
    <t>xxx</t>
  </si>
  <si>
    <t>Lors de la vente d'une parcelle ou d'un bâtiment communal ou lors d'une attribution de droits de superficie, poser des exigences en matière énergétique. Inscription contraignante dans registre foncier.</t>
  </si>
  <si>
    <t>Suivi énergétique approfondi de tous les bâtiments communaux (chaleur, électricité et eau), des véhicules et de l'éclairage public. Analyse et optimisation</t>
  </si>
  <si>
    <t xml:space="preserve">Optimisation de l'efficacité du réseau de distribution d'eau </t>
  </si>
  <si>
    <t>Achat de courant vert pour couvrir une partie ou la totalité de la consommation électrique des infrastructures et bâtiments communaux</t>
  </si>
  <si>
    <t>Utilisation exclusive de véhicules et d'appareils électriques de la meilleure classe énergétique possible (A, A+ et A++). Mise en évidence de l'étiquette-énergie</t>
  </si>
  <si>
    <t xml:space="preserve">Optimisation de la gestion énergétique d'exploitation des bâtiments communaux </t>
  </si>
  <si>
    <t>Création d’un fonds communal pour encourager les énergies renouvelables et l'efficacité énergétique chez les privés</t>
  </si>
  <si>
    <t>Etude des possibilités de valorisation des rejets de chaleur de l'industrie, des arts et métiers et des STEP</t>
  </si>
  <si>
    <t>Etude pour la valorisation du potentiel bois-énergie de la commune. Planification et mise en œuvre</t>
  </si>
  <si>
    <t>Etude pour la valorisation du potentiel biogaz de la commune. Planification et mise en œuvre</t>
  </si>
  <si>
    <t>Etude pour le développement de la production l'électricité renouvelable (photovoltaïque, éolien, hydraulique) de la commune. Mise en œuvre</t>
  </si>
  <si>
    <t>Attribution les domaines de l'efficacité énergétique et de la promotion des énergies renouvelables à un dicastère (budget et programme). Analyse de la situation énergétique de la commune tous les cinq ans</t>
  </si>
  <si>
    <r>
      <t xml:space="preserve">Création d'une </t>
    </r>
    <r>
      <rPr>
        <i/>
        <sz val="10"/>
        <rFont val="Franklin Gothic Book"/>
        <family val="2"/>
      </rPr>
      <t>commission de l'énergie</t>
    </r>
    <r>
      <rPr>
        <sz val="10"/>
        <rFont val="Franklin Gothic Book"/>
        <family val="2"/>
      </rPr>
      <t xml:space="preserve"> chargée de suivre régulièrement la politique énergétique de la commune</t>
    </r>
  </si>
  <si>
    <t>Appels d'offre et achats. Critères énergétiques systématiquement appliqués et favorisés</t>
  </si>
  <si>
    <t xml:space="preserve">Information (régulière et suivie) de la population sur la démarche de concept énergétique entamée par la commune (objectifs, actions, etc.). </t>
  </si>
  <si>
    <t>Electricité</t>
  </si>
  <si>
    <t>Liste des actions que la commune peut objectivement réaliser. Résultats du questionnaire</t>
  </si>
  <si>
    <t>20) Aménagements pour piétons</t>
  </si>
  <si>
    <t>21) Aménagements pour cyclistes</t>
  </si>
  <si>
    <t>22) Promotion et développement des transports publics</t>
  </si>
  <si>
    <t>23) Promotion de la mobilité douce et d'une mobilité automobile adaptée et économe</t>
  </si>
  <si>
    <t>Aménagements pour piétons</t>
  </si>
  <si>
    <t>Aménagements pour cyclistes</t>
  </si>
  <si>
    <t>Promotion et développement des transports publics</t>
  </si>
  <si>
    <t>Promotion de la mobilité douce et d’une mobilité automobile adaptée et économe</t>
  </si>
  <si>
    <t xml:space="preserve"> </t>
  </si>
  <si>
    <r>
      <t xml:space="preserve">xx </t>
    </r>
    <r>
      <rPr>
        <sz val="8"/>
        <rFont val="Franklin Gothic Book"/>
        <family val="2"/>
      </rPr>
      <t>(CO2)</t>
    </r>
  </si>
  <si>
    <r>
      <t xml:space="preserve">xx
</t>
    </r>
    <r>
      <rPr>
        <sz val="8"/>
        <rFont val="Franklin Gothic Book"/>
        <family val="2"/>
      </rPr>
      <t>(éle.)</t>
    </r>
  </si>
  <si>
    <t>2) Police des constructions : contrôle approfondi de la qualité énergétique des bâtiments</t>
  </si>
  <si>
    <t>Police des constructions : contrôle approfondi de la qualité énergétique des bâtiments</t>
  </si>
  <si>
    <t xml:space="preserve">Actions objectivement envisageables </t>
  </si>
  <si>
    <t>par la commune</t>
  </si>
  <si>
    <t>Effet sur les indicateurs</t>
  </si>
  <si>
    <t xml:space="preserve"> -</t>
  </si>
  <si>
    <t>Pas d'effet</t>
  </si>
  <si>
    <t>X</t>
  </si>
  <si>
    <t>XX</t>
  </si>
  <si>
    <t>XXX</t>
  </si>
  <si>
    <t>Selon les indicateurs, il y parfois une précision sur l'effet de l'action</t>
  </si>
  <si>
    <r>
      <t>IB</t>
    </r>
    <r>
      <rPr>
        <vertAlign val="subscript"/>
        <sz val="12"/>
        <rFont val="Franklin Gothic Book"/>
        <family val="2"/>
      </rPr>
      <t>bâtiments</t>
    </r>
  </si>
  <si>
    <r>
      <t>TC</t>
    </r>
    <r>
      <rPr>
        <vertAlign val="subscript"/>
        <sz val="12"/>
        <rFont val="Franklin Gothic Book"/>
        <family val="2"/>
      </rPr>
      <t>bâtiment</t>
    </r>
  </si>
  <si>
    <t>L'action agit sur la consommation d'électricité des bâtiments communaux</t>
  </si>
  <si>
    <t>Liste des actions que la commune a déjà mise en œuvre. Résultats du questionnaire</t>
  </si>
  <si>
    <t xml:space="preserve">Les lignes 1 à 8 sont à la disposition de la commune </t>
  </si>
  <si>
    <t xml:space="preserve">Il faut absolument éviter d'ajouter ou de supprimer des lignes, des colonnes ou des cellules dans cette page. </t>
  </si>
  <si>
    <t>8) Optimisation de l'efficacité du réseau de distribution d'eau</t>
  </si>
  <si>
    <t>12) Optimisation de la gestion énergétique d'exploitation des bâtiments communaux</t>
  </si>
  <si>
    <t>29) Information (régulière et suivie) de la population sur la démarche de concept énergétique entamée par la commune (objectifs, actions, etc.).</t>
  </si>
  <si>
    <t>Les 29 actions sont présentées ci-dessous par thèmes. Il suffit de sélectionner le cas de figure représentatif de la commune (action effectuée, partiellement effectuée, en cours ou pas entreprise). Pour les actions dites "individuelles", c'est-à-dire celles qui ne peuvent se réaliser que dans certaines conditions, il suffit de sélectionner OUI ou NON dans le menu déroulant afin de savoir si elles sont intéressantes pour la commune.</t>
  </si>
  <si>
    <t xml:space="preserve">En effet cela risque de modifier la création automatique de cette liste. </t>
  </si>
  <si>
    <t>Si vous avez besoin de plus de place, vous pouvez par contre sans autre agrandire les cellules.</t>
  </si>
  <si>
    <t>Si vous avez besoin de plus de place, vous pouvez par contre sans autre agrandir les cellules.</t>
  </si>
  <si>
    <r>
      <t>CO</t>
    </r>
    <r>
      <rPr>
        <vertAlign val="subscript"/>
        <sz val="12"/>
        <rFont val="Franklin Gothic Book"/>
        <family val="2"/>
      </rPr>
      <t>2</t>
    </r>
  </si>
  <si>
    <r>
      <t xml:space="preserve">xxx 
</t>
    </r>
    <r>
      <rPr>
        <sz val="8"/>
        <rFont val="Franklin Gothic Book"/>
        <family val="2"/>
      </rPr>
      <t>(CO</t>
    </r>
    <r>
      <rPr>
        <vertAlign val="subscript"/>
        <sz val="8"/>
        <rFont val="Franklin Gothic Book"/>
        <family val="2"/>
      </rPr>
      <t>2</t>
    </r>
    <r>
      <rPr>
        <sz val="8"/>
        <rFont val="Franklin Gothic Book"/>
        <family val="2"/>
      </rPr>
      <t>)</t>
    </r>
  </si>
  <si>
    <r>
      <t xml:space="preserve">xxx
</t>
    </r>
    <r>
      <rPr>
        <sz val="8"/>
        <rFont val="Franklin Gothic Book"/>
        <family val="2"/>
      </rPr>
      <t>(CO</t>
    </r>
    <r>
      <rPr>
        <vertAlign val="subscript"/>
        <sz val="8"/>
        <rFont val="Franklin Gothic Book"/>
        <family val="2"/>
      </rPr>
      <t>2</t>
    </r>
    <r>
      <rPr>
        <sz val="8"/>
        <rFont val="Franklin Gothic Book"/>
        <family val="2"/>
      </rPr>
      <t>)</t>
    </r>
  </si>
  <si>
    <r>
      <t xml:space="preserve">xx </t>
    </r>
    <r>
      <rPr>
        <sz val="8"/>
        <rFont val="Franklin Gothic Book"/>
        <family val="2"/>
      </rPr>
      <t>(CO</t>
    </r>
    <r>
      <rPr>
        <vertAlign val="subscript"/>
        <sz val="8"/>
        <rFont val="Franklin Gothic Book"/>
        <family val="2"/>
      </rPr>
      <t>2</t>
    </r>
    <r>
      <rPr>
        <sz val="8"/>
        <rFont val="Franklin Gothic Book"/>
        <family val="2"/>
      </rPr>
      <t>)</t>
    </r>
  </si>
  <si>
    <r>
      <t xml:space="preserve">x 
</t>
    </r>
    <r>
      <rPr>
        <sz val="8"/>
        <rFont val="Franklin Gothic Book"/>
        <family val="2"/>
      </rPr>
      <t>(CO</t>
    </r>
    <r>
      <rPr>
        <vertAlign val="subscript"/>
        <sz val="8"/>
        <rFont val="Franklin Gothic Book"/>
        <family val="2"/>
      </rPr>
      <t>2</t>
    </r>
    <r>
      <rPr>
        <sz val="8"/>
        <rFont val="Franklin Gothic Book"/>
        <family val="2"/>
      </rPr>
      <t>)</t>
    </r>
  </si>
  <si>
    <r>
      <t>L'action agit principalement sur les émissions de CO</t>
    </r>
    <r>
      <rPr>
        <vertAlign val="subscript"/>
        <sz val="12"/>
        <rFont val="Franklin Gothic Book"/>
        <family val="2"/>
      </rPr>
      <t>2</t>
    </r>
    <r>
      <rPr>
        <sz val="12"/>
        <rFont val="Franklin Gothic Book"/>
        <family val="2"/>
      </rPr>
      <t xml:space="preserve"> et pas ou peu sur l'efficacité énergétique</t>
    </r>
  </si>
  <si>
    <r>
      <t>TC</t>
    </r>
    <r>
      <rPr>
        <vertAlign val="subscript"/>
        <sz val="11"/>
        <rFont val="Franklin Gothic Book"/>
        <family val="2"/>
      </rPr>
      <t>bât</t>
    </r>
    <r>
      <rPr>
        <sz val="11"/>
        <rFont val="Franklin Gothic Book"/>
        <family val="2"/>
      </rPr>
      <t xml:space="preserve"> : 1700 kWh/habitant* an ou 0.7 t. CO</t>
    </r>
    <r>
      <rPr>
        <vertAlign val="subscript"/>
        <sz val="11"/>
        <rFont val="Franklin Gothic Book"/>
        <family val="2"/>
      </rPr>
      <t>2</t>
    </r>
    <r>
      <rPr>
        <sz val="11"/>
        <rFont val="Franklin Gothic Book"/>
        <family val="2"/>
      </rPr>
      <t>/habitant* an</t>
    </r>
  </si>
  <si>
    <r>
      <t>TC</t>
    </r>
    <r>
      <rPr>
        <vertAlign val="subscript"/>
        <sz val="11"/>
        <rFont val="Franklin Gothic Book"/>
        <family val="2"/>
      </rPr>
      <t>élec</t>
    </r>
    <r>
      <rPr>
        <sz val="11"/>
        <rFont val="Franklin Gothic Book"/>
        <family val="2"/>
      </rPr>
      <t xml:space="preserve"> : 1100 kWh/personne*an</t>
    </r>
  </si>
  <si>
    <r>
      <t>IB</t>
    </r>
    <r>
      <rPr>
        <vertAlign val="subscript"/>
        <sz val="11"/>
        <rFont val="Franklin Gothic Book"/>
        <family val="2"/>
      </rPr>
      <t>bât</t>
    </r>
    <r>
      <rPr>
        <sz val="11"/>
        <rFont val="Franklin Gothic Book"/>
        <family val="2"/>
      </rPr>
      <t xml:space="preserve"> (efficacité): 28 kWh/m</t>
    </r>
    <r>
      <rPr>
        <vertAlign val="superscript"/>
        <sz val="11"/>
        <rFont val="Franklin Gothic Book"/>
        <family val="2"/>
      </rPr>
      <t>2</t>
    </r>
  </si>
  <si>
    <r>
      <t>IB</t>
    </r>
    <r>
      <rPr>
        <vertAlign val="subscript"/>
        <sz val="11"/>
        <rFont val="Franklin Gothic Book"/>
        <family val="2"/>
      </rPr>
      <t>véh</t>
    </r>
    <r>
      <rPr>
        <sz val="11"/>
        <rFont val="Franklin Gothic Book"/>
        <family val="2"/>
      </rPr>
      <t xml:space="preserve"> : 95 g CO</t>
    </r>
    <r>
      <rPr>
        <vertAlign val="subscript"/>
        <sz val="11"/>
        <rFont val="Franklin Gothic Book"/>
        <family val="2"/>
      </rPr>
      <t>2</t>
    </r>
    <r>
      <rPr>
        <sz val="11"/>
        <rFont val="Franklin Gothic Book"/>
        <family val="2"/>
      </rPr>
      <t>/km</t>
    </r>
  </si>
  <si>
    <r>
      <t>ER</t>
    </r>
    <r>
      <rPr>
        <vertAlign val="subscript"/>
        <sz val="11"/>
        <rFont val="Franklin Gothic Book"/>
        <family val="2"/>
      </rPr>
      <t>chal</t>
    </r>
    <r>
      <rPr>
        <sz val="11"/>
        <rFont val="Franklin Gothic Book"/>
        <family val="2"/>
      </rPr>
      <t xml:space="preserve"> : à moyen terme 50 % du potentiel est exploité, à long terme 100% du potentiel est exploité</t>
    </r>
  </si>
  <si>
    <r>
      <t>ER</t>
    </r>
    <r>
      <rPr>
        <vertAlign val="subscript"/>
        <sz val="11"/>
        <rFont val="Franklin Gothic Book"/>
        <family val="2"/>
      </rPr>
      <t>élec</t>
    </r>
    <r>
      <rPr>
        <sz val="11"/>
        <rFont val="Franklin Gothic Book"/>
        <family val="2"/>
      </rPr>
      <t xml:space="preserve"> : a moyen terme +20%, à long terme, +50% de part du potentiel</t>
    </r>
  </si>
  <si>
    <t>Commentaires de la commune</t>
  </si>
  <si>
    <r>
      <t xml:space="preserve">L’établissement du profil énergétique de votre commune a permis d’évaluer sa situation énergétique actuelle dans trois domaines distincts : Territoire communal, Infrastructures et bâtiments communaux et Energies renouvelables. Il s'agit maintenant d'exploiter les résultats obtenus en vue de procéder à des améliorations. Des indicateurs vous permettront de situer votre commune par rapport à d'autres ou par rapport aux objectifs énergétiques du Canton ou de la Confédération. Des actions vous seront proposées, qui vous aideront à améliorer la gestion de l'énergie dans votre commune. Cette liste d’actions n’est pas exhaustive et de nombreuses autres possibilités existent qui sont les bienvenues.
</t>
    </r>
    <r>
      <rPr>
        <b/>
        <sz val="11"/>
        <rFont val="Franklin Gothic Book"/>
        <family val="2"/>
      </rPr>
      <t xml:space="preserve">L'outil Aide à l'analyse est un fichier Excel fourni avec la documentation. Son utilisation est détaillée ci-dessous. Il a pour but, notamment, d’éviter la lecture détaillée de toutes les fiches avant qu’un premier choix de mesures à prendre puisse être fait. </t>
    </r>
  </si>
  <si>
    <t xml:space="preserve">Afin que la commune puisse améliorer sa situation énergétique, 29 actions sont proposées, réparties en 6 thèmes  correspondant à celles du processus de labellisation Cités de l'énergie ® : "Aménagement du territoire, planification énergétique, police des constructions", "Infrastructures et bâtiments communaux", « Approvisionnement énergétique", "Mobilité et transports", "Organisation interne" et "Communication".  
Il s'agit donc de choisir parmi ces actions celles qui sont adéquates pour la commune. Une première sélection se fait grâce à un questionnaire dressant l'état des lieux de la situation actuelle et définissant le potentiel de la commune dans chaque domaine (point A). Le choix définitif des actions à mettre en œuvre se fait sur la base des actions issues de la première sélection et grâce à 8 indicateurs mentionnés au point B.  En effet, selon la réponse qui est introduite dans le menu déroulant du point A, le numéro des actions se reporte dans une grille illustrant l'impact de chaque mesure sur les indicateurs. Vous pouvez également choisir les actions dans la liste récapitulative des actions (point C). En remplissant l'onglet A, vous allez automatiquement générer les feuilles D et E qui sont des listes récapitulatives des actions réalisées et réalisables 
respectivement.
</t>
  </si>
  <si>
    <r>
      <t>Les résultats du profil énergétique donnent des valeurs pour 8 indicateurs représentatifs des 3 domaines considérés (chacun représenté par une couleur; voir ci-dessous). Afin que la commune puisse se rendre compte si les résultats qu'elle a obtenus pour chaque indicateur sont bons ou moins bons, des valeurs cibles sont indiquées ci-après pour chacun d'eux. Il s'agira ensuite de choisir les actions appropriées en fonction des différences avec les valeurs moyennes et valeurs cibles. Si par exemple l'éclairage de votre commune nécessite 18 MWh/km * an = IB</t>
    </r>
    <r>
      <rPr>
        <vertAlign val="subscript"/>
        <sz val="11"/>
        <rFont val="Franklin Gothic Book"/>
        <family val="2"/>
      </rPr>
      <t>écl</t>
    </r>
    <r>
      <rPr>
        <sz val="11"/>
        <rFont val="Franklin Gothic Book"/>
        <family val="2"/>
      </rPr>
      <t xml:space="preserve"> et que la valeur cible est de 8 MWh/km * an, il vaudra la peine de mettre la priorité sur des actions concernant les économies d'électricité pour l'éclairage, soit les actions 3, 6, 11.</t>
    </r>
  </si>
  <si>
    <t>pour des indications qui lui sont propres et pour lui permettre de personnaliser cette liste</t>
  </si>
  <si>
    <t>Prise en compte systématique de la dimension énergétique dans les plans directeurs d'aménagement du territoire</t>
  </si>
  <si>
    <t>Rénovation et construction de bâtiments thermiquement performants satisfaisant au moins au label Minergie.</t>
  </si>
  <si>
    <t>1) Prise en compte systématique de la dimension énergétique dans les plans directeurs d’aménagement du territoire</t>
  </si>
  <si>
    <t>7) Rénovation et construction de bâtiments thermiquement performants satisfaisant au moins au label Minergie</t>
  </si>
  <si>
    <t>Version 6.0 août 2009</t>
  </si>
</sst>
</file>

<file path=xl/styles.xml><?xml version="1.0" encoding="utf-8"?>
<styleSheet xmlns="http://schemas.openxmlformats.org/spreadsheetml/2006/main">
  <numFmts count="1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 numFmtId="166" formatCode="0.000"/>
    <numFmt numFmtId="167" formatCode="0.0000"/>
    <numFmt numFmtId="168" formatCode="0.0"/>
    <numFmt numFmtId="169" formatCode="_ * #,##0_ ;_ * \-#,##0_ ;_ * &quot;-&quot;??_ ;_ @_ "/>
    <numFmt numFmtId="170" formatCode="_ * #,##0.0_ ;_ * \-#,##0.0_ ;_ * &quot;-&quot;??_ ;_ @_ "/>
  </numFmts>
  <fonts count="30">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11"/>
      <name val="Franklin Gothic Book"/>
      <family val="2"/>
    </font>
    <font>
      <sz val="11"/>
      <name val="Franklin Gothic Book"/>
      <family val="2"/>
    </font>
    <font>
      <i/>
      <sz val="11"/>
      <name val="Franklin Gothic Book"/>
      <family val="2"/>
    </font>
    <font>
      <vertAlign val="subscript"/>
      <sz val="11"/>
      <name val="Franklin Gothic Book"/>
      <family val="2"/>
    </font>
    <font>
      <vertAlign val="superscript"/>
      <sz val="11"/>
      <name val="Franklin Gothic Book"/>
      <family val="2"/>
    </font>
    <font>
      <sz val="11"/>
      <color indexed="10"/>
      <name val="Franklin Gothic Book"/>
      <family val="2"/>
    </font>
    <font>
      <b/>
      <sz val="14"/>
      <name val="Franklin Gothic Book"/>
      <family val="2"/>
    </font>
    <font>
      <sz val="10"/>
      <name val="Franklin Gothic Book"/>
      <family val="2"/>
    </font>
    <font>
      <b/>
      <sz val="12"/>
      <name val="Franklin Gothic Book"/>
      <family val="2"/>
    </font>
    <font>
      <b/>
      <sz val="20"/>
      <name val="Franklin Gothic Book"/>
      <family val="2"/>
    </font>
    <font>
      <b/>
      <sz val="10"/>
      <name val="Arial"/>
      <family val="0"/>
    </font>
    <font>
      <b/>
      <sz val="10"/>
      <name val="Franklin Gothic Book"/>
      <family val="2"/>
    </font>
    <font>
      <b/>
      <vertAlign val="subscript"/>
      <sz val="10"/>
      <name val="Franklin Gothic Book"/>
      <family val="2"/>
    </font>
    <font>
      <i/>
      <sz val="10"/>
      <name val="Franklin Gothic Book"/>
      <family val="2"/>
    </font>
    <font>
      <b/>
      <i/>
      <sz val="10"/>
      <color indexed="10"/>
      <name val="Franklin Gothic Book"/>
      <family val="2"/>
    </font>
    <font>
      <i/>
      <sz val="10"/>
      <color indexed="10"/>
      <name val="Franklin Gothic Book"/>
      <family val="2"/>
    </font>
    <font>
      <sz val="24"/>
      <name val="Franklin Gothic Book"/>
      <family val="2"/>
    </font>
    <font>
      <sz val="12"/>
      <name val="Franklin Gothic Book"/>
      <family val="2"/>
    </font>
    <font>
      <sz val="11"/>
      <color indexed="42"/>
      <name val="Franklin Gothic Book"/>
      <family val="2"/>
    </font>
    <font>
      <sz val="11"/>
      <color indexed="9"/>
      <name val="Franklin Gothic Book"/>
      <family val="2"/>
    </font>
    <font>
      <sz val="8"/>
      <name val="Franklin Gothic Book"/>
      <family val="2"/>
    </font>
    <font>
      <b/>
      <sz val="24"/>
      <name val="Franklin Gothic Book"/>
      <family val="2"/>
    </font>
    <font>
      <b/>
      <sz val="36"/>
      <name val="Franklin Gothic Book"/>
      <family val="2"/>
    </font>
    <font>
      <vertAlign val="subscript"/>
      <sz val="12"/>
      <name val="Franklin Gothic Book"/>
      <family val="2"/>
    </font>
    <font>
      <vertAlign val="subscript"/>
      <sz val="8"/>
      <name val="Franklin Gothic Book"/>
      <family val="2"/>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37">
    <border>
      <left/>
      <right/>
      <top/>
      <bottom/>
      <diagonal/>
    </border>
    <border>
      <left style="medium"/>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style="medium"/>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color indexed="63"/>
      </left>
      <right>
        <color indexed="63"/>
      </right>
      <top style="medium"/>
      <bottom style="thin"/>
    </border>
    <border>
      <left style="medium"/>
      <right style="medium"/>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thin"/>
    </border>
    <border>
      <left style="medium"/>
      <right style="medium"/>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7">
    <xf numFmtId="0" fontId="0" fillId="0" borderId="0" xfId="0" applyAlignment="1">
      <alignment/>
    </xf>
    <xf numFmtId="0" fontId="5" fillId="2" borderId="1" xfId="0" applyFont="1" applyFill="1" applyBorder="1" applyAlignment="1">
      <alignment wrapText="1"/>
    </xf>
    <xf numFmtId="0" fontId="5" fillId="3" borderId="1" xfId="0" applyFont="1" applyFill="1" applyBorder="1" applyAlignment="1">
      <alignment wrapText="1"/>
    </xf>
    <xf numFmtId="0" fontId="5" fillId="4" borderId="1" xfId="0" applyFont="1" applyFill="1" applyBorder="1" applyAlignment="1">
      <alignment wrapText="1"/>
    </xf>
    <xf numFmtId="0" fontId="12" fillId="0" borderId="0" xfId="0" applyFont="1" applyAlignment="1">
      <alignment/>
    </xf>
    <xf numFmtId="0" fontId="13" fillId="3" borderId="0" xfId="0" applyFont="1" applyFill="1" applyAlignment="1">
      <alignment/>
    </xf>
    <xf numFmtId="0" fontId="13" fillId="4" borderId="0" xfId="0" applyFont="1" applyFill="1" applyBorder="1" applyAlignment="1">
      <alignment horizontal="left"/>
    </xf>
    <xf numFmtId="0" fontId="13" fillId="2" borderId="0" xfId="0" applyFont="1" applyFill="1" applyBorder="1" applyAlignment="1">
      <alignment horizontal="left"/>
    </xf>
    <xf numFmtId="0" fontId="6" fillId="5" borderId="0" xfId="0" applyFont="1" applyFill="1" applyAlignment="1">
      <alignment wrapText="1"/>
    </xf>
    <xf numFmtId="0" fontId="6" fillId="5" borderId="0" xfId="0" applyFont="1" applyFill="1" applyAlignment="1">
      <alignment/>
    </xf>
    <xf numFmtId="0" fontId="6" fillId="5" borderId="0" xfId="0" applyFont="1" applyFill="1" applyBorder="1" applyAlignment="1">
      <alignment/>
    </xf>
    <xf numFmtId="0" fontId="6" fillId="5" borderId="0" xfId="0" applyFont="1" applyFill="1" applyBorder="1" applyAlignment="1">
      <alignment wrapText="1"/>
    </xf>
    <xf numFmtId="0" fontId="6" fillId="5" borderId="0" xfId="0" applyFont="1" applyFill="1" applyBorder="1" applyAlignment="1">
      <alignment/>
    </xf>
    <xf numFmtId="0" fontId="6" fillId="5" borderId="2" xfId="0" applyFont="1" applyFill="1" applyBorder="1" applyAlignment="1">
      <alignment wrapText="1"/>
    </xf>
    <xf numFmtId="0" fontId="6" fillId="5" borderId="3" xfId="0" applyFont="1" applyFill="1" applyBorder="1" applyAlignment="1">
      <alignment wrapText="1"/>
    </xf>
    <xf numFmtId="0" fontId="6" fillId="5" borderId="0" xfId="0" applyFont="1" applyFill="1" applyBorder="1" applyAlignment="1">
      <alignment horizontal="left"/>
    </xf>
    <xf numFmtId="0" fontId="5" fillId="5" borderId="0" xfId="0" applyFont="1" applyFill="1" applyBorder="1" applyAlignment="1">
      <alignment horizontal="left"/>
    </xf>
    <xf numFmtId="0" fontId="5" fillId="5" borderId="0" xfId="0" applyFont="1" applyFill="1" applyAlignment="1">
      <alignment/>
    </xf>
    <xf numFmtId="0" fontId="6" fillId="5" borderId="0" xfId="0" applyFont="1" applyFill="1" applyAlignment="1">
      <alignment/>
    </xf>
    <xf numFmtId="0" fontId="12" fillId="5" borderId="0" xfId="0" applyFont="1" applyFill="1" applyAlignment="1">
      <alignment/>
    </xf>
    <xf numFmtId="0" fontId="12" fillId="5" borderId="0" xfId="0" applyFont="1" applyFill="1" applyAlignment="1">
      <alignment/>
    </xf>
    <xf numFmtId="0" fontId="12" fillId="5" borderId="0" xfId="0" applyFont="1" applyFill="1" applyAlignment="1">
      <alignment wrapText="1"/>
    </xf>
    <xf numFmtId="0" fontId="13" fillId="5" borderId="0" xfId="0" applyFont="1" applyFill="1" applyBorder="1" applyAlignment="1">
      <alignment horizontal="left"/>
    </xf>
    <xf numFmtId="0" fontId="5" fillId="5" borderId="0" xfId="0" applyFont="1" applyFill="1" applyAlignment="1">
      <alignment wrapText="1"/>
    </xf>
    <xf numFmtId="0" fontId="6" fillId="5" borderId="4" xfId="0" applyFont="1" applyFill="1" applyBorder="1" applyAlignment="1">
      <alignment wrapText="1"/>
    </xf>
    <xf numFmtId="0" fontId="6" fillId="5" borderId="5" xfId="0" applyFont="1" applyFill="1" applyBorder="1" applyAlignment="1">
      <alignment/>
    </xf>
    <xf numFmtId="0" fontId="6" fillId="5" borderId="3" xfId="0" applyFont="1" applyFill="1" applyBorder="1" applyAlignment="1">
      <alignment horizontal="center" wrapText="1"/>
    </xf>
    <xf numFmtId="0" fontId="6" fillId="5" borderId="6" xfId="0" applyFont="1" applyFill="1" applyBorder="1" applyAlignment="1">
      <alignment horizontal="center" wrapText="1"/>
    </xf>
    <xf numFmtId="0" fontId="6" fillId="5" borderId="7" xfId="0" applyFont="1" applyFill="1" applyBorder="1" applyAlignment="1">
      <alignment wrapText="1"/>
    </xf>
    <xf numFmtId="0" fontId="6" fillId="5" borderId="8" xfId="0" applyFont="1" applyFill="1" applyBorder="1" applyAlignment="1">
      <alignment/>
    </xf>
    <xf numFmtId="0" fontId="6" fillId="5" borderId="2" xfId="0" applyFont="1" applyFill="1" applyBorder="1" applyAlignment="1">
      <alignment horizontal="center" wrapText="1"/>
    </xf>
    <xf numFmtId="0" fontId="6" fillId="5" borderId="9" xfId="0" applyFont="1" applyFill="1" applyBorder="1" applyAlignment="1">
      <alignment horizontal="center" wrapText="1"/>
    </xf>
    <xf numFmtId="0" fontId="6" fillId="5" borderId="10" xfId="0" applyFont="1" applyFill="1" applyBorder="1" applyAlignment="1">
      <alignment wrapText="1"/>
    </xf>
    <xf numFmtId="0" fontId="6" fillId="5" borderId="11" xfId="0" applyFont="1" applyFill="1" applyBorder="1" applyAlignment="1">
      <alignment/>
    </xf>
    <xf numFmtId="0" fontId="6" fillId="5" borderId="12" xfId="0" applyFont="1" applyFill="1" applyBorder="1" applyAlignment="1">
      <alignment horizontal="center" wrapText="1"/>
    </xf>
    <xf numFmtId="0" fontId="12" fillId="5" borderId="13" xfId="0" applyFont="1" applyFill="1" applyBorder="1" applyAlignment="1">
      <alignment/>
    </xf>
    <xf numFmtId="0" fontId="12" fillId="5" borderId="14" xfId="0" applyFont="1" applyFill="1" applyBorder="1" applyAlignment="1">
      <alignment/>
    </xf>
    <xf numFmtId="0" fontId="6" fillId="5" borderId="15" xfId="0" applyFont="1" applyFill="1" applyBorder="1" applyAlignment="1">
      <alignment wrapText="1"/>
    </xf>
    <xf numFmtId="0" fontId="6" fillId="5" borderId="16" xfId="0" applyFont="1" applyFill="1" applyBorder="1" applyAlignment="1">
      <alignment horizontal="center" wrapText="1"/>
    </xf>
    <xf numFmtId="0" fontId="6" fillId="5" borderId="6" xfId="0" applyFont="1" applyFill="1" applyBorder="1" applyAlignment="1">
      <alignment wrapText="1"/>
    </xf>
    <xf numFmtId="0" fontId="6" fillId="5" borderId="9" xfId="0" applyFont="1" applyFill="1" applyBorder="1" applyAlignment="1">
      <alignment wrapText="1"/>
    </xf>
    <xf numFmtId="0" fontId="6" fillId="5" borderId="17" xfId="0" applyFont="1" applyFill="1" applyBorder="1" applyAlignment="1">
      <alignment wrapText="1"/>
    </xf>
    <xf numFmtId="0" fontId="6" fillId="5" borderId="18" xfId="0" applyFont="1" applyFill="1" applyBorder="1" applyAlignment="1">
      <alignment wrapText="1"/>
    </xf>
    <xf numFmtId="0" fontId="6" fillId="5" borderId="13" xfId="0" applyFont="1" applyFill="1" applyBorder="1" applyAlignment="1">
      <alignment horizontal="center" wrapText="1"/>
    </xf>
    <xf numFmtId="0" fontId="6" fillId="5" borderId="12" xfId="0" applyFont="1" applyFill="1" applyBorder="1" applyAlignment="1">
      <alignment wrapText="1"/>
    </xf>
    <xf numFmtId="0" fontId="12" fillId="5" borderId="12" xfId="0" applyFont="1" applyFill="1" applyBorder="1" applyAlignment="1">
      <alignment/>
    </xf>
    <xf numFmtId="0" fontId="6" fillId="5" borderId="19" xfId="0" applyFont="1" applyFill="1" applyBorder="1" applyAlignment="1">
      <alignment horizontal="center" wrapText="1"/>
    </xf>
    <xf numFmtId="0" fontId="6" fillId="5" borderId="20" xfId="0" applyFont="1" applyFill="1" applyBorder="1" applyAlignment="1">
      <alignment wrapText="1"/>
    </xf>
    <xf numFmtId="0" fontId="6" fillId="5" borderId="21" xfId="0" applyFont="1" applyFill="1" applyBorder="1" applyAlignment="1">
      <alignment wrapText="1"/>
    </xf>
    <xf numFmtId="0" fontId="6" fillId="5" borderId="22" xfId="0" applyFont="1" applyFill="1" applyBorder="1" applyAlignment="1">
      <alignment wrapText="1"/>
    </xf>
    <xf numFmtId="0" fontId="6" fillId="5" borderId="0" xfId="0" applyFont="1" applyFill="1" applyAlignment="1">
      <alignment horizontal="center" wrapText="1"/>
    </xf>
    <xf numFmtId="0" fontId="6" fillId="5" borderId="5" xfId="0" applyFont="1" applyFill="1" applyBorder="1" applyAlignment="1">
      <alignment wrapText="1"/>
    </xf>
    <xf numFmtId="0" fontId="6" fillId="5" borderId="8" xfId="0" applyFont="1" applyFill="1" applyBorder="1" applyAlignment="1">
      <alignment wrapText="1"/>
    </xf>
    <xf numFmtId="0" fontId="12" fillId="5" borderId="0" xfId="0" applyFont="1" applyFill="1" applyBorder="1" applyAlignment="1">
      <alignment/>
    </xf>
    <xf numFmtId="0" fontId="12" fillId="5" borderId="18" xfId="0" applyFont="1" applyFill="1" applyBorder="1" applyAlignment="1">
      <alignment/>
    </xf>
    <xf numFmtId="0" fontId="6" fillId="5" borderId="0" xfId="0" applyFont="1" applyFill="1" applyBorder="1" applyAlignment="1">
      <alignment horizontal="center" wrapText="1"/>
    </xf>
    <xf numFmtId="0" fontId="10" fillId="5" borderId="0" xfId="0" applyFont="1" applyFill="1" applyAlignment="1">
      <alignment horizontal="center" wrapText="1"/>
    </xf>
    <xf numFmtId="0" fontId="12" fillId="0" borderId="0" xfId="0" applyFont="1" applyAlignment="1">
      <alignment vertical="center"/>
    </xf>
    <xf numFmtId="0" fontId="12" fillId="0" borderId="0" xfId="0" applyFont="1" applyAlignment="1">
      <alignment vertical="center" wrapText="1"/>
    </xf>
    <xf numFmtId="0" fontId="12" fillId="0" borderId="23" xfId="0" applyFont="1" applyBorder="1" applyAlignment="1">
      <alignment vertical="center" wrapText="1"/>
    </xf>
    <xf numFmtId="0" fontId="16" fillId="0" borderId="23" xfId="0" applyFont="1" applyBorder="1" applyAlignment="1">
      <alignment horizontal="center" vertical="center"/>
    </xf>
    <xf numFmtId="0" fontId="16" fillId="0" borderId="23" xfId="0" applyFont="1" applyFill="1" applyBorder="1" applyAlignment="1">
      <alignment horizontal="center" vertical="center"/>
    </xf>
    <xf numFmtId="0" fontId="12" fillId="0" borderId="23" xfId="0" applyFont="1" applyFill="1" applyBorder="1" applyAlignment="1">
      <alignment horizontal="center" vertical="center" wrapText="1"/>
    </xf>
    <xf numFmtId="0" fontId="12" fillId="0" borderId="0" xfId="0" applyFont="1" applyBorder="1" applyAlignment="1">
      <alignment vertical="center" textRotation="90" wrapText="1"/>
    </xf>
    <xf numFmtId="0" fontId="12" fillId="0" borderId="0" xfId="0" applyFont="1" applyBorder="1" applyAlignment="1">
      <alignment horizontal="center" vertical="center" wrapText="1"/>
    </xf>
    <xf numFmtId="0" fontId="16" fillId="0" borderId="23" xfId="0" applyFont="1" applyBorder="1" applyAlignment="1">
      <alignment vertical="center" wrapText="1"/>
    </xf>
    <xf numFmtId="0" fontId="16" fillId="0" borderId="23" xfId="0" applyFont="1" applyBorder="1" applyAlignment="1">
      <alignment horizontal="center" vertical="center" wrapText="1"/>
    </xf>
    <xf numFmtId="0" fontId="12" fillId="0" borderId="23" xfId="0" applyFont="1" applyFill="1" applyBorder="1" applyAlignment="1">
      <alignment vertical="center" wrapText="1"/>
    </xf>
    <xf numFmtId="2" fontId="22" fillId="0" borderId="0" xfId="0" applyNumberFormat="1" applyFont="1" applyAlignment="1">
      <alignment wrapText="1"/>
    </xf>
    <xf numFmtId="2" fontId="22" fillId="0" borderId="0" xfId="0" applyNumberFormat="1" applyFont="1" applyAlignment="1">
      <alignment horizontal="center" wrapText="1"/>
    </xf>
    <xf numFmtId="2" fontId="22" fillId="0" borderId="23" xfId="0" applyNumberFormat="1" applyFont="1" applyBorder="1" applyAlignment="1">
      <alignment horizontal="center" wrapText="1"/>
    </xf>
    <xf numFmtId="2" fontId="22" fillId="0" borderId="23" xfId="0" applyNumberFormat="1" applyFont="1" applyBorder="1" applyAlignment="1">
      <alignment wrapText="1"/>
    </xf>
    <xf numFmtId="1" fontId="22" fillId="0" borderId="23" xfId="0" applyNumberFormat="1" applyFont="1" applyBorder="1" applyAlignment="1">
      <alignment horizontal="center" wrapText="1"/>
    </xf>
    <xf numFmtId="0" fontId="12" fillId="0" borderId="24" xfId="0" applyFont="1" applyFill="1" applyBorder="1" applyAlignment="1">
      <alignment horizontal="center" vertical="center" wrapText="1"/>
    </xf>
    <xf numFmtId="0" fontId="12" fillId="0" borderId="24" xfId="0" applyFont="1" applyBorder="1" applyAlignment="1">
      <alignment horizontal="left" vertical="center" wrapText="1"/>
    </xf>
    <xf numFmtId="0" fontId="6" fillId="5" borderId="0" xfId="0" applyFont="1" applyFill="1" applyAlignment="1">
      <alignment vertical="top"/>
    </xf>
    <xf numFmtId="0" fontId="14" fillId="5" borderId="0" xfId="0" applyFont="1" applyFill="1" applyAlignment="1">
      <alignment vertical="top"/>
    </xf>
    <xf numFmtId="0" fontId="6" fillId="5" borderId="0" xfId="0" applyFont="1" applyFill="1" applyAlignment="1">
      <alignment horizontal="center" vertical="top"/>
    </xf>
    <xf numFmtId="0" fontId="6" fillId="0" borderId="0" xfId="0" applyFont="1" applyFill="1" applyAlignment="1">
      <alignment vertical="top"/>
    </xf>
    <xf numFmtId="0" fontId="6" fillId="5" borderId="0" xfId="0" applyFont="1" applyFill="1" applyAlignment="1">
      <alignment vertical="top" wrapText="1"/>
    </xf>
    <xf numFmtId="0" fontId="6" fillId="5" borderId="0" xfId="0" applyFont="1" applyFill="1" applyBorder="1" applyAlignment="1">
      <alignment vertical="top"/>
    </xf>
    <xf numFmtId="0" fontId="6" fillId="5" borderId="0" xfId="0" applyFont="1" applyFill="1" applyBorder="1" applyAlignment="1">
      <alignment horizontal="left" vertical="top"/>
    </xf>
    <xf numFmtId="0" fontId="5" fillId="5" borderId="0" xfId="0" applyFont="1" applyFill="1" applyBorder="1" applyAlignment="1">
      <alignment horizontal="left" vertical="top"/>
    </xf>
    <xf numFmtId="0" fontId="5" fillId="5" borderId="0" xfId="0" applyFont="1" applyFill="1" applyAlignment="1">
      <alignment vertical="top"/>
    </xf>
    <xf numFmtId="0" fontId="6" fillId="5" borderId="3" xfId="0" applyFont="1" applyFill="1" applyBorder="1" applyAlignment="1">
      <alignment vertical="top"/>
    </xf>
    <xf numFmtId="0" fontId="6" fillId="5" borderId="3" xfId="0" applyFont="1" applyFill="1" applyBorder="1" applyAlignment="1">
      <alignment horizontal="center" vertical="top"/>
    </xf>
    <xf numFmtId="0" fontId="6" fillId="2" borderId="0" xfId="0" applyFont="1" applyFill="1" applyAlignment="1">
      <alignment vertical="top"/>
    </xf>
    <xf numFmtId="0" fontId="6" fillId="5" borderId="0" xfId="0" applyFont="1" applyFill="1" applyBorder="1" applyAlignment="1">
      <alignment vertical="top" wrapText="1"/>
    </xf>
    <xf numFmtId="0" fontId="6" fillId="2" borderId="25" xfId="0" applyFont="1" applyFill="1" applyBorder="1" applyAlignment="1">
      <alignment vertical="top"/>
    </xf>
    <xf numFmtId="0" fontId="11" fillId="2" borderId="0" xfId="0" applyFont="1" applyFill="1" applyBorder="1" applyAlignment="1">
      <alignment vertical="top"/>
    </xf>
    <xf numFmtId="0" fontId="6" fillId="2" borderId="0" xfId="0" applyFont="1" applyFill="1" applyBorder="1" applyAlignment="1">
      <alignment vertical="top"/>
    </xf>
    <xf numFmtId="0" fontId="6" fillId="2" borderId="25" xfId="0" applyFont="1" applyFill="1" applyBorder="1" applyAlignment="1">
      <alignment vertical="top" wrapText="1"/>
    </xf>
    <xf numFmtId="0" fontId="6" fillId="2" borderId="0" xfId="0" applyFont="1" applyFill="1" applyBorder="1" applyAlignment="1">
      <alignment vertical="top" wrapText="1"/>
    </xf>
    <xf numFmtId="0" fontId="6" fillId="2" borderId="26" xfId="0" applyFont="1" applyFill="1" applyBorder="1" applyAlignment="1">
      <alignment vertical="top"/>
    </xf>
    <xf numFmtId="0" fontId="5" fillId="2" borderId="0" xfId="0" applyFont="1" applyFill="1" applyBorder="1" applyAlignment="1">
      <alignment vertical="top"/>
    </xf>
    <xf numFmtId="0" fontId="6" fillId="2" borderId="25" xfId="0" applyFont="1" applyFill="1" applyBorder="1" applyAlignment="1">
      <alignment horizontal="center" vertical="top"/>
    </xf>
    <xf numFmtId="0" fontId="6" fillId="2" borderId="26" xfId="0" applyFont="1" applyFill="1" applyBorder="1" applyAlignment="1">
      <alignment horizontal="center" vertical="top"/>
    </xf>
    <xf numFmtId="0" fontId="5" fillId="2" borderId="0" xfId="0" applyFont="1" applyFill="1" applyBorder="1" applyAlignment="1">
      <alignment vertical="top" wrapText="1"/>
    </xf>
    <xf numFmtId="0" fontId="12" fillId="2" borderId="26" xfId="0" applyFont="1" applyFill="1" applyBorder="1" applyAlignment="1">
      <alignment vertical="top" wrapText="1"/>
    </xf>
    <xf numFmtId="0" fontId="12" fillId="2" borderId="0" xfId="0" applyFont="1" applyFill="1" applyAlignment="1">
      <alignment vertical="top"/>
    </xf>
    <xf numFmtId="0" fontId="12" fillId="2" borderId="0" xfId="0" applyFont="1" applyFill="1" applyBorder="1" applyAlignment="1">
      <alignment vertical="top" wrapText="1"/>
    </xf>
    <xf numFmtId="0" fontId="6" fillId="2" borderId="25" xfId="0" applyFont="1" applyFill="1" applyBorder="1" applyAlignment="1">
      <alignment horizontal="center" vertical="top" wrapText="1"/>
    </xf>
    <xf numFmtId="0" fontId="6" fillId="0" borderId="0" xfId="0" applyFont="1" applyFill="1" applyAlignment="1">
      <alignment vertical="top" wrapText="1"/>
    </xf>
    <xf numFmtId="0" fontId="6" fillId="2" borderId="0" xfId="0" applyFont="1" applyFill="1" applyAlignment="1">
      <alignment vertical="top" wrapText="1"/>
    </xf>
    <xf numFmtId="0" fontId="6" fillId="2" borderId="26" xfId="0" applyFont="1" applyFill="1" applyBorder="1" applyAlignment="1">
      <alignment vertical="top" wrapText="1"/>
    </xf>
    <xf numFmtId="0" fontId="6" fillId="2" borderId="27" xfId="0" applyFont="1" applyFill="1" applyBorder="1" applyAlignment="1">
      <alignment vertical="top"/>
    </xf>
    <xf numFmtId="0" fontId="6" fillId="2" borderId="3" xfId="0" applyFont="1" applyFill="1" applyBorder="1" applyAlignment="1">
      <alignment vertical="top"/>
    </xf>
    <xf numFmtId="0" fontId="5" fillId="2" borderId="3" xfId="0" applyFont="1" applyFill="1" applyBorder="1" applyAlignment="1">
      <alignment vertical="top" wrapText="1"/>
    </xf>
    <xf numFmtId="0" fontId="6" fillId="2" borderId="3" xfId="0" applyFont="1" applyFill="1" applyBorder="1" applyAlignment="1">
      <alignment vertical="top" wrapText="1"/>
    </xf>
    <xf numFmtId="0" fontId="6" fillId="2" borderId="27" xfId="0" applyFont="1" applyFill="1" applyBorder="1" applyAlignment="1">
      <alignment horizontal="center" vertical="top"/>
    </xf>
    <xf numFmtId="0" fontId="6" fillId="5" borderId="2" xfId="0" applyFont="1" applyFill="1" applyBorder="1" applyAlignment="1">
      <alignment vertical="top"/>
    </xf>
    <xf numFmtId="0" fontId="5" fillId="5" borderId="2" xfId="0" applyFont="1" applyFill="1" applyBorder="1" applyAlignment="1">
      <alignment vertical="top" wrapText="1"/>
    </xf>
    <xf numFmtId="0" fontId="6" fillId="5" borderId="2" xfId="0" applyFont="1" applyFill="1" applyBorder="1" applyAlignment="1">
      <alignment vertical="top" wrapText="1"/>
    </xf>
    <xf numFmtId="0" fontId="6" fillId="5" borderId="0" xfId="0" applyFont="1" applyFill="1" applyBorder="1" applyAlignment="1">
      <alignment horizontal="center" vertical="top"/>
    </xf>
    <xf numFmtId="0" fontId="6" fillId="5" borderId="2" xfId="0" applyFont="1" applyFill="1" applyBorder="1" applyAlignment="1">
      <alignment horizontal="center" vertical="top"/>
    </xf>
    <xf numFmtId="0" fontId="6" fillId="5" borderId="3" xfId="0" applyFont="1" applyFill="1" applyBorder="1" applyAlignment="1">
      <alignment vertical="top" wrapText="1"/>
    </xf>
    <xf numFmtId="0" fontId="12" fillId="5" borderId="3" xfId="0" applyFont="1" applyFill="1" applyBorder="1" applyAlignment="1">
      <alignment vertical="top" wrapText="1"/>
    </xf>
    <xf numFmtId="0" fontId="6" fillId="5" borderId="25" xfId="0" applyFont="1" applyFill="1" applyBorder="1" applyAlignment="1">
      <alignment vertical="top"/>
    </xf>
    <xf numFmtId="0" fontId="23" fillId="2" borderId="25" xfId="0" applyFont="1" applyFill="1" applyBorder="1" applyAlignment="1">
      <alignment vertical="top"/>
    </xf>
    <xf numFmtId="0" fontId="23" fillId="2" borderId="0" xfId="0" applyFont="1" applyFill="1" applyBorder="1" applyAlignment="1">
      <alignment vertical="top"/>
    </xf>
    <xf numFmtId="0" fontId="6" fillId="2" borderId="0" xfId="0" applyFont="1" applyFill="1" applyBorder="1" applyAlignment="1">
      <alignment horizontal="justify" vertical="top"/>
    </xf>
    <xf numFmtId="0" fontId="7" fillId="2" borderId="0" xfId="0" applyFont="1" applyFill="1" applyBorder="1" applyAlignment="1">
      <alignment vertical="top"/>
    </xf>
    <xf numFmtId="0" fontId="6" fillId="2" borderId="27" xfId="0" applyFont="1" applyFill="1" applyBorder="1" applyAlignment="1">
      <alignment vertical="top" wrapText="1"/>
    </xf>
    <xf numFmtId="0" fontId="12" fillId="2" borderId="3" xfId="0" applyFont="1" applyFill="1" applyBorder="1" applyAlignment="1">
      <alignment vertical="top" wrapText="1"/>
    </xf>
    <xf numFmtId="0" fontId="12" fillId="2" borderId="28" xfId="0" applyFont="1" applyFill="1" applyBorder="1" applyAlignment="1">
      <alignment vertical="top" wrapText="1"/>
    </xf>
    <xf numFmtId="0" fontId="5" fillId="5" borderId="3" xfId="0" applyFont="1" applyFill="1" applyBorder="1" applyAlignment="1">
      <alignment vertical="top" wrapText="1"/>
    </xf>
    <xf numFmtId="0" fontId="6" fillId="5" borderId="29" xfId="0" applyFont="1" applyFill="1" applyBorder="1" applyAlignment="1">
      <alignment vertical="top"/>
    </xf>
    <xf numFmtId="0" fontId="5" fillId="5" borderId="3" xfId="0" applyFont="1" applyFill="1" applyBorder="1" applyAlignment="1">
      <alignment vertical="top"/>
    </xf>
    <xf numFmtId="43" fontId="6" fillId="2" borderId="27" xfId="17" applyFont="1" applyFill="1" applyBorder="1" applyAlignment="1">
      <alignment vertical="top" wrapText="1"/>
    </xf>
    <xf numFmtId="43" fontId="12" fillId="2" borderId="3" xfId="17" applyFont="1" applyFill="1" applyBorder="1" applyAlignment="1">
      <alignment vertical="top" wrapText="1"/>
    </xf>
    <xf numFmtId="43" fontId="12" fillId="2" borderId="28" xfId="17" applyFont="1" applyFill="1" applyBorder="1" applyAlignment="1">
      <alignment vertical="top" wrapText="1"/>
    </xf>
    <xf numFmtId="0" fontId="6" fillId="2" borderId="28" xfId="0" applyFont="1" applyFill="1" applyBorder="1" applyAlignment="1">
      <alignment vertical="top"/>
    </xf>
    <xf numFmtId="0" fontId="6" fillId="0" borderId="0" xfId="0" applyFont="1" applyFill="1" applyAlignment="1">
      <alignment horizontal="center" vertical="top"/>
    </xf>
    <xf numFmtId="0" fontId="24" fillId="5" borderId="25" xfId="0" applyFont="1" applyFill="1" applyBorder="1" applyAlignment="1">
      <alignment vertical="top" wrapText="1"/>
    </xf>
    <xf numFmtId="0" fontId="23" fillId="2" borderId="26" xfId="0" applyFont="1" applyFill="1" applyBorder="1" applyAlignment="1">
      <alignment vertical="top"/>
    </xf>
    <xf numFmtId="0" fontId="23" fillId="2" borderId="27" xfId="0" applyFont="1" applyFill="1" applyBorder="1" applyAlignment="1">
      <alignment vertical="top"/>
    </xf>
    <xf numFmtId="0" fontId="23" fillId="2" borderId="3" xfId="0" applyFont="1" applyFill="1" applyBorder="1" applyAlignment="1">
      <alignment vertical="top"/>
    </xf>
    <xf numFmtId="0" fontId="23" fillId="2" borderId="28" xfId="0" applyFont="1" applyFill="1" applyBorder="1" applyAlignment="1">
      <alignment vertical="top"/>
    </xf>
    <xf numFmtId="0" fontId="24" fillId="5" borderId="0" xfId="0" applyFont="1" applyFill="1" applyBorder="1" applyAlignment="1">
      <alignment vertical="top" wrapText="1"/>
    </xf>
    <xf numFmtId="0" fontId="24" fillId="5" borderId="29" xfId="0" applyFont="1" applyFill="1" applyBorder="1" applyAlignment="1">
      <alignment vertical="top"/>
    </xf>
    <xf numFmtId="2" fontId="22" fillId="0" borderId="0" xfId="0" applyNumberFormat="1" applyFont="1" applyAlignment="1" applyProtection="1">
      <alignment wrapText="1"/>
      <protection/>
    </xf>
    <xf numFmtId="2" fontId="22" fillId="0" borderId="0" xfId="0" applyNumberFormat="1" applyFont="1" applyAlignment="1" applyProtection="1">
      <alignment horizontal="center" wrapText="1"/>
      <protection/>
    </xf>
    <xf numFmtId="2" fontId="22" fillId="0" borderId="23" xfId="0" applyNumberFormat="1" applyFont="1" applyBorder="1" applyAlignment="1" applyProtection="1">
      <alignment horizontal="center" wrapText="1"/>
      <protection/>
    </xf>
    <xf numFmtId="2" fontId="22" fillId="0" borderId="23" xfId="0" applyNumberFormat="1" applyFont="1" applyBorder="1" applyAlignment="1" applyProtection="1">
      <alignment wrapText="1"/>
      <protection/>
    </xf>
    <xf numFmtId="1" fontId="22" fillId="0" borderId="23" xfId="0" applyNumberFormat="1" applyFont="1" applyBorder="1" applyAlignment="1" applyProtection="1">
      <alignment horizontal="center" wrapText="1"/>
      <protection/>
    </xf>
    <xf numFmtId="0" fontId="22" fillId="0" borderId="23"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xf>
    <xf numFmtId="0" fontId="12" fillId="0" borderId="0" xfId="0" applyFont="1" applyBorder="1" applyAlignment="1">
      <alignment vertical="center" wrapText="1"/>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Alignment="1">
      <alignment vertical="center" wrapText="1"/>
    </xf>
    <xf numFmtId="0" fontId="22" fillId="5" borderId="0" xfId="0" applyFont="1" applyFill="1" applyBorder="1" applyAlignment="1">
      <alignment/>
    </xf>
    <xf numFmtId="0" fontId="13" fillId="0" borderId="0" xfId="0" applyFont="1" applyBorder="1" applyAlignment="1">
      <alignment vertical="center"/>
    </xf>
    <xf numFmtId="0" fontId="13" fillId="0" borderId="0" xfId="0" applyFont="1" applyAlignment="1">
      <alignment vertical="center"/>
    </xf>
    <xf numFmtId="2" fontId="22" fillId="0" borderId="0" xfId="0" applyNumberFormat="1" applyFont="1" applyAlignment="1">
      <alignment/>
    </xf>
    <xf numFmtId="43" fontId="6" fillId="2" borderId="25" xfId="17" applyFont="1" applyFill="1" applyBorder="1" applyAlignment="1">
      <alignment vertical="top"/>
    </xf>
    <xf numFmtId="43" fontId="6" fillId="2" borderId="0" xfId="17" applyFont="1" applyFill="1" applyBorder="1" applyAlignment="1">
      <alignment vertical="top"/>
    </xf>
    <xf numFmtId="43" fontId="6" fillId="2" borderId="26" xfId="17" applyFont="1" applyFill="1" applyBorder="1" applyAlignment="1">
      <alignment vertical="top"/>
    </xf>
    <xf numFmtId="0" fontId="0" fillId="5" borderId="0" xfId="0" applyFill="1" applyAlignment="1">
      <alignment/>
    </xf>
    <xf numFmtId="0" fontId="12" fillId="0" borderId="12" xfId="0" applyFont="1" applyBorder="1" applyAlignment="1">
      <alignment/>
    </xf>
    <xf numFmtId="0" fontId="6" fillId="2" borderId="26" xfId="0" applyFont="1" applyFill="1" applyBorder="1" applyAlignment="1" applyProtection="1">
      <alignment horizontal="center" vertical="top"/>
      <protection locked="0"/>
    </xf>
    <xf numFmtId="0" fontId="6" fillId="2" borderId="28" xfId="0" applyFont="1" applyFill="1" applyBorder="1" applyAlignment="1" applyProtection="1">
      <alignment horizontal="center" vertical="top"/>
      <protection locked="0"/>
    </xf>
    <xf numFmtId="0" fontId="6" fillId="2" borderId="0" xfId="0" applyFont="1" applyFill="1" applyAlignment="1" applyProtection="1">
      <alignment horizontal="center" vertical="top"/>
      <protection locked="0"/>
    </xf>
    <xf numFmtId="0" fontId="6" fillId="2" borderId="0" xfId="0" applyFont="1" applyFill="1" applyBorder="1" applyAlignment="1" applyProtection="1">
      <alignment horizontal="center" vertical="top"/>
      <protection locked="0"/>
    </xf>
    <xf numFmtId="0" fontId="24" fillId="2" borderId="26" xfId="0" applyFont="1" applyFill="1" applyBorder="1" applyAlignment="1" applyProtection="1">
      <alignment vertical="top" wrapText="1"/>
      <protection locked="0"/>
    </xf>
    <xf numFmtId="0" fontId="6" fillId="2" borderId="26" xfId="0" applyFont="1" applyFill="1" applyBorder="1" applyAlignment="1" applyProtection="1">
      <alignment horizontal="center" vertical="top" wrapText="1"/>
      <protection locked="0"/>
    </xf>
    <xf numFmtId="0" fontId="6" fillId="5" borderId="0" xfId="0" applyFont="1" applyFill="1" applyAlignment="1" applyProtection="1">
      <alignment vertical="top"/>
      <protection locked="0"/>
    </xf>
    <xf numFmtId="0" fontId="5" fillId="5" borderId="24" xfId="0" applyFont="1" applyFill="1" applyBorder="1" applyAlignment="1" applyProtection="1">
      <alignment horizontal="center" vertical="top" wrapText="1"/>
      <protection locked="0"/>
    </xf>
    <xf numFmtId="0" fontId="6" fillId="5" borderId="29" xfId="0" applyFont="1" applyFill="1" applyBorder="1" applyAlignment="1" applyProtection="1">
      <alignment vertical="top" wrapText="1"/>
      <protection locked="0"/>
    </xf>
    <xf numFmtId="0" fontId="6" fillId="5" borderId="29" xfId="0" applyFont="1" applyFill="1" applyBorder="1" applyAlignment="1" applyProtection="1">
      <alignment vertical="top"/>
      <protection locked="0"/>
    </xf>
    <xf numFmtId="0" fontId="6" fillId="5" borderId="30" xfId="0" applyFont="1" applyFill="1" applyBorder="1" applyAlignment="1" applyProtection="1">
      <alignment vertical="top"/>
      <protection locked="0"/>
    </xf>
    <xf numFmtId="0" fontId="6" fillId="5" borderId="0" xfId="0" applyFont="1" applyFill="1" applyBorder="1" applyAlignment="1" applyProtection="1">
      <alignment vertical="top"/>
      <protection locked="0"/>
    </xf>
    <xf numFmtId="0" fontId="6" fillId="5" borderId="0" xfId="0" applyFont="1" applyFill="1" applyBorder="1" applyAlignment="1" applyProtection="1">
      <alignment vertical="top"/>
      <protection/>
    </xf>
    <xf numFmtId="0" fontId="6" fillId="5" borderId="0" xfId="0" applyFont="1" applyFill="1" applyBorder="1" applyAlignment="1" applyProtection="1">
      <alignment horizontal="center" vertical="top"/>
      <protection/>
    </xf>
    <xf numFmtId="0" fontId="6" fillId="5" borderId="0" xfId="0" applyFont="1" applyFill="1" applyAlignment="1" applyProtection="1">
      <alignment vertical="top"/>
      <protection/>
    </xf>
    <xf numFmtId="0" fontId="6" fillId="0" borderId="0" xfId="0" applyFont="1" applyFill="1" applyAlignment="1" applyProtection="1">
      <alignment vertical="top"/>
      <protection/>
    </xf>
    <xf numFmtId="0" fontId="5" fillId="5" borderId="0" xfId="0" applyFont="1" applyFill="1" applyBorder="1" applyAlignment="1" applyProtection="1">
      <alignment vertical="top"/>
      <protection/>
    </xf>
    <xf numFmtId="0" fontId="6" fillId="5" borderId="0" xfId="0" applyFont="1" applyFill="1" applyBorder="1" applyAlignment="1" applyProtection="1">
      <alignment horizontal="left" vertical="top"/>
      <protection/>
    </xf>
    <xf numFmtId="0" fontId="6" fillId="5" borderId="0" xfId="0" applyFont="1" applyFill="1" applyBorder="1" applyAlignment="1" applyProtection="1">
      <alignment vertical="top" wrapText="1"/>
      <protection/>
    </xf>
    <xf numFmtId="0" fontId="6" fillId="5" borderId="0" xfId="0" applyFont="1" applyFill="1" applyBorder="1" applyAlignment="1" applyProtection="1">
      <alignment horizontal="left" vertical="top" wrapText="1"/>
      <protection/>
    </xf>
    <xf numFmtId="0" fontId="6" fillId="5" borderId="0" xfId="0" applyFont="1" applyFill="1" applyAlignment="1" applyProtection="1" quotePrefix="1">
      <alignment vertical="top"/>
      <protection/>
    </xf>
    <xf numFmtId="0" fontId="6" fillId="5" borderId="0" xfId="0" applyFont="1" applyFill="1" applyBorder="1" applyAlignment="1" applyProtection="1" quotePrefix="1">
      <alignment vertical="top"/>
      <protection/>
    </xf>
    <xf numFmtId="0" fontId="6" fillId="5" borderId="0" xfId="0" applyFont="1" applyFill="1" applyBorder="1" applyAlignment="1" applyProtection="1">
      <alignment horizontal="right" vertical="top"/>
      <protection/>
    </xf>
    <xf numFmtId="0" fontId="6" fillId="5" borderId="0" xfId="0" applyFont="1" applyFill="1" applyBorder="1" applyAlignment="1" applyProtection="1" quotePrefix="1">
      <alignment horizontal="left" vertical="top"/>
      <protection/>
    </xf>
    <xf numFmtId="0" fontId="6" fillId="5" borderId="0" xfId="0" applyFont="1" applyFill="1" applyAlignment="1" applyProtection="1">
      <alignment horizontal="center" vertical="top"/>
      <protection/>
    </xf>
    <xf numFmtId="0" fontId="12" fillId="2" borderId="26" xfId="0" applyFont="1" applyFill="1" applyBorder="1" applyAlignment="1">
      <alignment horizontal="left" vertical="top" wrapText="1"/>
    </xf>
    <xf numFmtId="0" fontId="5" fillId="2" borderId="31" xfId="0" applyFont="1" applyFill="1" applyBorder="1" applyAlignment="1">
      <alignment horizontal="center" vertical="top" wrapText="1"/>
    </xf>
    <xf numFmtId="0" fontId="12" fillId="2" borderId="0" xfId="0" applyFont="1" applyFill="1" applyAlignment="1">
      <alignment vertical="top" wrapText="1"/>
    </xf>
    <xf numFmtId="0" fontId="5" fillId="2" borderId="0" xfId="0" applyFont="1" applyFill="1" applyBorder="1" applyAlignment="1">
      <alignment vertical="top" wrapText="1"/>
    </xf>
    <xf numFmtId="0" fontId="12" fillId="2" borderId="0" xfId="0" applyFont="1" applyFill="1" applyAlignment="1">
      <alignment vertical="top"/>
    </xf>
    <xf numFmtId="0" fontId="6" fillId="5" borderId="0" xfId="0" applyFont="1" applyFill="1" applyAlignment="1">
      <alignment vertical="top" wrapText="1"/>
    </xf>
    <xf numFmtId="0" fontId="6" fillId="5" borderId="0" xfId="0" applyFont="1" applyFill="1" applyBorder="1" applyAlignment="1">
      <alignment horizontal="left" vertical="top" wrapText="1"/>
    </xf>
    <xf numFmtId="0" fontId="6" fillId="5" borderId="0" xfId="0" applyFont="1" applyFill="1" applyAlignment="1">
      <alignment horizontal="left" vertical="top" wrapText="1"/>
    </xf>
    <xf numFmtId="0" fontId="6" fillId="2" borderId="25" xfId="0" applyFont="1" applyFill="1" applyBorder="1" applyAlignment="1">
      <alignment horizontal="left" vertical="top" wrapText="1"/>
    </xf>
    <xf numFmtId="0" fontId="12" fillId="2" borderId="0" xfId="0" applyFont="1" applyFill="1" applyAlignment="1">
      <alignment horizontal="left" vertical="top" wrapText="1"/>
    </xf>
    <xf numFmtId="0" fontId="5" fillId="2" borderId="25"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26" xfId="0" applyFont="1" applyFill="1" applyBorder="1" applyAlignment="1">
      <alignment horizontal="center" vertical="top" wrapText="1"/>
    </xf>
    <xf numFmtId="0" fontId="6" fillId="2" borderId="25" xfId="0" applyFont="1" applyFill="1" applyBorder="1" applyAlignment="1">
      <alignment vertical="top" wrapText="1"/>
    </xf>
    <xf numFmtId="0" fontId="12" fillId="2" borderId="0" xfId="0" applyFont="1" applyFill="1" applyBorder="1" applyAlignment="1">
      <alignment vertical="top" wrapText="1"/>
    </xf>
    <xf numFmtId="0" fontId="12" fillId="2" borderId="26" xfId="0" applyFont="1" applyFill="1" applyBorder="1" applyAlignment="1">
      <alignment vertical="top" wrapText="1"/>
    </xf>
    <xf numFmtId="43" fontId="6" fillId="2" borderId="25" xfId="17" applyFont="1" applyFill="1" applyBorder="1" applyAlignment="1">
      <alignment vertical="top" wrapText="1"/>
    </xf>
    <xf numFmtId="43" fontId="12" fillId="2" borderId="0" xfId="17" applyFont="1" applyFill="1" applyBorder="1" applyAlignment="1">
      <alignment vertical="top" wrapText="1"/>
    </xf>
    <xf numFmtId="43" fontId="12" fillId="2" borderId="26" xfId="17" applyFont="1" applyFill="1" applyBorder="1" applyAlignment="1">
      <alignment vertical="top" wrapText="1"/>
    </xf>
    <xf numFmtId="0" fontId="6" fillId="2" borderId="0" xfId="0" applyFont="1" applyFill="1" applyBorder="1" applyAlignment="1">
      <alignment vertical="top" wrapText="1"/>
    </xf>
    <xf numFmtId="0" fontId="6" fillId="2" borderId="26" xfId="0" applyFont="1" applyFill="1" applyBorder="1" applyAlignment="1">
      <alignment vertical="top" wrapText="1"/>
    </xf>
    <xf numFmtId="0" fontId="6" fillId="2" borderId="0" xfId="0" applyFont="1" applyFill="1" applyBorder="1" applyAlignment="1">
      <alignment horizontal="justify" vertical="top" wrapText="1"/>
    </xf>
    <xf numFmtId="0" fontId="15" fillId="0" borderId="19" xfId="0" applyFont="1" applyBorder="1" applyAlignment="1">
      <alignment vertical="top" wrapText="1"/>
    </xf>
    <xf numFmtId="0" fontId="15" fillId="0" borderId="32" xfId="0" applyFont="1" applyBorder="1" applyAlignment="1">
      <alignment vertical="top" wrapText="1"/>
    </xf>
    <xf numFmtId="0" fontId="5" fillId="2" borderId="31" xfId="0" applyFont="1" applyFill="1" applyBorder="1" applyAlignment="1">
      <alignment horizontal="center" vertical="top"/>
    </xf>
    <xf numFmtId="0" fontId="5" fillId="2" borderId="32" xfId="0" applyFont="1" applyFill="1" applyBorder="1" applyAlignment="1">
      <alignment vertical="top"/>
    </xf>
    <xf numFmtId="0" fontId="5" fillId="2" borderId="25" xfId="0" applyFont="1" applyFill="1" applyBorder="1" applyAlignment="1">
      <alignment horizontal="center" vertical="top"/>
    </xf>
    <xf numFmtId="0" fontId="5" fillId="2" borderId="26" xfId="0" applyFont="1" applyFill="1" applyBorder="1" applyAlignment="1">
      <alignment horizontal="center" vertical="top"/>
    </xf>
    <xf numFmtId="0" fontId="5" fillId="2" borderId="26" xfId="0" applyFont="1" applyFill="1" applyBorder="1" applyAlignment="1">
      <alignment vertical="top"/>
    </xf>
    <xf numFmtId="0" fontId="5" fillId="2" borderId="0" xfId="0" applyFont="1" applyFill="1" applyBorder="1" applyAlignment="1">
      <alignment horizontal="left" vertical="top"/>
    </xf>
    <xf numFmtId="0" fontId="6" fillId="5" borderId="0" xfId="0" applyFont="1" applyFill="1" applyAlignment="1">
      <alignment wrapText="1"/>
    </xf>
    <xf numFmtId="0" fontId="12" fillId="5" borderId="0" xfId="0" applyFont="1" applyFill="1" applyAlignment="1">
      <alignment wrapText="1"/>
    </xf>
    <xf numFmtId="0" fontId="5" fillId="5" borderId="0" xfId="0" applyFont="1" applyFill="1" applyAlignment="1">
      <alignment wrapText="1"/>
    </xf>
    <xf numFmtId="0" fontId="5" fillId="3" borderId="33"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6" fillId="5" borderId="0" xfId="0" applyFont="1" applyFill="1" applyBorder="1" applyAlignment="1">
      <alignment horizontal="left" wrapText="1"/>
    </xf>
    <xf numFmtId="0" fontId="0" fillId="5" borderId="0" xfId="0" applyFill="1" applyAlignment="1">
      <alignment wrapText="1"/>
    </xf>
    <xf numFmtId="0" fontId="5" fillId="2" borderId="3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22" fillId="0" borderId="24" xfId="0" applyFont="1" applyFill="1" applyBorder="1" applyAlignment="1">
      <alignment horizontal="center" vertical="center"/>
    </xf>
    <xf numFmtId="0" fontId="12" fillId="0" borderId="30" xfId="0" applyFont="1" applyBorder="1" applyAlignment="1">
      <alignment horizontal="center" vertical="center"/>
    </xf>
    <xf numFmtId="0" fontId="22" fillId="0" borderId="30" xfId="0" applyFont="1" applyFill="1" applyBorder="1" applyAlignment="1">
      <alignment horizontal="center" vertical="center"/>
    </xf>
    <xf numFmtId="0" fontId="16" fillId="0" borderId="35" xfId="0" applyFont="1" applyBorder="1" applyAlignment="1">
      <alignment horizontal="center" vertical="center"/>
    </xf>
    <xf numFmtId="0" fontId="16" fillId="0" borderId="2" xfId="0" applyFont="1" applyBorder="1" applyAlignment="1">
      <alignment horizontal="center" vertical="center"/>
    </xf>
    <xf numFmtId="0" fontId="16" fillId="0" borderId="36" xfId="0" applyFont="1" applyBorder="1" applyAlignment="1">
      <alignment horizontal="center" vertical="center"/>
    </xf>
    <xf numFmtId="0" fontId="22" fillId="0" borderId="29" xfId="0" applyFont="1" applyFill="1" applyBorder="1" applyAlignment="1">
      <alignment horizontal="center" vertical="center"/>
    </xf>
    <xf numFmtId="0" fontId="12" fillId="0" borderId="24" xfId="0" applyFont="1" applyBorder="1" applyAlignment="1">
      <alignment horizontal="center" vertical="center" textRotation="90" wrapText="1"/>
    </xf>
    <xf numFmtId="0" fontId="12" fillId="0" borderId="29" xfId="0" applyFont="1" applyBorder="1" applyAlignment="1">
      <alignment horizontal="center" vertical="center" textRotation="90" wrapText="1"/>
    </xf>
    <xf numFmtId="0" fontId="12" fillId="0" borderId="30" xfId="0" applyFont="1" applyBorder="1" applyAlignment="1">
      <alignment horizontal="center" vertical="center" textRotation="90" wrapText="1"/>
    </xf>
    <xf numFmtId="0" fontId="18" fillId="0" borderId="24" xfId="0" applyFont="1" applyBorder="1" applyAlignment="1">
      <alignment horizontal="center" vertical="center" textRotation="90" wrapText="1"/>
    </xf>
    <xf numFmtId="0" fontId="18" fillId="0" borderId="29" xfId="0" applyFont="1" applyBorder="1" applyAlignment="1">
      <alignment horizontal="center" vertical="center" textRotation="90" wrapText="1"/>
    </xf>
    <xf numFmtId="0" fontId="18" fillId="0" borderId="30" xfId="0" applyFont="1" applyBorder="1" applyAlignment="1">
      <alignment horizontal="center" vertical="center" textRotation="90" wrapText="1"/>
    </xf>
    <xf numFmtId="0" fontId="12" fillId="0" borderId="2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4" xfId="0" applyFont="1" applyBorder="1" applyAlignment="1">
      <alignment vertical="center" wrapText="1"/>
    </xf>
    <xf numFmtId="0" fontId="12" fillId="0" borderId="30" xfId="0" applyFont="1" applyBorder="1" applyAlignment="1">
      <alignment vertical="center" wrapText="1"/>
    </xf>
    <xf numFmtId="0" fontId="12" fillId="0" borderId="29" xfId="0" applyFont="1" applyFill="1" applyBorder="1" applyAlignment="1">
      <alignment vertical="center" wrapText="1"/>
    </xf>
    <xf numFmtId="0" fontId="12" fillId="0" borderId="29" xfId="0" applyFont="1" applyBorder="1" applyAlignment="1">
      <alignment vertical="center" wrapText="1"/>
    </xf>
    <xf numFmtId="0" fontId="12" fillId="0" borderId="23" xfId="0" applyFont="1" applyBorder="1" applyAlignment="1">
      <alignment horizontal="center" vertical="center" textRotation="90" wrapText="1"/>
    </xf>
    <xf numFmtId="0" fontId="22" fillId="0" borderId="0" xfId="0" applyFont="1" applyAlignment="1">
      <alignment horizontal="left" vertical="center" wrapText="1"/>
    </xf>
    <xf numFmtId="0" fontId="11" fillId="0" borderId="0" xfId="0" applyFont="1" applyAlignment="1">
      <alignment horizontal="center" vertical="center" wrapText="1"/>
    </xf>
    <xf numFmtId="2" fontId="21" fillId="0" borderId="0" xfId="0" applyNumberFormat="1" applyFont="1" applyAlignment="1" applyProtection="1">
      <alignment horizontal="center" wrapText="1"/>
      <protection/>
    </xf>
    <xf numFmtId="2" fontId="21" fillId="0" borderId="0" xfId="0" applyNumberFormat="1" applyFont="1" applyAlignment="1">
      <alignment horizont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3.png" /><Relationship Id="rId3" Type="http://schemas.openxmlformats.org/officeDocument/2006/relationships/image" Target="../media/image6.png" /><Relationship Id="rId4" Type="http://schemas.openxmlformats.org/officeDocument/2006/relationships/image" Target="../media/image5.png" /><Relationship Id="rId5" Type="http://schemas.openxmlformats.org/officeDocument/2006/relationships/image" Target="../media/image4.png" /><Relationship Id="rId6" Type="http://schemas.openxmlformats.org/officeDocument/2006/relationships/image" Target="../media/image2.png" /><Relationship Id="rId7"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115</xdr:row>
      <xdr:rowOff>200025</xdr:rowOff>
    </xdr:from>
    <xdr:to>
      <xdr:col>20</xdr:col>
      <xdr:colOff>276225</xdr:colOff>
      <xdr:row>121</xdr:row>
      <xdr:rowOff>9525</xdr:rowOff>
    </xdr:to>
    <xdr:sp>
      <xdr:nvSpPr>
        <xdr:cNvPr id="1" name="TextBox 99"/>
        <xdr:cNvSpPr txBox="1">
          <a:spLocks noChangeArrowheads="1"/>
        </xdr:cNvSpPr>
      </xdr:nvSpPr>
      <xdr:spPr>
        <a:xfrm>
          <a:off x="13239750" y="31137225"/>
          <a:ext cx="638175" cy="1009650"/>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190500</xdr:colOff>
      <xdr:row>0</xdr:row>
      <xdr:rowOff>142875</xdr:rowOff>
    </xdr:from>
    <xdr:to>
      <xdr:col>1</xdr:col>
      <xdr:colOff>695325</xdr:colOff>
      <xdr:row>7</xdr:row>
      <xdr:rowOff>0</xdr:rowOff>
    </xdr:to>
    <xdr:pic>
      <xdr:nvPicPr>
        <xdr:cNvPr id="2" name="Picture 100"/>
        <xdr:cNvPicPr preferRelativeResize="1">
          <a:picLocks noChangeAspect="1"/>
        </xdr:cNvPicPr>
      </xdr:nvPicPr>
      <xdr:blipFill>
        <a:blip r:embed="rId1"/>
        <a:stretch>
          <a:fillRect/>
        </a:stretch>
      </xdr:blipFill>
      <xdr:spPr>
        <a:xfrm>
          <a:off x="190500" y="142875"/>
          <a:ext cx="733425" cy="1257300"/>
        </a:xfrm>
        <a:prstGeom prst="rect">
          <a:avLst/>
        </a:prstGeom>
        <a:noFill/>
        <a:ln w="9525" cmpd="sng">
          <a:noFill/>
        </a:ln>
      </xdr:spPr>
    </xdr:pic>
    <xdr:clientData/>
  </xdr:twoCellAnchor>
  <xdr:twoCellAnchor editAs="oneCell">
    <xdr:from>
      <xdr:col>8</xdr:col>
      <xdr:colOff>400050</xdr:colOff>
      <xdr:row>155</xdr:row>
      <xdr:rowOff>47625</xdr:rowOff>
    </xdr:from>
    <xdr:to>
      <xdr:col>8</xdr:col>
      <xdr:colOff>1333500</xdr:colOff>
      <xdr:row>159</xdr:row>
      <xdr:rowOff>123825</xdr:rowOff>
    </xdr:to>
    <xdr:pic>
      <xdr:nvPicPr>
        <xdr:cNvPr id="3" name="Picture 102"/>
        <xdr:cNvPicPr preferRelativeResize="1">
          <a:picLocks noChangeAspect="1"/>
        </xdr:cNvPicPr>
      </xdr:nvPicPr>
      <xdr:blipFill>
        <a:blip r:embed="rId2"/>
        <a:stretch>
          <a:fillRect/>
        </a:stretch>
      </xdr:blipFill>
      <xdr:spPr>
        <a:xfrm>
          <a:off x="8010525" y="41167050"/>
          <a:ext cx="933450" cy="923925"/>
        </a:xfrm>
        <a:prstGeom prst="rect">
          <a:avLst/>
        </a:prstGeom>
        <a:noFill/>
        <a:ln w="9525" cmpd="sng">
          <a:noFill/>
        </a:ln>
      </xdr:spPr>
    </xdr:pic>
    <xdr:clientData/>
  </xdr:twoCellAnchor>
  <xdr:twoCellAnchor editAs="oneCell">
    <xdr:from>
      <xdr:col>8</xdr:col>
      <xdr:colOff>428625</xdr:colOff>
      <xdr:row>141</xdr:row>
      <xdr:rowOff>47625</xdr:rowOff>
    </xdr:from>
    <xdr:to>
      <xdr:col>8</xdr:col>
      <xdr:colOff>1352550</xdr:colOff>
      <xdr:row>145</xdr:row>
      <xdr:rowOff>123825</xdr:rowOff>
    </xdr:to>
    <xdr:pic>
      <xdr:nvPicPr>
        <xdr:cNvPr id="4" name="Picture 103"/>
        <xdr:cNvPicPr preferRelativeResize="1">
          <a:picLocks noChangeAspect="1"/>
        </xdr:cNvPicPr>
      </xdr:nvPicPr>
      <xdr:blipFill>
        <a:blip r:embed="rId3"/>
        <a:stretch>
          <a:fillRect/>
        </a:stretch>
      </xdr:blipFill>
      <xdr:spPr>
        <a:xfrm>
          <a:off x="8039100" y="36623625"/>
          <a:ext cx="923925" cy="923925"/>
        </a:xfrm>
        <a:prstGeom prst="rect">
          <a:avLst/>
        </a:prstGeom>
        <a:noFill/>
        <a:ln w="9525" cmpd="sng">
          <a:noFill/>
        </a:ln>
      </xdr:spPr>
    </xdr:pic>
    <xdr:clientData/>
  </xdr:twoCellAnchor>
  <xdr:twoCellAnchor editAs="oneCell">
    <xdr:from>
      <xdr:col>8</xdr:col>
      <xdr:colOff>400050</xdr:colOff>
      <xdr:row>127</xdr:row>
      <xdr:rowOff>47625</xdr:rowOff>
    </xdr:from>
    <xdr:to>
      <xdr:col>8</xdr:col>
      <xdr:colOff>1333500</xdr:colOff>
      <xdr:row>131</xdr:row>
      <xdr:rowOff>133350</xdr:rowOff>
    </xdr:to>
    <xdr:pic>
      <xdr:nvPicPr>
        <xdr:cNvPr id="5" name="Picture 104"/>
        <xdr:cNvPicPr preferRelativeResize="1">
          <a:picLocks noChangeAspect="1"/>
        </xdr:cNvPicPr>
      </xdr:nvPicPr>
      <xdr:blipFill>
        <a:blip r:embed="rId4"/>
        <a:stretch>
          <a:fillRect/>
        </a:stretch>
      </xdr:blipFill>
      <xdr:spPr>
        <a:xfrm>
          <a:off x="8010525" y="33575625"/>
          <a:ext cx="933450" cy="933450"/>
        </a:xfrm>
        <a:prstGeom prst="rect">
          <a:avLst/>
        </a:prstGeom>
        <a:noFill/>
        <a:ln w="9525" cmpd="sng">
          <a:noFill/>
        </a:ln>
      </xdr:spPr>
    </xdr:pic>
    <xdr:clientData/>
  </xdr:twoCellAnchor>
  <xdr:twoCellAnchor editAs="oneCell">
    <xdr:from>
      <xdr:col>8</xdr:col>
      <xdr:colOff>409575</xdr:colOff>
      <xdr:row>83</xdr:row>
      <xdr:rowOff>76200</xdr:rowOff>
    </xdr:from>
    <xdr:to>
      <xdr:col>8</xdr:col>
      <xdr:colOff>1343025</xdr:colOff>
      <xdr:row>87</xdr:row>
      <xdr:rowOff>161925</xdr:rowOff>
    </xdr:to>
    <xdr:pic>
      <xdr:nvPicPr>
        <xdr:cNvPr id="6" name="Picture 105"/>
        <xdr:cNvPicPr preferRelativeResize="1">
          <a:picLocks noChangeAspect="1"/>
        </xdr:cNvPicPr>
      </xdr:nvPicPr>
      <xdr:blipFill>
        <a:blip r:embed="rId5"/>
        <a:stretch>
          <a:fillRect/>
        </a:stretch>
      </xdr:blipFill>
      <xdr:spPr>
        <a:xfrm>
          <a:off x="8020050" y="21783675"/>
          <a:ext cx="933450" cy="933450"/>
        </a:xfrm>
        <a:prstGeom prst="rect">
          <a:avLst/>
        </a:prstGeom>
        <a:noFill/>
        <a:ln w="9525" cmpd="sng">
          <a:noFill/>
        </a:ln>
      </xdr:spPr>
    </xdr:pic>
    <xdr:clientData/>
  </xdr:twoCellAnchor>
  <xdr:twoCellAnchor editAs="oneCell">
    <xdr:from>
      <xdr:col>8</xdr:col>
      <xdr:colOff>371475</xdr:colOff>
      <xdr:row>57</xdr:row>
      <xdr:rowOff>76200</xdr:rowOff>
    </xdr:from>
    <xdr:to>
      <xdr:col>8</xdr:col>
      <xdr:colOff>1304925</xdr:colOff>
      <xdr:row>61</xdr:row>
      <xdr:rowOff>161925</xdr:rowOff>
    </xdr:to>
    <xdr:pic>
      <xdr:nvPicPr>
        <xdr:cNvPr id="7" name="Picture 107"/>
        <xdr:cNvPicPr preferRelativeResize="1">
          <a:picLocks noChangeAspect="1"/>
        </xdr:cNvPicPr>
      </xdr:nvPicPr>
      <xdr:blipFill>
        <a:blip r:embed="rId6"/>
        <a:stretch>
          <a:fillRect/>
        </a:stretch>
      </xdr:blipFill>
      <xdr:spPr>
        <a:xfrm>
          <a:off x="7981950" y="14849475"/>
          <a:ext cx="933450" cy="933450"/>
        </a:xfrm>
        <a:prstGeom prst="rect">
          <a:avLst/>
        </a:prstGeom>
        <a:noFill/>
        <a:ln w="9525" cmpd="sng">
          <a:noFill/>
        </a:ln>
      </xdr:spPr>
    </xdr:pic>
    <xdr:clientData/>
  </xdr:twoCellAnchor>
  <xdr:twoCellAnchor editAs="oneCell">
    <xdr:from>
      <xdr:col>8</xdr:col>
      <xdr:colOff>438150</xdr:colOff>
      <xdr:row>32</xdr:row>
      <xdr:rowOff>47625</xdr:rowOff>
    </xdr:from>
    <xdr:to>
      <xdr:col>8</xdr:col>
      <xdr:colOff>1371600</xdr:colOff>
      <xdr:row>36</xdr:row>
      <xdr:rowOff>133350</xdr:rowOff>
    </xdr:to>
    <xdr:pic>
      <xdr:nvPicPr>
        <xdr:cNvPr id="8" name="Picture 108"/>
        <xdr:cNvPicPr preferRelativeResize="1">
          <a:picLocks noChangeAspect="1"/>
        </xdr:cNvPicPr>
      </xdr:nvPicPr>
      <xdr:blipFill>
        <a:blip r:embed="rId7"/>
        <a:stretch>
          <a:fillRect/>
        </a:stretch>
      </xdr:blipFill>
      <xdr:spPr>
        <a:xfrm>
          <a:off x="8048625" y="8534400"/>
          <a:ext cx="933450" cy="933450"/>
        </a:xfrm>
        <a:prstGeom prst="rect">
          <a:avLst/>
        </a:prstGeom>
        <a:noFill/>
        <a:ln w="9525" cmpd="sng">
          <a:noFill/>
        </a:ln>
      </xdr:spPr>
    </xdr:pic>
    <xdr:clientData/>
  </xdr:twoCellAnchor>
  <xdr:twoCellAnchor>
    <xdr:from>
      <xdr:col>1</xdr:col>
      <xdr:colOff>790575</xdr:colOff>
      <xdr:row>0</xdr:row>
      <xdr:rowOff>152400</xdr:rowOff>
    </xdr:from>
    <xdr:to>
      <xdr:col>7</xdr:col>
      <xdr:colOff>590550</xdr:colOff>
      <xdr:row>5</xdr:row>
      <xdr:rowOff>190500</xdr:rowOff>
    </xdr:to>
    <xdr:sp>
      <xdr:nvSpPr>
        <xdr:cNvPr id="9" name="TextBox 109"/>
        <xdr:cNvSpPr txBox="1">
          <a:spLocks noChangeArrowheads="1"/>
        </xdr:cNvSpPr>
      </xdr:nvSpPr>
      <xdr:spPr>
        <a:xfrm>
          <a:off x="1019175" y="152400"/>
          <a:ext cx="6410325" cy="1038225"/>
        </a:xfrm>
        <a:prstGeom prst="rect">
          <a:avLst/>
        </a:prstGeom>
        <a:solidFill>
          <a:srgbClr val="FFFFFF"/>
        </a:solidFill>
        <a:ln w="9525" cmpd="sng">
          <a:noFill/>
        </a:ln>
      </xdr:spPr>
      <xdr:txBody>
        <a:bodyPr vertOverflow="clip" wrap="square"/>
        <a:p>
          <a:pPr algn="l">
            <a:defRPr/>
          </a:pPr>
          <a:r>
            <a:rPr lang="en-US" cap="none" sz="1000" b="0" i="0" u="none" baseline="0">
              <a:latin typeface="Franklin Gothic Book"/>
              <a:ea typeface="Franklin Gothic Book"/>
              <a:cs typeface="Franklin Gothic Book"/>
            </a:rPr>
            <a:t>Service de l’environnement et de l’énergie (SEVEN)
Division énergie 
www.vd.ch/energie – T 41 21 316 95 50 – F 41 21 316 95 51
info.energie@vd.ch</a:t>
          </a:r>
          <a:r>
            <a:rPr lang="en-US" cap="none" sz="1000" b="0" i="0" u="none" baseline="0">
              <a:latin typeface="Arial"/>
              <a:ea typeface="Arial"/>
              <a:cs typeface="Arial"/>
            </a:rPr>
            <a:t>
</a:t>
          </a:r>
        </a:p>
      </xdr:txBody>
    </xdr:sp>
    <xdr:clientData/>
  </xdr:twoCellAnchor>
  <xdr:twoCellAnchor>
    <xdr:from>
      <xdr:col>1</xdr:col>
      <xdr:colOff>847725</xdr:colOff>
      <xdr:row>6</xdr:row>
      <xdr:rowOff>66675</xdr:rowOff>
    </xdr:from>
    <xdr:to>
      <xdr:col>20</xdr:col>
      <xdr:colOff>400050</xdr:colOff>
      <xdr:row>14</xdr:row>
      <xdr:rowOff>38100</xdr:rowOff>
    </xdr:to>
    <xdr:sp>
      <xdr:nvSpPr>
        <xdr:cNvPr id="10" name="TextBox 110"/>
        <xdr:cNvSpPr txBox="1">
          <a:spLocks noChangeArrowheads="1"/>
        </xdr:cNvSpPr>
      </xdr:nvSpPr>
      <xdr:spPr>
        <a:xfrm>
          <a:off x="1076325" y="1266825"/>
          <a:ext cx="12925425" cy="1714500"/>
        </a:xfrm>
        <a:prstGeom prst="rect">
          <a:avLst/>
        </a:prstGeom>
        <a:solidFill>
          <a:srgbClr val="FFFFFF"/>
        </a:solidFill>
        <a:ln w="9525" cmpd="sng">
          <a:noFill/>
        </a:ln>
      </xdr:spPr>
      <xdr:txBody>
        <a:bodyPr vertOverflow="clip" wrap="square"/>
        <a:p>
          <a:pPr algn="ctr">
            <a:defRPr/>
          </a:pPr>
          <a:r>
            <a:rPr lang="en-US" cap="none" sz="3600" b="1" i="0" u="none" baseline="0">
              <a:latin typeface="Franklin Gothic Book"/>
              <a:ea typeface="Franklin Gothic Book"/>
              <a:cs typeface="Franklin Gothic Book"/>
            </a:rPr>
            <a:t>Aide à l'analyse
</a:t>
          </a:r>
          <a:r>
            <a:rPr lang="en-US" cap="none" sz="2400" b="1" i="0" u="none" baseline="0">
              <a:latin typeface="Franklin Gothic Book"/>
              <a:ea typeface="Franklin Gothic Book"/>
              <a:cs typeface="Franklin Gothic Book"/>
            </a:rPr>
            <a:t>
</a:t>
          </a:r>
          <a:r>
            <a:rPr lang="en-US" cap="none" sz="2000" b="1" i="0" u="none" baseline="0">
              <a:latin typeface="Franklin Gothic Book"/>
              <a:ea typeface="Franklin Gothic Book"/>
              <a:cs typeface="Franklin Gothic Book"/>
            </a:rPr>
            <a:t>Outil d'accompagnement pour le choix des actions dans le cadre du concept énergétique de la commune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0</xdr:col>
      <xdr:colOff>923925</xdr:colOff>
      <xdr:row>8</xdr:row>
      <xdr:rowOff>28575</xdr:rowOff>
    </xdr:to>
    <xdr:pic>
      <xdr:nvPicPr>
        <xdr:cNvPr id="1" name="Picture 8"/>
        <xdr:cNvPicPr preferRelativeResize="1">
          <a:picLocks noChangeAspect="1"/>
        </xdr:cNvPicPr>
      </xdr:nvPicPr>
      <xdr:blipFill>
        <a:blip r:embed="rId1"/>
        <a:stretch>
          <a:fillRect/>
        </a:stretch>
      </xdr:blipFill>
      <xdr:spPr>
        <a:xfrm>
          <a:off x="190500" y="142875"/>
          <a:ext cx="733425" cy="1257300"/>
        </a:xfrm>
        <a:prstGeom prst="rect">
          <a:avLst/>
        </a:prstGeom>
        <a:noFill/>
        <a:ln w="9525" cmpd="sng">
          <a:noFill/>
        </a:ln>
      </xdr:spPr>
    </xdr:pic>
    <xdr:clientData/>
  </xdr:twoCellAnchor>
  <xdr:twoCellAnchor>
    <xdr:from>
      <xdr:col>0</xdr:col>
      <xdr:colOff>1019175</xdr:colOff>
      <xdr:row>0</xdr:row>
      <xdr:rowOff>152400</xdr:rowOff>
    </xdr:from>
    <xdr:to>
      <xdr:col>7</xdr:col>
      <xdr:colOff>314325</xdr:colOff>
      <xdr:row>6</xdr:row>
      <xdr:rowOff>161925</xdr:rowOff>
    </xdr:to>
    <xdr:sp>
      <xdr:nvSpPr>
        <xdr:cNvPr id="2" name="TextBox 9"/>
        <xdr:cNvSpPr txBox="1">
          <a:spLocks noChangeArrowheads="1"/>
        </xdr:cNvSpPr>
      </xdr:nvSpPr>
      <xdr:spPr>
        <a:xfrm>
          <a:off x="1019175" y="152400"/>
          <a:ext cx="6410325" cy="1038225"/>
        </a:xfrm>
        <a:prstGeom prst="rect">
          <a:avLst/>
        </a:prstGeom>
        <a:solidFill>
          <a:srgbClr val="FFFFFF"/>
        </a:solidFill>
        <a:ln w="9525" cmpd="sng">
          <a:noFill/>
        </a:ln>
      </xdr:spPr>
      <xdr:txBody>
        <a:bodyPr vertOverflow="clip" wrap="square"/>
        <a:p>
          <a:pPr algn="l">
            <a:defRPr/>
          </a:pPr>
          <a:r>
            <a:rPr lang="en-US" cap="none" sz="1000" b="0" i="0" u="none" baseline="0">
              <a:latin typeface="Franklin Gothic Book"/>
              <a:ea typeface="Franklin Gothic Book"/>
              <a:cs typeface="Franklin Gothic Book"/>
            </a:rPr>
            <a:t>Service de l’environnement et de l’énergie (SEVEN)
Division énergie 
www.vd.ch/energie – T 41 21 316 95 50 – F 41 21 316 95 51
info.energie@vd.ch</a:t>
          </a:r>
          <a:r>
            <a:rPr lang="en-US" cap="none" sz="1000" b="0" i="0" u="none" baseline="0">
              <a:latin typeface="Arial"/>
              <a:ea typeface="Arial"/>
              <a:cs typeface="Arial"/>
            </a:rPr>
            <a:t>
</a:t>
          </a:r>
        </a:p>
      </xdr:txBody>
    </xdr:sp>
    <xdr:clientData/>
  </xdr:twoCellAnchor>
  <xdr:twoCellAnchor>
    <xdr:from>
      <xdr:col>0</xdr:col>
      <xdr:colOff>1076325</xdr:colOff>
      <xdr:row>7</xdr:row>
      <xdr:rowOff>66675</xdr:rowOff>
    </xdr:from>
    <xdr:to>
      <xdr:col>12</xdr:col>
      <xdr:colOff>95250</xdr:colOff>
      <xdr:row>17</xdr:row>
      <xdr:rowOff>66675</xdr:rowOff>
    </xdr:to>
    <xdr:sp>
      <xdr:nvSpPr>
        <xdr:cNvPr id="3" name="TextBox 10"/>
        <xdr:cNvSpPr txBox="1">
          <a:spLocks noChangeArrowheads="1"/>
        </xdr:cNvSpPr>
      </xdr:nvSpPr>
      <xdr:spPr>
        <a:xfrm>
          <a:off x="1076325" y="1266825"/>
          <a:ext cx="8039100" cy="1714500"/>
        </a:xfrm>
        <a:prstGeom prst="rect">
          <a:avLst/>
        </a:prstGeom>
        <a:solidFill>
          <a:srgbClr val="FFFFFF"/>
        </a:solidFill>
        <a:ln w="9525" cmpd="sng">
          <a:noFill/>
        </a:ln>
      </xdr:spPr>
      <xdr:txBody>
        <a:bodyPr vertOverflow="clip" wrap="square"/>
        <a:p>
          <a:pPr algn="ctr">
            <a:defRPr/>
          </a:pPr>
          <a:r>
            <a:rPr lang="en-US" cap="none" sz="3600" b="1" i="0" u="none" baseline="0">
              <a:latin typeface="Franklin Gothic Book"/>
              <a:ea typeface="Franklin Gothic Book"/>
              <a:cs typeface="Franklin Gothic Book"/>
            </a:rPr>
            <a:t>Aide à l'analyse
</a:t>
          </a:r>
          <a:r>
            <a:rPr lang="en-US" cap="none" sz="2400" b="1" i="0" u="none" baseline="0">
              <a:latin typeface="Franklin Gothic Book"/>
              <a:ea typeface="Franklin Gothic Book"/>
              <a:cs typeface="Franklin Gothic Book"/>
            </a:rPr>
            <a:t>
</a:t>
          </a:r>
          <a:r>
            <a:rPr lang="en-US" cap="none" sz="2000" b="1" i="0" u="none" baseline="0">
              <a:latin typeface="Franklin Gothic Book"/>
              <a:ea typeface="Franklin Gothic Book"/>
              <a:cs typeface="Franklin Gothic Book"/>
            </a:rPr>
            <a:t>Outil d'accompagnement pour le choix des actions dans le cadre du concept énergétique de la commune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1</xdr:col>
      <xdr:colOff>47625</xdr:colOff>
      <xdr:row>7</xdr:row>
      <xdr:rowOff>123825</xdr:rowOff>
    </xdr:to>
    <xdr:pic>
      <xdr:nvPicPr>
        <xdr:cNvPr id="1" name="Picture 4"/>
        <xdr:cNvPicPr preferRelativeResize="1">
          <a:picLocks noChangeAspect="1"/>
        </xdr:cNvPicPr>
      </xdr:nvPicPr>
      <xdr:blipFill>
        <a:blip r:embed="rId1"/>
        <a:stretch>
          <a:fillRect/>
        </a:stretch>
      </xdr:blipFill>
      <xdr:spPr>
        <a:xfrm>
          <a:off x="190500" y="142875"/>
          <a:ext cx="733425" cy="1257300"/>
        </a:xfrm>
        <a:prstGeom prst="rect">
          <a:avLst/>
        </a:prstGeom>
        <a:noFill/>
        <a:ln w="9525" cmpd="sng">
          <a:noFill/>
        </a:ln>
      </xdr:spPr>
    </xdr:pic>
    <xdr:clientData/>
  </xdr:twoCellAnchor>
  <xdr:twoCellAnchor>
    <xdr:from>
      <xdr:col>1</xdr:col>
      <xdr:colOff>142875</xdr:colOff>
      <xdr:row>0</xdr:row>
      <xdr:rowOff>152400</xdr:rowOff>
    </xdr:from>
    <xdr:to>
      <xdr:col>4</xdr:col>
      <xdr:colOff>419100</xdr:colOff>
      <xdr:row>6</xdr:row>
      <xdr:rowOff>161925</xdr:rowOff>
    </xdr:to>
    <xdr:sp>
      <xdr:nvSpPr>
        <xdr:cNvPr id="2" name="TextBox 5"/>
        <xdr:cNvSpPr txBox="1">
          <a:spLocks noChangeArrowheads="1"/>
        </xdr:cNvSpPr>
      </xdr:nvSpPr>
      <xdr:spPr>
        <a:xfrm>
          <a:off x="1019175" y="152400"/>
          <a:ext cx="6410325" cy="1114425"/>
        </a:xfrm>
        <a:prstGeom prst="rect">
          <a:avLst/>
        </a:prstGeom>
        <a:solidFill>
          <a:srgbClr val="FFFFFF"/>
        </a:solidFill>
        <a:ln w="9525" cmpd="sng">
          <a:noFill/>
        </a:ln>
      </xdr:spPr>
      <xdr:txBody>
        <a:bodyPr vertOverflow="clip" wrap="square"/>
        <a:p>
          <a:pPr algn="l">
            <a:defRPr/>
          </a:pPr>
          <a:r>
            <a:rPr lang="en-US" cap="none" sz="1000" b="0" i="0" u="none" baseline="0">
              <a:latin typeface="Franklin Gothic Book"/>
              <a:ea typeface="Franklin Gothic Book"/>
              <a:cs typeface="Franklin Gothic Book"/>
            </a:rPr>
            <a:t>Service de l’environnement et de l’énergie (SEVEN)
Division énergie 
www.vd.ch/energie – T 41 21 316 95 50 – F 41 21 316 95 51
info.energie@vd.ch</a:t>
          </a:r>
          <a:r>
            <a:rPr lang="en-US" cap="none" sz="1000" b="0" i="0" u="none" baseline="0">
              <a:latin typeface="Arial"/>
              <a:ea typeface="Arial"/>
              <a:cs typeface="Arial"/>
            </a:rPr>
            <a:t>
</a:t>
          </a:r>
        </a:p>
      </xdr:txBody>
    </xdr:sp>
    <xdr:clientData/>
  </xdr:twoCellAnchor>
  <xdr:twoCellAnchor>
    <xdr:from>
      <xdr:col>1</xdr:col>
      <xdr:colOff>123825</xdr:colOff>
      <xdr:row>7</xdr:row>
      <xdr:rowOff>28575</xdr:rowOff>
    </xdr:from>
    <xdr:to>
      <xdr:col>11</xdr:col>
      <xdr:colOff>381000</xdr:colOff>
      <xdr:row>17</xdr:row>
      <xdr:rowOff>28575</xdr:rowOff>
    </xdr:to>
    <xdr:sp>
      <xdr:nvSpPr>
        <xdr:cNvPr id="3" name="TextBox 6"/>
        <xdr:cNvSpPr txBox="1">
          <a:spLocks noChangeArrowheads="1"/>
        </xdr:cNvSpPr>
      </xdr:nvSpPr>
      <xdr:spPr>
        <a:xfrm>
          <a:off x="1000125" y="1304925"/>
          <a:ext cx="9334500" cy="1628775"/>
        </a:xfrm>
        <a:prstGeom prst="rect">
          <a:avLst/>
        </a:prstGeom>
        <a:solidFill>
          <a:srgbClr val="FFFFFF"/>
        </a:solidFill>
        <a:ln w="9525" cmpd="sng">
          <a:noFill/>
        </a:ln>
      </xdr:spPr>
      <xdr:txBody>
        <a:bodyPr vertOverflow="clip" wrap="square"/>
        <a:p>
          <a:pPr algn="ctr">
            <a:defRPr/>
          </a:pPr>
          <a:r>
            <a:rPr lang="en-US" cap="none" sz="3600" b="1" i="0" u="none" baseline="0">
              <a:latin typeface="Franklin Gothic Book"/>
              <a:ea typeface="Franklin Gothic Book"/>
              <a:cs typeface="Franklin Gothic Book"/>
            </a:rPr>
            <a:t>Aide à l'analyse
</a:t>
          </a:r>
          <a:r>
            <a:rPr lang="en-US" cap="none" sz="2400" b="1" i="0" u="none" baseline="0">
              <a:latin typeface="Franklin Gothic Book"/>
              <a:ea typeface="Franklin Gothic Book"/>
              <a:cs typeface="Franklin Gothic Book"/>
            </a:rPr>
            <a:t>
</a:t>
          </a:r>
          <a:r>
            <a:rPr lang="en-US" cap="none" sz="2000" b="1" i="0" u="none" baseline="0">
              <a:latin typeface="Franklin Gothic Book"/>
              <a:ea typeface="Franklin Gothic Book"/>
              <a:cs typeface="Franklin Gothic Book"/>
            </a:rPr>
            <a:t>Outil d'accompagnement pour le choix des actions dans le cadre du concept énergétique de la commune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A1:AK233"/>
  <sheetViews>
    <sheetView tabSelected="1" zoomScaleSheetLayoutView="75" workbookViewId="0" topLeftCell="A1">
      <selection activeCell="I5" sqref="I5"/>
    </sheetView>
  </sheetViews>
  <sheetFormatPr defaultColWidth="11.421875" defaultRowHeight="12.75"/>
  <cols>
    <col min="1" max="1" width="3.421875" style="78" customWidth="1"/>
    <col min="2" max="2" width="29.8515625" style="78" customWidth="1"/>
    <col min="3" max="3" width="11.57421875" style="78" customWidth="1"/>
    <col min="4" max="4" width="13.28125" style="78" customWidth="1"/>
    <col min="5" max="5" width="21.28125" style="78" customWidth="1"/>
    <col min="6" max="8" width="11.57421875" style="78" customWidth="1"/>
    <col min="9" max="9" width="22.00390625" style="78" customWidth="1"/>
    <col min="10" max="10" width="3.7109375" style="78" hidden="1" customWidth="1"/>
    <col min="11" max="11" width="7.140625" style="78" hidden="1" customWidth="1"/>
    <col min="12" max="12" width="3.421875" style="78" hidden="1" customWidth="1"/>
    <col min="13" max="13" width="3.00390625" style="78" hidden="1" customWidth="1"/>
    <col min="14" max="14" width="1.8515625" style="78" hidden="1" customWidth="1"/>
    <col min="15" max="15" width="3.421875" style="78" customWidth="1"/>
    <col min="16" max="16" width="17.28125" style="132" customWidth="1"/>
    <col min="17" max="17" width="2.28125" style="75" customWidth="1"/>
    <col min="18" max="18" width="25.7109375" style="78" customWidth="1"/>
    <col min="19" max="20" width="9.57421875" style="78" customWidth="1"/>
    <col min="21" max="21" width="11.421875" style="78" customWidth="1"/>
    <col min="22" max="22" width="2.28125" style="75" customWidth="1"/>
    <col min="23" max="23" width="54.57421875" style="170" customWidth="1"/>
    <col min="24" max="24" width="4.421875" style="75" customWidth="1"/>
    <col min="25" max="37" width="11.421875" style="75" customWidth="1"/>
    <col min="38" max="16384" width="11.421875" style="78" customWidth="1"/>
  </cols>
  <sheetData>
    <row r="1" spans="1:21" ht="15.75">
      <c r="A1" s="75"/>
      <c r="B1" s="75"/>
      <c r="C1" s="75"/>
      <c r="D1" s="75"/>
      <c r="E1" s="75"/>
      <c r="F1" s="75"/>
      <c r="G1" s="75"/>
      <c r="H1" s="75"/>
      <c r="I1" s="75" t="s">
        <v>245</v>
      </c>
      <c r="J1" s="75"/>
      <c r="K1" s="75"/>
      <c r="L1" s="75"/>
      <c r="M1" s="75"/>
      <c r="N1" s="75"/>
      <c r="O1" s="75"/>
      <c r="P1" s="77"/>
      <c r="R1" s="75"/>
      <c r="S1" s="75"/>
      <c r="T1" s="75"/>
      <c r="U1" s="75"/>
    </row>
    <row r="2" spans="1:21" ht="15.75">
      <c r="A2" s="75"/>
      <c r="B2" s="75"/>
      <c r="C2" s="75"/>
      <c r="D2" s="75"/>
      <c r="E2" s="75"/>
      <c r="F2" s="75"/>
      <c r="G2" s="75"/>
      <c r="H2" s="75"/>
      <c r="I2" s="75"/>
      <c r="J2" s="75"/>
      <c r="K2" s="75"/>
      <c r="L2" s="75"/>
      <c r="M2" s="75"/>
      <c r="N2" s="75"/>
      <c r="O2" s="75"/>
      <c r="P2" s="77"/>
      <c r="R2" s="75"/>
      <c r="S2" s="75"/>
      <c r="T2" s="75"/>
      <c r="U2" s="75"/>
    </row>
    <row r="3" spans="1:21" ht="15.75">
      <c r="A3" s="75"/>
      <c r="B3" s="75"/>
      <c r="C3" s="75"/>
      <c r="D3" s="75"/>
      <c r="E3" s="75"/>
      <c r="F3" s="75"/>
      <c r="G3" s="75"/>
      <c r="H3" s="75"/>
      <c r="I3" s="75"/>
      <c r="J3" s="75"/>
      <c r="K3" s="75"/>
      <c r="L3" s="75"/>
      <c r="M3" s="75"/>
      <c r="N3" s="75"/>
      <c r="O3" s="75"/>
      <c r="P3" s="77"/>
      <c r="R3" s="75"/>
      <c r="S3" s="75"/>
      <c r="T3" s="75"/>
      <c r="U3" s="75"/>
    </row>
    <row r="4" spans="1:21" ht="15.75">
      <c r="A4" s="75"/>
      <c r="B4" s="75"/>
      <c r="C4" s="75"/>
      <c r="D4" s="75"/>
      <c r="E4" s="75"/>
      <c r="F4" s="75"/>
      <c r="G4" s="75"/>
      <c r="H4" s="75"/>
      <c r="I4" s="75"/>
      <c r="J4" s="75"/>
      <c r="K4" s="75"/>
      <c r="L4" s="75"/>
      <c r="M4" s="75"/>
      <c r="N4" s="75"/>
      <c r="O4" s="75"/>
      <c r="P4" s="77"/>
      <c r="R4" s="75"/>
      <c r="S4" s="75"/>
      <c r="T4" s="75"/>
      <c r="U4" s="75"/>
    </row>
    <row r="5" spans="1:21" ht="15.75">
      <c r="A5" s="75"/>
      <c r="B5" s="75"/>
      <c r="C5" s="75"/>
      <c r="D5" s="75"/>
      <c r="E5" s="75"/>
      <c r="F5" s="75"/>
      <c r="G5" s="75"/>
      <c r="H5" s="75"/>
      <c r="I5" s="75"/>
      <c r="J5" s="75"/>
      <c r="K5" s="75"/>
      <c r="L5" s="75"/>
      <c r="M5" s="75"/>
      <c r="N5" s="75"/>
      <c r="O5" s="75"/>
      <c r="P5" s="77"/>
      <c r="R5" s="75"/>
      <c r="S5" s="75"/>
      <c r="T5" s="75"/>
      <c r="U5" s="75"/>
    </row>
    <row r="6" spans="1:21" ht="15.75">
      <c r="A6" s="75"/>
      <c r="B6" s="75"/>
      <c r="C6" s="75"/>
      <c r="D6" s="75"/>
      <c r="E6" s="75"/>
      <c r="F6" s="75"/>
      <c r="G6" s="75"/>
      <c r="H6" s="75"/>
      <c r="I6" s="75"/>
      <c r="J6" s="75"/>
      <c r="K6" s="75"/>
      <c r="L6" s="75"/>
      <c r="M6" s="75"/>
      <c r="N6" s="75"/>
      <c r="O6" s="75"/>
      <c r="P6" s="77"/>
      <c r="R6" s="75"/>
      <c r="S6" s="75"/>
      <c r="T6" s="75"/>
      <c r="U6" s="75"/>
    </row>
    <row r="7" spans="1:21" ht="15.75">
      <c r="A7" s="75"/>
      <c r="B7" s="75"/>
      <c r="C7" s="75"/>
      <c r="D7" s="75"/>
      <c r="E7" s="75"/>
      <c r="F7" s="75"/>
      <c r="G7" s="75"/>
      <c r="H7" s="75"/>
      <c r="I7" s="75"/>
      <c r="J7" s="75"/>
      <c r="K7" s="75"/>
      <c r="L7" s="75"/>
      <c r="M7" s="75"/>
      <c r="N7" s="75"/>
      <c r="O7" s="75"/>
      <c r="P7" s="77"/>
      <c r="R7" s="75"/>
      <c r="S7" s="75"/>
      <c r="T7" s="75"/>
      <c r="U7" s="75"/>
    </row>
    <row r="8" spans="1:21" ht="15.75">
      <c r="A8" s="75"/>
      <c r="B8" s="75"/>
      <c r="C8" s="75"/>
      <c r="D8" s="75"/>
      <c r="E8" s="75"/>
      <c r="F8" s="75"/>
      <c r="G8" s="75"/>
      <c r="H8" s="75"/>
      <c r="I8" s="75"/>
      <c r="J8" s="75"/>
      <c r="K8" s="75"/>
      <c r="L8" s="75"/>
      <c r="M8" s="75"/>
      <c r="N8" s="75"/>
      <c r="O8" s="75"/>
      <c r="P8" s="77"/>
      <c r="R8" s="75"/>
      <c r="S8" s="75"/>
      <c r="T8" s="75"/>
      <c r="U8" s="75"/>
    </row>
    <row r="9" spans="1:21" ht="15.75">
      <c r="A9" s="75"/>
      <c r="B9" s="75"/>
      <c r="C9" s="75"/>
      <c r="D9" s="75"/>
      <c r="E9" s="75"/>
      <c r="F9" s="75"/>
      <c r="G9" s="75"/>
      <c r="H9" s="75"/>
      <c r="I9" s="75"/>
      <c r="J9" s="75"/>
      <c r="K9" s="75"/>
      <c r="L9" s="75"/>
      <c r="M9" s="75"/>
      <c r="N9" s="75"/>
      <c r="O9" s="75"/>
      <c r="P9" s="77"/>
      <c r="R9" s="75"/>
      <c r="S9" s="75"/>
      <c r="T9" s="75"/>
      <c r="U9" s="75"/>
    </row>
    <row r="10" spans="1:21" ht="15.75">
      <c r="A10" s="75"/>
      <c r="B10" s="75"/>
      <c r="C10" s="75"/>
      <c r="D10" s="75"/>
      <c r="E10" s="75"/>
      <c r="F10" s="75"/>
      <c r="G10" s="75"/>
      <c r="H10" s="75"/>
      <c r="I10" s="75"/>
      <c r="J10" s="75"/>
      <c r="K10" s="75"/>
      <c r="L10" s="75"/>
      <c r="M10" s="75"/>
      <c r="N10" s="75"/>
      <c r="O10" s="75"/>
      <c r="P10" s="77"/>
      <c r="R10" s="75"/>
      <c r="S10" s="75"/>
      <c r="T10" s="75"/>
      <c r="U10" s="75"/>
    </row>
    <row r="11" spans="1:21" ht="15.75">
      <c r="A11" s="75"/>
      <c r="B11" s="75"/>
      <c r="C11" s="75"/>
      <c r="D11" s="75"/>
      <c r="E11" s="75"/>
      <c r="F11" s="75"/>
      <c r="G11" s="75"/>
      <c r="H11" s="75"/>
      <c r="I11" s="75"/>
      <c r="J11" s="75"/>
      <c r="K11" s="75"/>
      <c r="L11" s="75"/>
      <c r="M11" s="75"/>
      <c r="N11" s="75"/>
      <c r="O11" s="75"/>
      <c r="P11" s="77"/>
      <c r="R11" s="75"/>
      <c r="S11" s="75"/>
      <c r="T11" s="75"/>
      <c r="U11" s="75"/>
    </row>
    <row r="12" spans="1:21" ht="15.75">
      <c r="A12" s="75"/>
      <c r="B12" s="75"/>
      <c r="C12" s="75"/>
      <c r="D12" s="75"/>
      <c r="E12" s="75"/>
      <c r="F12" s="75"/>
      <c r="G12" s="75"/>
      <c r="H12" s="75"/>
      <c r="I12" s="75"/>
      <c r="J12" s="75"/>
      <c r="K12" s="75"/>
      <c r="L12" s="75"/>
      <c r="M12" s="75"/>
      <c r="N12" s="75"/>
      <c r="O12" s="75"/>
      <c r="P12" s="77"/>
      <c r="R12" s="75"/>
      <c r="S12" s="75"/>
      <c r="T12" s="75"/>
      <c r="U12" s="75"/>
    </row>
    <row r="13" spans="1:21" ht="27">
      <c r="A13" s="75"/>
      <c r="B13" s="76"/>
      <c r="C13" s="75"/>
      <c r="D13" s="75"/>
      <c r="E13" s="75"/>
      <c r="F13" s="75"/>
      <c r="G13" s="75"/>
      <c r="H13" s="75"/>
      <c r="I13" s="75"/>
      <c r="J13" s="75"/>
      <c r="K13" s="75"/>
      <c r="L13" s="75"/>
      <c r="M13" s="75"/>
      <c r="N13" s="75"/>
      <c r="O13" s="75"/>
      <c r="P13" s="77"/>
      <c r="R13" s="75"/>
      <c r="S13" s="75"/>
      <c r="T13" s="75"/>
      <c r="U13" s="75"/>
    </row>
    <row r="14" spans="1:21" ht="15.75">
      <c r="A14" s="75"/>
      <c r="B14" s="75"/>
      <c r="C14" s="75"/>
      <c r="D14" s="75"/>
      <c r="E14" s="75"/>
      <c r="F14" s="75"/>
      <c r="G14" s="75"/>
      <c r="H14" s="75"/>
      <c r="I14" s="75"/>
      <c r="J14" s="75"/>
      <c r="K14" s="75"/>
      <c r="L14" s="75"/>
      <c r="M14" s="75"/>
      <c r="N14" s="75"/>
      <c r="O14" s="75"/>
      <c r="P14" s="77"/>
      <c r="R14" s="75"/>
      <c r="S14" s="75"/>
      <c r="T14" s="75"/>
      <c r="U14" s="75"/>
    </row>
    <row r="15" spans="1:21" ht="15.75">
      <c r="A15" s="75"/>
      <c r="B15" s="75"/>
      <c r="C15" s="75"/>
      <c r="D15" s="75"/>
      <c r="E15" s="75"/>
      <c r="F15" s="75"/>
      <c r="G15" s="75"/>
      <c r="H15" s="75"/>
      <c r="I15" s="75"/>
      <c r="J15" s="75"/>
      <c r="K15" s="75"/>
      <c r="L15" s="75"/>
      <c r="M15" s="75"/>
      <c r="N15" s="75"/>
      <c r="O15" s="75"/>
      <c r="P15" s="77"/>
      <c r="R15" s="75"/>
      <c r="S15" s="75"/>
      <c r="T15" s="75"/>
      <c r="U15" s="75"/>
    </row>
    <row r="16" spans="1:21" ht="15.75" customHeight="1">
      <c r="A16" s="75"/>
      <c r="B16" s="196" t="s">
        <v>237</v>
      </c>
      <c r="C16" s="196"/>
      <c r="D16" s="196"/>
      <c r="E16" s="196"/>
      <c r="F16" s="196"/>
      <c r="G16" s="196"/>
      <c r="H16" s="196"/>
      <c r="I16" s="196"/>
      <c r="J16" s="196"/>
      <c r="K16" s="196"/>
      <c r="L16" s="196"/>
      <c r="M16" s="196"/>
      <c r="N16" s="196"/>
      <c r="O16" s="75"/>
      <c r="P16" s="77"/>
      <c r="R16" s="75"/>
      <c r="S16" s="75"/>
      <c r="T16" s="75"/>
      <c r="U16" s="75"/>
    </row>
    <row r="17" spans="1:21" ht="15.75">
      <c r="A17" s="75"/>
      <c r="B17" s="196"/>
      <c r="C17" s="196"/>
      <c r="D17" s="196"/>
      <c r="E17" s="196"/>
      <c r="F17" s="196"/>
      <c r="G17" s="196"/>
      <c r="H17" s="196"/>
      <c r="I17" s="196"/>
      <c r="J17" s="196"/>
      <c r="K17" s="196"/>
      <c r="L17" s="196"/>
      <c r="M17" s="196"/>
      <c r="N17" s="196"/>
      <c r="O17" s="75"/>
      <c r="P17" s="77"/>
      <c r="R17" s="75"/>
      <c r="S17" s="75"/>
      <c r="T17" s="75"/>
      <c r="U17" s="75"/>
    </row>
    <row r="18" spans="1:21" ht="79.5" customHeight="1">
      <c r="A18" s="75"/>
      <c r="B18" s="196"/>
      <c r="C18" s="196"/>
      <c r="D18" s="196"/>
      <c r="E18" s="196"/>
      <c r="F18" s="196"/>
      <c r="G18" s="196"/>
      <c r="H18" s="196"/>
      <c r="I18" s="196"/>
      <c r="J18" s="196"/>
      <c r="K18" s="196"/>
      <c r="L18" s="196"/>
      <c r="M18" s="196"/>
      <c r="N18" s="196"/>
      <c r="O18" s="75"/>
      <c r="P18" s="77"/>
      <c r="R18" s="75"/>
      <c r="S18" s="75"/>
      <c r="T18" s="75"/>
      <c r="U18" s="75"/>
    </row>
    <row r="19" spans="1:21" ht="15.75">
      <c r="A19" s="75"/>
      <c r="B19" s="196"/>
      <c r="C19" s="196"/>
      <c r="D19" s="196"/>
      <c r="E19" s="196"/>
      <c r="F19" s="196"/>
      <c r="G19" s="196"/>
      <c r="H19" s="196"/>
      <c r="I19" s="196"/>
      <c r="J19" s="196"/>
      <c r="K19" s="196"/>
      <c r="L19" s="196"/>
      <c r="M19" s="196"/>
      <c r="N19" s="196"/>
      <c r="O19" s="75"/>
      <c r="P19" s="77"/>
      <c r="R19" s="75"/>
      <c r="S19" s="75"/>
      <c r="T19" s="75"/>
      <c r="U19" s="75"/>
    </row>
    <row r="20" spans="1:21" ht="15.75">
      <c r="A20" s="75"/>
      <c r="B20" s="81"/>
      <c r="C20" s="80"/>
      <c r="D20" s="80"/>
      <c r="E20" s="80"/>
      <c r="F20" s="80"/>
      <c r="G20" s="80"/>
      <c r="H20" s="80"/>
      <c r="I20" s="80"/>
      <c r="J20" s="80"/>
      <c r="K20" s="80"/>
      <c r="L20" s="80"/>
      <c r="M20" s="80"/>
      <c r="N20" s="75"/>
      <c r="O20" s="75"/>
      <c r="P20" s="77"/>
      <c r="R20" s="75"/>
      <c r="S20" s="75"/>
      <c r="T20" s="75"/>
      <c r="U20" s="75"/>
    </row>
    <row r="21" spans="1:21" ht="15.75">
      <c r="A21" s="75"/>
      <c r="B21" s="82" t="s">
        <v>67</v>
      </c>
      <c r="C21" s="80"/>
      <c r="D21" s="80"/>
      <c r="E21" s="80"/>
      <c r="F21" s="80"/>
      <c r="G21" s="80"/>
      <c r="H21" s="80"/>
      <c r="I21" s="80"/>
      <c r="J21" s="80"/>
      <c r="K21" s="80"/>
      <c r="L21" s="80"/>
      <c r="M21" s="80"/>
      <c r="N21" s="75"/>
      <c r="O21" s="75"/>
      <c r="P21" s="77"/>
      <c r="R21" s="75"/>
      <c r="S21" s="75"/>
      <c r="T21" s="75"/>
      <c r="U21" s="75"/>
    </row>
    <row r="22" spans="1:21" ht="15.75" customHeight="1">
      <c r="A22" s="75"/>
      <c r="B22" s="195" t="s">
        <v>238</v>
      </c>
      <c r="C22" s="195"/>
      <c r="D22" s="195"/>
      <c r="E22" s="195"/>
      <c r="F22" s="195"/>
      <c r="G22" s="195"/>
      <c r="H22" s="195"/>
      <c r="I22" s="195"/>
      <c r="J22" s="195"/>
      <c r="K22" s="195"/>
      <c r="L22" s="195"/>
      <c r="M22" s="195"/>
      <c r="N22" s="195"/>
      <c r="O22" s="75"/>
      <c r="P22" s="77"/>
      <c r="R22" s="75"/>
      <c r="S22" s="75"/>
      <c r="T22" s="75"/>
      <c r="U22" s="75"/>
    </row>
    <row r="23" spans="1:21" ht="15.75">
      <c r="A23" s="75"/>
      <c r="B23" s="195"/>
      <c r="C23" s="195"/>
      <c r="D23" s="195"/>
      <c r="E23" s="195"/>
      <c r="F23" s="195"/>
      <c r="G23" s="195"/>
      <c r="H23" s="195"/>
      <c r="I23" s="195"/>
      <c r="J23" s="195"/>
      <c r="K23" s="195"/>
      <c r="L23" s="195"/>
      <c r="M23" s="195"/>
      <c r="N23" s="195"/>
      <c r="O23" s="75"/>
      <c r="P23" s="77"/>
      <c r="R23" s="75"/>
      <c r="S23" s="75"/>
      <c r="T23" s="75"/>
      <c r="U23" s="75"/>
    </row>
    <row r="24" spans="1:21" ht="15.75">
      <c r="A24" s="75"/>
      <c r="B24" s="195"/>
      <c r="C24" s="195"/>
      <c r="D24" s="195"/>
      <c r="E24" s="195"/>
      <c r="F24" s="195"/>
      <c r="G24" s="195"/>
      <c r="H24" s="195"/>
      <c r="I24" s="195"/>
      <c r="J24" s="195"/>
      <c r="K24" s="195"/>
      <c r="L24" s="195"/>
      <c r="M24" s="195"/>
      <c r="N24" s="195"/>
      <c r="O24" s="75"/>
      <c r="P24" s="77"/>
      <c r="R24" s="75"/>
      <c r="S24" s="75"/>
      <c r="T24" s="75"/>
      <c r="U24" s="75"/>
    </row>
    <row r="25" spans="1:21" ht="15.75">
      <c r="A25" s="75"/>
      <c r="B25" s="195"/>
      <c r="C25" s="195"/>
      <c r="D25" s="195"/>
      <c r="E25" s="195"/>
      <c r="F25" s="195"/>
      <c r="G25" s="195"/>
      <c r="H25" s="195"/>
      <c r="I25" s="195"/>
      <c r="J25" s="195"/>
      <c r="K25" s="195"/>
      <c r="L25" s="195"/>
      <c r="M25" s="195"/>
      <c r="N25" s="195"/>
      <c r="O25" s="75"/>
      <c r="P25" s="77"/>
      <c r="R25" s="75"/>
      <c r="S25" s="75"/>
      <c r="T25" s="75"/>
      <c r="U25" s="75"/>
    </row>
    <row r="26" spans="1:21" ht="84" customHeight="1">
      <c r="A26" s="75"/>
      <c r="B26" s="195"/>
      <c r="C26" s="195"/>
      <c r="D26" s="195"/>
      <c r="E26" s="195"/>
      <c r="F26" s="195"/>
      <c r="G26" s="195"/>
      <c r="H26" s="195"/>
      <c r="I26" s="195"/>
      <c r="J26" s="195"/>
      <c r="K26" s="195"/>
      <c r="L26" s="195"/>
      <c r="M26" s="195"/>
      <c r="N26" s="195"/>
      <c r="O26" s="75"/>
      <c r="P26" s="77"/>
      <c r="R26" s="75"/>
      <c r="S26" s="75"/>
      <c r="T26" s="75"/>
      <c r="U26" s="75"/>
    </row>
    <row r="27" spans="1:21" ht="15.75">
      <c r="A27" s="75"/>
      <c r="B27" s="195"/>
      <c r="C27" s="195"/>
      <c r="D27" s="195"/>
      <c r="E27" s="195"/>
      <c r="F27" s="195"/>
      <c r="G27" s="195"/>
      <c r="H27" s="195"/>
      <c r="I27" s="195"/>
      <c r="J27" s="195"/>
      <c r="K27" s="195"/>
      <c r="L27" s="195"/>
      <c r="M27" s="195"/>
      <c r="N27" s="195"/>
      <c r="O27" s="75"/>
      <c r="P27" s="77"/>
      <c r="R27" s="75"/>
      <c r="S27" s="75"/>
      <c r="T27" s="75"/>
      <c r="U27" s="75"/>
    </row>
    <row r="28" spans="1:21" ht="15.75">
      <c r="A28" s="75"/>
      <c r="B28" s="83" t="s">
        <v>35</v>
      </c>
      <c r="C28" s="75"/>
      <c r="D28" s="75"/>
      <c r="E28" s="75"/>
      <c r="F28" s="75"/>
      <c r="G28" s="75"/>
      <c r="H28" s="75"/>
      <c r="I28" s="75"/>
      <c r="J28" s="75"/>
      <c r="K28" s="75"/>
      <c r="L28" s="75"/>
      <c r="M28" s="75"/>
      <c r="N28" s="75"/>
      <c r="O28" s="75"/>
      <c r="P28" s="77"/>
      <c r="R28" s="75"/>
      <c r="S28" s="75"/>
      <c r="T28" s="75"/>
      <c r="U28" s="75"/>
    </row>
    <row r="29" spans="1:21" ht="15.75">
      <c r="A29" s="75"/>
      <c r="B29" s="194" t="s">
        <v>220</v>
      </c>
      <c r="C29" s="194"/>
      <c r="D29" s="194"/>
      <c r="E29" s="194"/>
      <c r="F29" s="194"/>
      <c r="G29" s="194"/>
      <c r="H29" s="194"/>
      <c r="I29" s="194"/>
      <c r="J29" s="194"/>
      <c r="K29" s="194"/>
      <c r="L29" s="194"/>
      <c r="M29" s="194"/>
      <c r="N29" s="194"/>
      <c r="O29" s="75"/>
      <c r="P29" s="77"/>
      <c r="R29" s="75"/>
      <c r="S29" s="75"/>
      <c r="T29" s="75"/>
      <c r="U29" s="75"/>
    </row>
    <row r="30" spans="1:21" ht="36.75" customHeight="1">
      <c r="A30" s="75"/>
      <c r="B30" s="194"/>
      <c r="C30" s="194"/>
      <c r="D30" s="194"/>
      <c r="E30" s="194"/>
      <c r="F30" s="194"/>
      <c r="G30" s="194"/>
      <c r="H30" s="194"/>
      <c r="I30" s="194"/>
      <c r="J30" s="194"/>
      <c r="K30" s="194"/>
      <c r="L30" s="194"/>
      <c r="M30" s="194"/>
      <c r="N30" s="194"/>
      <c r="O30" s="75"/>
      <c r="P30" s="77"/>
      <c r="R30" s="75"/>
      <c r="S30" s="75"/>
      <c r="T30" s="75"/>
      <c r="U30" s="75"/>
    </row>
    <row r="31" spans="1:21" ht="15.75">
      <c r="A31" s="75"/>
      <c r="B31" s="75"/>
      <c r="C31" s="75"/>
      <c r="D31" s="75"/>
      <c r="E31" s="75"/>
      <c r="F31" s="75"/>
      <c r="G31" s="75"/>
      <c r="H31" s="75"/>
      <c r="I31" s="75"/>
      <c r="J31" s="75"/>
      <c r="K31" s="75"/>
      <c r="L31" s="75"/>
      <c r="M31" s="75"/>
      <c r="N31" s="75"/>
      <c r="O31" s="75"/>
      <c r="P31" s="77"/>
      <c r="R31" s="75"/>
      <c r="S31" s="75"/>
      <c r="T31" s="75"/>
      <c r="U31" s="75"/>
    </row>
    <row r="32" spans="1:21" ht="15.75">
      <c r="A32" s="84"/>
      <c r="B32" s="84"/>
      <c r="C32" s="84"/>
      <c r="D32" s="84"/>
      <c r="E32" s="84"/>
      <c r="F32" s="84"/>
      <c r="G32" s="84"/>
      <c r="H32" s="84"/>
      <c r="I32" s="84"/>
      <c r="J32" s="84"/>
      <c r="K32" s="84"/>
      <c r="L32" s="84"/>
      <c r="M32" s="84"/>
      <c r="N32" s="84"/>
      <c r="O32" s="84"/>
      <c r="P32" s="85"/>
      <c r="R32" s="75"/>
      <c r="S32" s="75"/>
      <c r="T32" s="75"/>
      <c r="U32" s="75"/>
    </row>
    <row r="33" spans="1:23" ht="15.75">
      <c r="A33" s="86"/>
      <c r="B33" s="86"/>
      <c r="C33" s="86"/>
      <c r="D33" s="86"/>
      <c r="E33" s="86"/>
      <c r="F33" s="86"/>
      <c r="G33" s="86"/>
      <c r="H33" s="86"/>
      <c r="I33" s="86"/>
      <c r="J33" s="86"/>
      <c r="K33" s="86"/>
      <c r="L33" s="86"/>
      <c r="M33" s="86"/>
      <c r="N33" s="86"/>
      <c r="O33" s="215" t="s">
        <v>30</v>
      </c>
      <c r="P33" s="217"/>
      <c r="Q33" s="80"/>
      <c r="R33" s="190" t="s">
        <v>202</v>
      </c>
      <c r="S33" s="211"/>
      <c r="T33" s="211"/>
      <c r="U33" s="212"/>
      <c r="V33" s="87"/>
      <c r="W33" s="171" t="s">
        <v>236</v>
      </c>
    </row>
    <row r="34" spans="1:23" ht="19.5">
      <c r="A34" s="88"/>
      <c r="B34" s="89" t="s">
        <v>0</v>
      </c>
      <c r="C34" s="90"/>
      <c r="D34" s="90"/>
      <c r="E34" s="90"/>
      <c r="F34" s="90"/>
      <c r="G34" s="90"/>
      <c r="H34" s="90"/>
      <c r="I34" s="90"/>
      <c r="J34" s="90"/>
      <c r="K34" s="90"/>
      <c r="L34" s="90"/>
      <c r="M34" s="90"/>
      <c r="N34" s="90"/>
      <c r="O34" s="215" t="s">
        <v>69</v>
      </c>
      <c r="P34" s="216"/>
      <c r="Q34" s="87"/>
      <c r="R34" s="199" t="s">
        <v>203</v>
      </c>
      <c r="S34" s="200"/>
      <c r="T34" s="200"/>
      <c r="U34" s="201"/>
      <c r="V34" s="87"/>
      <c r="W34" s="172"/>
    </row>
    <row r="35" spans="1:23" ht="15.75">
      <c r="A35" s="88"/>
      <c r="B35" s="94" t="s">
        <v>47</v>
      </c>
      <c r="C35" s="90"/>
      <c r="D35" s="90"/>
      <c r="E35" s="90"/>
      <c r="F35" s="90"/>
      <c r="G35" s="90"/>
      <c r="H35" s="90"/>
      <c r="I35" s="90"/>
      <c r="J35" s="90"/>
      <c r="K35" s="90"/>
      <c r="L35" s="90"/>
      <c r="M35" s="90"/>
      <c r="N35" s="90"/>
      <c r="O35" s="95"/>
      <c r="P35" s="96"/>
      <c r="Q35" s="80"/>
      <c r="R35" s="88"/>
      <c r="S35" s="90"/>
      <c r="T35" s="90"/>
      <c r="U35" s="93"/>
      <c r="W35" s="173"/>
    </row>
    <row r="36" spans="1:23" ht="15.75">
      <c r="A36" s="88"/>
      <c r="B36" s="94"/>
      <c r="C36" s="90"/>
      <c r="D36" s="90"/>
      <c r="E36" s="90"/>
      <c r="F36" s="90"/>
      <c r="G36" s="90"/>
      <c r="H36" s="90"/>
      <c r="I36" s="90"/>
      <c r="J36" s="90"/>
      <c r="K36" s="90"/>
      <c r="L36" s="90"/>
      <c r="M36" s="90"/>
      <c r="N36" s="90"/>
      <c r="O36" s="95"/>
      <c r="P36" s="164"/>
      <c r="Q36" s="80"/>
      <c r="R36" s="88"/>
      <c r="S36" s="90"/>
      <c r="T36" s="90"/>
      <c r="U36" s="93"/>
      <c r="W36" s="173"/>
    </row>
    <row r="37" spans="1:23" ht="15.75">
      <c r="A37" s="88"/>
      <c r="B37" s="90" t="s">
        <v>5</v>
      </c>
      <c r="C37" s="90"/>
      <c r="D37" s="90"/>
      <c r="E37" s="90"/>
      <c r="F37" s="90"/>
      <c r="G37" s="90"/>
      <c r="H37" s="90"/>
      <c r="I37" s="90"/>
      <c r="J37" s="90"/>
      <c r="K37" s="90"/>
      <c r="L37" s="90"/>
      <c r="M37" s="90"/>
      <c r="N37" s="90"/>
      <c r="O37" s="95"/>
      <c r="P37" s="164"/>
      <c r="Q37" s="80"/>
      <c r="R37" s="88"/>
      <c r="S37" s="90"/>
      <c r="T37" s="90"/>
      <c r="U37" s="93"/>
      <c r="W37" s="173"/>
    </row>
    <row r="38" spans="1:23" ht="49.5" customHeight="1">
      <c r="A38" s="88"/>
      <c r="B38" s="192" t="s">
        <v>243</v>
      </c>
      <c r="C38" s="191"/>
      <c r="D38" s="191"/>
      <c r="E38" s="191"/>
      <c r="F38" s="191"/>
      <c r="G38" s="191"/>
      <c r="H38" s="191"/>
      <c r="I38" s="191"/>
      <c r="J38" s="191"/>
      <c r="K38" s="191"/>
      <c r="L38" s="90"/>
      <c r="M38" s="90"/>
      <c r="N38" s="90"/>
      <c r="O38" s="95"/>
      <c r="P38" s="164">
        <v>4</v>
      </c>
      <c r="Q38" s="80"/>
      <c r="R38" s="197" t="str">
        <f>INDEX(B174:C177,P38,2)</f>
        <v>1) Prise en compte systématique de la dimension énergétique dans les plans directeurs d’aménagement du territoire</v>
      </c>
      <c r="S38" s="198"/>
      <c r="T38" s="198"/>
      <c r="U38" s="189"/>
      <c r="W38" s="173"/>
    </row>
    <row r="39" spans="1:23" ht="15.75">
      <c r="A39" s="88"/>
      <c r="B39" s="90"/>
      <c r="C39" s="94"/>
      <c r="D39" s="90"/>
      <c r="E39" s="90"/>
      <c r="F39" s="90"/>
      <c r="G39" s="90"/>
      <c r="H39" s="90"/>
      <c r="I39" s="90"/>
      <c r="J39" s="90"/>
      <c r="K39" s="90"/>
      <c r="L39" s="90"/>
      <c r="M39" s="90"/>
      <c r="N39" s="90"/>
      <c r="O39" s="95"/>
      <c r="P39" s="164"/>
      <c r="Q39" s="80"/>
      <c r="R39" s="88"/>
      <c r="S39" s="90"/>
      <c r="T39" s="90"/>
      <c r="U39" s="93"/>
      <c r="W39" s="173"/>
    </row>
    <row r="40" spans="1:23" ht="32.25" customHeight="1">
      <c r="A40" s="88"/>
      <c r="B40" s="192" t="s">
        <v>200</v>
      </c>
      <c r="C40" s="191"/>
      <c r="D40" s="191"/>
      <c r="E40" s="191"/>
      <c r="F40" s="191"/>
      <c r="G40" s="191"/>
      <c r="H40" s="191"/>
      <c r="I40" s="191"/>
      <c r="J40" s="191"/>
      <c r="K40" s="191"/>
      <c r="L40" s="86"/>
      <c r="M40" s="86"/>
      <c r="N40" s="90"/>
      <c r="O40" s="95"/>
      <c r="P40" s="164">
        <v>4</v>
      </c>
      <c r="Q40" s="80"/>
      <c r="R40" s="202" t="str">
        <f>INDEX(B174:D177,P40,3)</f>
        <v>2) Police des constructions : contrôle approfondi de la qualité énergétique des bâtiments</v>
      </c>
      <c r="S40" s="191"/>
      <c r="T40" s="191"/>
      <c r="U40" s="204"/>
      <c r="W40" s="173"/>
    </row>
    <row r="41" spans="1:23" ht="15.75">
      <c r="A41" s="88"/>
      <c r="B41" s="90"/>
      <c r="C41" s="97"/>
      <c r="D41" s="86"/>
      <c r="E41" s="86"/>
      <c r="F41" s="86"/>
      <c r="G41" s="86"/>
      <c r="H41" s="86"/>
      <c r="I41" s="86"/>
      <c r="J41" s="86"/>
      <c r="K41" s="86"/>
      <c r="L41" s="86"/>
      <c r="M41" s="86"/>
      <c r="N41" s="90"/>
      <c r="O41" s="95"/>
      <c r="P41" s="164"/>
      <c r="Q41" s="80"/>
      <c r="R41" s="88"/>
      <c r="S41" s="90"/>
      <c r="T41" s="90"/>
      <c r="U41" s="93"/>
      <c r="W41" s="173"/>
    </row>
    <row r="42" spans="1:23" ht="30.75" customHeight="1">
      <c r="A42" s="88"/>
      <c r="B42" s="192" t="s">
        <v>51</v>
      </c>
      <c r="C42" s="193"/>
      <c r="D42" s="193"/>
      <c r="E42" s="193"/>
      <c r="F42" s="193"/>
      <c r="G42" s="193"/>
      <c r="H42" s="193"/>
      <c r="I42" s="193"/>
      <c r="J42" s="193"/>
      <c r="K42" s="193"/>
      <c r="L42" s="86"/>
      <c r="M42" s="86"/>
      <c r="N42" s="90"/>
      <c r="O42" s="95"/>
      <c r="P42" s="164">
        <v>4</v>
      </c>
      <c r="Q42" s="80"/>
      <c r="R42" s="202" t="str">
        <f>INDEX(B174:E177,P42,4)</f>
        <v>3) Promotion et soutien financier des analyses énergétiques (chaleur et électricité) pour  les bâtiments sur le territoire communal, ainsi que du Certificat énergétique cantonal des bâtiments (CECB)</v>
      </c>
      <c r="S42" s="203"/>
      <c r="T42" s="203"/>
      <c r="U42" s="204"/>
      <c r="W42" s="173"/>
    </row>
    <row r="43" spans="1:23" ht="15.75">
      <c r="A43" s="88"/>
      <c r="B43" s="90"/>
      <c r="C43" s="90"/>
      <c r="D43" s="90"/>
      <c r="E43" s="90"/>
      <c r="F43" s="90"/>
      <c r="G43" s="90"/>
      <c r="H43" s="90"/>
      <c r="I43" s="90"/>
      <c r="J43" s="90"/>
      <c r="K43" s="90"/>
      <c r="L43" s="90"/>
      <c r="M43" s="90"/>
      <c r="N43" s="90"/>
      <c r="O43" s="95"/>
      <c r="P43" s="164"/>
      <c r="Q43" s="80"/>
      <c r="R43" s="88"/>
      <c r="S43" s="90"/>
      <c r="T43" s="90"/>
      <c r="U43" s="93"/>
      <c r="W43" s="173"/>
    </row>
    <row r="44" spans="1:23" ht="15.75">
      <c r="A44" s="88"/>
      <c r="B44" s="90" t="s">
        <v>7</v>
      </c>
      <c r="C44" s="97"/>
      <c r="D44" s="92"/>
      <c r="E44" s="92"/>
      <c r="F44" s="92"/>
      <c r="G44" s="92"/>
      <c r="H44" s="92"/>
      <c r="I44" s="92"/>
      <c r="J44" s="92"/>
      <c r="K44" s="92"/>
      <c r="L44" s="92"/>
      <c r="M44" s="92"/>
      <c r="N44" s="90"/>
      <c r="O44" s="95"/>
      <c r="P44" s="164"/>
      <c r="Q44" s="80"/>
      <c r="R44" s="88"/>
      <c r="S44" s="90"/>
      <c r="T44" s="90"/>
      <c r="U44" s="93"/>
      <c r="W44" s="173"/>
    </row>
    <row r="45" spans="1:37" s="102" customFormat="1" ht="15.75">
      <c r="A45" s="91"/>
      <c r="B45" s="192" t="s">
        <v>28</v>
      </c>
      <c r="C45" s="191"/>
      <c r="D45" s="191"/>
      <c r="E45" s="191"/>
      <c r="F45" s="191"/>
      <c r="G45" s="191"/>
      <c r="H45" s="191"/>
      <c r="I45" s="191"/>
      <c r="J45" s="191"/>
      <c r="K45" s="191"/>
      <c r="L45" s="92"/>
      <c r="M45" s="92"/>
      <c r="N45" s="92"/>
      <c r="O45" s="101"/>
      <c r="P45" s="169">
        <v>4</v>
      </c>
      <c r="Q45" s="87"/>
      <c r="R45" s="202" t="str">
        <f>INDEX(B174:X177,P45,23)</f>
        <v>Répondre aux questions suivantes</v>
      </c>
      <c r="S45" s="191"/>
      <c r="T45" s="191"/>
      <c r="U45" s="204"/>
      <c r="V45" s="80"/>
      <c r="W45" s="173"/>
      <c r="X45" s="79"/>
      <c r="Y45" s="79"/>
      <c r="Z45" s="79"/>
      <c r="AA45" s="79"/>
      <c r="AB45" s="79"/>
      <c r="AC45" s="79"/>
      <c r="AD45" s="79"/>
      <c r="AE45" s="79"/>
      <c r="AF45" s="79"/>
      <c r="AG45" s="79"/>
      <c r="AH45" s="79"/>
      <c r="AI45" s="79"/>
      <c r="AJ45" s="79"/>
      <c r="AK45" s="79"/>
    </row>
    <row r="46" spans="1:37" s="102" customFormat="1" ht="15.75">
      <c r="A46" s="91"/>
      <c r="B46" s="92">
        <v>1</v>
      </c>
      <c r="C46" s="90" t="s">
        <v>73</v>
      </c>
      <c r="D46" s="90"/>
      <c r="E46" s="90"/>
      <c r="F46" s="90"/>
      <c r="G46" s="92"/>
      <c r="H46" s="92"/>
      <c r="I46" s="92"/>
      <c r="J46" s="103"/>
      <c r="K46" s="103"/>
      <c r="L46" s="92"/>
      <c r="M46" s="92"/>
      <c r="N46" s="92"/>
      <c r="O46" s="101"/>
      <c r="P46" s="169">
        <v>2</v>
      </c>
      <c r="Q46" s="133">
        <f>INDEX(O169:P170,P46,2)</f>
        <v>0</v>
      </c>
      <c r="R46" s="88"/>
      <c r="S46" s="92"/>
      <c r="T46" s="92"/>
      <c r="U46" s="104"/>
      <c r="V46" s="87"/>
      <c r="W46" s="172"/>
      <c r="X46" s="79"/>
      <c r="Y46" s="79"/>
      <c r="Z46" s="79"/>
      <c r="AA46" s="79"/>
      <c r="AB46" s="79"/>
      <c r="AC46" s="79"/>
      <c r="AD46" s="79"/>
      <c r="AE46" s="79"/>
      <c r="AF46" s="79"/>
      <c r="AG46" s="79"/>
      <c r="AH46" s="79"/>
      <c r="AI46" s="79"/>
      <c r="AJ46" s="79"/>
      <c r="AK46" s="79"/>
    </row>
    <row r="47" spans="1:37" s="102" customFormat="1" ht="15.75">
      <c r="A47" s="91"/>
      <c r="B47" s="92">
        <v>2</v>
      </c>
      <c r="C47" s="90" t="s">
        <v>18</v>
      </c>
      <c r="D47" s="90"/>
      <c r="E47" s="90"/>
      <c r="F47" s="90"/>
      <c r="G47" s="92"/>
      <c r="H47" s="92"/>
      <c r="I47" s="92"/>
      <c r="J47" s="103"/>
      <c r="K47" s="103"/>
      <c r="L47" s="92"/>
      <c r="M47" s="92"/>
      <c r="N47" s="92"/>
      <c r="O47" s="101"/>
      <c r="P47" s="169">
        <v>2</v>
      </c>
      <c r="Q47" s="133">
        <f>INDEX(O169:P170,P47,2)</f>
        <v>0</v>
      </c>
      <c r="R47" s="88"/>
      <c r="S47" s="92"/>
      <c r="T47" s="92"/>
      <c r="U47" s="104"/>
      <c r="V47" s="87"/>
      <c r="W47" s="172"/>
      <c r="X47" s="79"/>
      <c r="Y47" s="79"/>
      <c r="Z47" s="79"/>
      <c r="AA47" s="79"/>
      <c r="AB47" s="79"/>
      <c r="AC47" s="79"/>
      <c r="AD47" s="79"/>
      <c r="AE47" s="79"/>
      <c r="AF47" s="79"/>
      <c r="AG47" s="79"/>
      <c r="AH47" s="79"/>
      <c r="AI47" s="79"/>
      <c r="AJ47" s="79"/>
      <c r="AK47" s="79"/>
    </row>
    <row r="48" spans="1:37" s="102" customFormat="1" ht="15.75">
      <c r="A48" s="91"/>
      <c r="B48" s="92">
        <v>3</v>
      </c>
      <c r="C48" s="90" t="s">
        <v>20</v>
      </c>
      <c r="D48" s="90"/>
      <c r="E48" s="90"/>
      <c r="F48" s="90"/>
      <c r="G48" s="92"/>
      <c r="H48" s="92"/>
      <c r="I48" s="92"/>
      <c r="J48" s="103"/>
      <c r="K48" s="103"/>
      <c r="L48" s="92"/>
      <c r="M48" s="92"/>
      <c r="N48" s="92"/>
      <c r="O48" s="101"/>
      <c r="P48" s="169">
        <v>2</v>
      </c>
      <c r="Q48" s="133">
        <f>INDEX(O169:P170,P48,2)</f>
        <v>0</v>
      </c>
      <c r="R48" s="88"/>
      <c r="S48" s="92"/>
      <c r="T48" s="92"/>
      <c r="U48" s="104"/>
      <c r="V48" s="87"/>
      <c r="W48" s="172"/>
      <c r="X48" s="79"/>
      <c r="Y48" s="79"/>
      <c r="Z48" s="79"/>
      <c r="AA48" s="79"/>
      <c r="AB48" s="79"/>
      <c r="AC48" s="79"/>
      <c r="AD48" s="79"/>
      <c r="AE48" s="79"/>
      <c r="AF48" s="79"/>
      <c r="AG48" s="79"/>
      <c r="AH48" s="79"/>
      <c r="AI48" s="79"/>
      <c r="AJ48" s="79"/>
      <c r="AK48" s="79"/>
    </row>
    <row r="49" spans="1:37" s="102" customFormat="1" ht="15.75">
      <c r="A49" s="91"/>
      <c r="B49" s="92">
        <v>4</v>
      </c>
      <c r="C49" s="90" t="s">
        <v>19</v>
      </c>
      <c r="D49" s="90"/>
      <c r="E49" s="90"/>
      <c r="F49" s="90"/>
      <c r="G49" s="92"/>
      <c r="H49" s="92"/>
      <c r="I49" s="92"/>
      <c r="J49" s="103"/>
      <c r="K49" s="103"/>
      <c r="L49" s="92"/>
      <c r="M49" s="92"/>
      <c r="N49" s="92"/>
      <c r="O49" s="101"/>
      <c r="P49" s="169">
        <v>2</v>
      </c>
      <c r="Q49" s="133">
        <f>INDEX(O169:Q170,P49,3)</f>
        <v>1</v>
      </c>
      <c r="R49" s="88"/>
      <c r="S49" s="92"/>
      <c r="T49" s="92"/>
      <c r="U49" s="104"/>
      <c r="V49" s="87"/>
      <c r="W49" s="172"/>
      <c r="X49" s="79"/>
      <c r="Y49" s="79"/>
      <c r="Z49" s="79"/>
      <c r="AA49" s="79"/>
      <c r="AB49" s="79"/>
      <c r="AC49" s="79"/>
      <c r="AD49" s="79"/>
      <c r="AE49" s="79"/>
      <c r="AF49" s="79"/>
      <c r="AG49" s="79"/>
      <c r="AH49" s="79"/>
      <c r="AI49" s="79"/>
      <c r="AJ49" s="79"/>
      <c r="AK49" s="79"/>
    </row>
    <row r="50" spans="1:37" s="102" customFormat="1" ht="15.75">
      <c r="A50" s="91"/>
      <c r="B50" s="92">
        <v>5</v>
      </c>
      <c r="C50" s="90" t="s">
        <v>74</v>
      </c>
      <c r="D50" s="90"/>
      <c r="E50" s="90"/>
      <c r="F50" s="90"/>
      <c r="G50" s="92"/>
      <c r="H50" s="92"/>
      <c r="I50" s="92"/>
      <c r="J50" s="103"/>
      <c r="K50" s="103"/>
      <c r="L50" s="92"/>
      <c r="M50" s="92"/>
      <c r="N50" s="92"/>
      <c r="O50" s="101"/>
      <c r="P50" s="169">
        <v>2</v>
      </c>
      <c r="Q50" s="133">
        <f>INDEX(O169:P170,P50,2)</f>
        <v>0</v>
      </c>
      <c r="R50" s="88"/>
      <c r="S50" s="92"/>
      <c r="T50" s="92"/>
      <c r="U50" s="104"/>
      <c r="V50" s="87"/>
      <c r="W50" s="172"/>
      <c r="X50" s="79"/>
      <c r="Y50" s="79"/>
      <c r="Z50" s="79"/>
      <c r="AA50" s="79"/>
      <c r="AB50" s="79"/>
      <c r="AC50" s="79"/>
      <c r="AD50" s="79"/>
      <c r="AE50" s="79"/>
      <c r="AF50" s="79"/>
      <c r="AG50" s="79"/>
      <c r="AH50" s="79"/>
      <c r="AI50" s="79"/>
      <c r="AJ50" s="79"/>
      <c r="AK50" s="79"/>
    </row>
    <row r="51" spans="1:37" s="102" customFormat="1" ht="32.25" customHeight="1">
      <c r="A51" s="91"/>
      <c r="B51" s="92">
        <v>6</v>
      </c>
      <c r="C51" s="90" t="s">
        <v>26</v>
      </c>
      <c r="D51" s="90"/>
      <c r="E51" s="90"/>
      <c r="F51" s="90"/>
      <c r="G51" s="92"/>
      <c r="H51" s="92"/>
      <c r="I51" s="92"/>
      <c r="J51" s="103"/>
      <c r="K51" s="103"/>
      <c r="L51" s="92"/>
      <c r="M51" s="92"/>
      <c r="N51" s="92"/>
      <c r="O51" s="101"/>
      <c r="P51" s="169">
        <v>2</v>
      </c>
      <c r="Q51" s="133">
        <f>INDEX(O169:P170,P51,2)</f>
        <v>0</v>
      </c>
      <c r="R51" s="202" t="str">
        <f>IF(SUM(Q46:Q51)&gt;=3,B45,"-")</f>
        <v>-</v>
      </c>
      <c r="S51" s="203"/>
      <c r="T51" s="203"/>
      <c r="U51" s="204"/>
      <c r="V51" s="87"/>
      <c r="W51" s="172"/>
      <c r="X51" s="79"/>
      <c r="Y51" s="79"/>
      <c r="Z51" s="79"/>
      <c r="AA51" s="79"/>
      <c r="AB51" s="79"/>
      <c r="AC51" s="79"/>
      <c r="AD51" s="79"/>
      <c r="AE51" s="79"/>
      <c r="AF51" s="79"/>
      <c r="AG51" s="79"/>
      <c r="AH51" s="79"/>
      <c r="AI51" s="79"/>
      <c r="AJ51" s="79"/>
      <c r="AK51" s="79"/>
    </row>
    <row r="52" spans="1:37" s="102" customFormat="1" ht="15.75">
      <c r="A52" s="91"/>
      <c r="B52" s="92"/>
      <c r="C52" s="92"/>
      <c r="D52" s="92"/>
      <c r="E52" s="92"/>
      <c r="F52" s="92"/>
      <c r="G52" s="92"/>
      <c r="H52" s="92"/>
      <c r="I52" s="92"/>
      <c r="J52" s="92"/>
      <c r="K52" s="92"/>
      <c r="L52" s="92"/>
      <c r="M52" s="92"/>
      <c r="N52" s="92"/>
      <c r="O52" s="101"/>
      <c r="P52" s="169"/>
      <c r="Q52" s="87"/>
      <c r="R52" s="91"/>
      <c r="S52" s="100"/>
      <c r="T52" s="100"/>
      <c r="U52" s="98"/>
      <c r="V52" s="79"/>
      <c r="W52" s="172"/>
      <c r="X52" s="79"/>
      <c r="Y52" s="79"/>
      <c r="Z52" s="79"/>
      <c r="AA52" s="79"/>
      <c r="AB52" s="79"/>
      <c r="AC52" s="79"/>
      <c r="AD52" s="79"/>
      <c r="AE52" s="79"/>
      <c r="AF52" s="79"/>
      <c r="AG52" s="79"/>
      <c r="AH52" s="79"/>
      <c r="AI52" s="79"/>
      <c r="AJ52" s="79"/>
      <c r="AK52" s="79"/>
    </row>
    <row r="53" spans="1:23" ht="15.75">
      <c r="A53" s="88"/>
      <c r="B53" s="192" t="s">
        <v>138</v>
      </c>
      <c r="C53" s="193"/>
      <c r="D53" s="193"/>
      <c r="E53" s="193"/>
      <c r="F53" s="193"/>
      <c r="G53" s="193"/>
      <c r="H53" s="193"/>
      <c r="I53" s="193"/>
      <c r="J53" s="193"/>
      <c r="K53" s="193"/>
      <c r="L53" s="92"/>
      <c r="M53" s="92"/>
      <c r="N53" s="90"/>
      <c r="O53" s="95"/>
      <c r="P53" s="164">
        <v>4</v>
      </c>
      <c r="Q53" s="133"/>
      <c r="R53" s="88" t="str">
        <f>INDEX(B174:Y177,P53,24)</f>
        <v>Répondre aux questions suivantes</v>
      </c>
      <c r="S53" s="90"/>
      <c r="T53" s="90"/>
      <c r="U53" s="93"/>
      <c r="V53" s="80"/>
      <c r="W53" s="173"/>
    </row>
    <row r="54" spans="1:23" ht="15.75">
      <c r="A54" s="88"/>
      <c r="B54" s="92">
        <v>1</v>
      </c>
      <c r="C54" s="208" t="s">
        <v>97</v>
      </c>
      <c r="D54" s="208"/>
      <c r="E54" s="208"/>
      <c r="F54" s="208"/>
      <c r="G54" s="208"/>
      <c r="H54" s="208"/>
      <c r="I54" s="208"/>
      <c r="J54" s="208"/>
      <c r="K54" s="208"/>
      <c r="L54" s="86"/>
      <c r="M54" s="86"/>
      <c r="N54" s="90"/>
      <c r="O54" s="95"/>
      <c r="P54" s="164">
        <v>2</v>
      </c>
      <c r="Q54" s="133">
        <f>INDEX(O169:P170,P54,2)</f>
        <v>0</v>
      </c>
      <c r="R54" s="118"/>
      <c r="S54" s="119"/>
      <c r="T54" s="119"/>
      <c r="U54" s="134"/>
      <c r="V54" s="87"/>
      <c r="W54" s="172"/>
    </row>
    <row r="55" spans="1:23" ht="31.5" customHeight="1">
      <c r="A55" s="88"/>
      <c r="B55" s="92">
        <v>2</v>
      </c>
      <c r="C55" s="90" t="s">
        <v>98</v>
      </c>
      <c r="D55" s="90"/>
      <c r="E55" s="90"/>
      <c r="F55" s="90"/>
      <c r="G55" s="90"/>
      <c r="H55" s="90"/>
      <c r="I55" s="90"/>
      <c r="J55" s="90"/>
      <c r="K55" s="90"/>
      <c r="L55" s="90"/>
      <c r="M55" s="90"/>
      <c r="N55" s="90"/>
      <c r="O55" s="95"/>
      <c r="P55" s="164">
        <v>2</v>
      </c>
      <c r="Q55" s="133">
        <f>INDEX(O169:P170,P55,2)</f>
        <v>0</v>
      </c>
      <c r="R55" s="202" t="str">
        <f>IF(SUM(Q54:Q55)&gt;=1,B53,"-")</f>
        <v>-</v>
      </c>
      <c r="S55" s="203"/>
      <c r="T55" s="203"/>
      <c r="U55" s="204"/>
      <c r="V55" s="87"/>
      <c r="W55" s="172"/>
    </row>
    <row r="56" spans="1:23" ht="15.75" customHeight="1">
      <c r="A56" s="105"/>
      <c r="B56" s="106"/>
      <c r="C56" s="107"/>
      <c r="D56" s="108"/>
      <c r="E56" s="108"/>
      <c r="F56" s="108"/>
      <c r="G56" s="108"/>
      <c r="H56" s="108"/>
      <c r="I56" s="108"/>
      <c r="J56" s="108"/>
      <c r="K56" s="108"/>
      <c r="L56" s="108"/>
      <c r="M56" s="108"/>
      <c r="N56" s="106"/>
      <c r="O56" s="109"/>
      <c r="P56" s="165"/>
      <c r="Q56" s="133"/>
      <c r="R56" s="135"/>
      <c r="S56" s="136"/>
      <c r="T56" s="136"/>
      <c r="U56" s="137"/>
      <c r="W56" s="174"/>
    </row>
    <row r="57" spans="1:23" s="75" customFormat="1" ht="15.75">
      <c r="A57" s="110"/>
      <c r="B57" s="110"/>
      <c r="C57" s="111"/>
      <c r="D57" s="112"/>
      <c r="E57" s="112"/>
      <c r="F57" s="112"/>
      <c r="G57" s="112"/>
      <c r="H57" s="112"/>
      <c r="I57" s="112"/>
      <c r="J57" s="112"/>
      <c r="K57" s="112"/>
      <c r="L57" s="112"/>
      <c r="M57" s="112"/>
      <c r="N57" s="110"/>
      <c r="O57" s="113"/>
      <c r="P57" s="113"/>
      <c r="Q57" s="133"/>
      <c r="R57" s="115"/>
      <c r="S57" s="116"/>
      <c r="T57" s="116"/>
      <c r="U57" s="116"/>
      <c r="W57" s="170"/>
    </row>
    <row r="58" spans="1:23" ht="15.75">
      <c r="A58" s="88"/>
      <c r="B58" s="90"/>
      <c r="C58" s="97"/>
      <c r="D58" s="92"/>
      <c r="E58" s="92"/>
      <c r="F58" s="92"/>
      <c r="G58" s="92"/>
      <c r="H58" s="92"/>
      <c r="I58" s="92"/>
      <c r="J58" s="92"/>
      <c r="K58" s="92"/>
      <c r="L58" s="92"/>
      <c r="M58" s="92"/>
      <c r="N58" s="90"/>
      <c r="O58" s="213" t="s">
        <v>30</v>
      </c>
      <c r="P58" s="214"/>
      <c r="Q58" s="133"/>
      <c r="R58" s="190" t="s">
        <v>202</v>
      </c>
      <c r="S58" s="211"/>
      <c r="T58" s="211"/>
      <c r="U58" s="212"/>
      <c r="W58" s="171" t="s">
        <v>236</v>
      </c>
    </row>
    <row r="59" spans="1:23" ht="15.75">
      <c r="A59" s="88"/>
      <c r="B59" s="90"/>
      <c r="C59" s="90"/>
      <c r="D59" s="90"/>
      <c r="E59" s="90"/>
      <c r="F59" s="90"/>
      <c r="G59" s="90"/>
      <c r="H59" s="90"/>
      <c r="I59" s="90"/>
      <c r="J59" s="90"/>
      <c r="K59" s="90"/>
      <c r="L59" s="90"/>
      <c r="M59" s="90"/>
      <c r="N59" s="90"/>
      <c r="O59" s="215" t="s">
        <v>69</v>
      </c>
      <c r="P59" s="216"/>
      <c r="Q59" s="133"/>
      <c r="R59" s="199" t="s">
        <v>203</v>
      </c>
      <c r="S59" s="200"/>
      <c r="T59" s="200"/>
      <c r="U59" s="201"/>
      <c r="W59" s="173"/>
    </row>
    <row r="60" spans="1:23" ht="19.5">
      <c r="A60" s="88"/>
      <c r="B60" s="89" t="s">
        <v>6</v>
      </c>
      <c r="C60" s="90"/>
      <c r="D60" s="90"/>
      <c r="E60" s="90"/>
      <c r="F60" s="90"/>
      <c r="G60" s="90"/>
      <c r="H60" s="90"/>
      <c r="I60" s="90"/>
      <c r="J60" s="90"/>
      <c r="K60" s="90"/>
      <c r="L60" s="90"/>
      <c r="M60" s="90"/>
      <c r="N60" s="90"/>
      <c r="O60" s="95"/>
      <c r="P60" s="96"/>
      <c r="Q60" s="133"/>
      <c r="R60" s="88"/>
      <c r="S60" s="90"/>
      <c r="T60" s="90"/>
      <c r="U60" s="93"/>
      <c r="W60" s="173"/>
    </row>
    <row r="61" spans="1:23" ht="15.75">
      <c r="A61" s="88"/>
      <c r="B61" s="94" t="s">
        <v>47</v>
      </c>
      <c r="C61" s="90"/>
      <c r="D61" s="90"/>
      <c r="E61" s="90"/>
      <c r="F61" s="90"/>
      <c r="G61" s="90"/>
      <c r="H61" s="90"/>
      <c r="I61" s="90"/>
      <c r="J61" s="90"/>
      <c r="K61" s="90"/>
      <c r="L61" s="90"/>
      <c r="M61" s="90"/>
      <c r="N61" s="90"/>
      <c r="O61" s="95"/>
      <c r="P61" s="164"/>
      <c r="Q61" s="80"/>
      <c r="R61" s="88"/>
      <c r="S61" s="90"/>
      <c r="T61" s="90"/>
      <c r="U61" s="93"/>
      <c r="W61" s="173"/>
    </row>
    <row r="62" spans="1:23" ht="15.75">
      <c r="A62" s="88"/>
      <c r="B62" s="94"/>
      <c r="C62" s="90"/>
      <c r="D62" s="90"/>
      <c r="E62" s="90"/>
      <c r="F62" s="90"/>
      <c r="G62" s="90"/>
      <c r="H62" s="90"/>
      <c r="I62" s="90"/>
      <c r="J62" s="90"/>
      <c r="K62" s="90"/>
      <c r="L62" s="90"/>
      <c r="M62" s="90"/>
      <c r="N62" s="90"/>
      <c r="O62" s="95"/>
      <c r="P62" s="164"/>
      <c r="Q62" s="80"/>
      <c r="R62" s="88"/>
      <c r="S62" s="90"/>
      <c r="T62" s="90"/>
      <c r="U62" s="93"/>
      <c r="W62" s="173"/>
    </row>
    <row r="63" spans="1:23" ht="15.75">
      <c r="A63" s="88"/>
      <c r="B63" s="90" t="s">
        <v>5</v>
      </c>
      <c r="C63" s="90"/>
      <c r="D63" s="90"/>
      <c r="E63" s="90"/>
      <c r="F63" s="90"/>
      <c r="G63" s="90"/>
      <c r="H63" s="90"/>
      <c r="I63" s="90"/>
      <c r="J63" s="90"/>
      <c r="K63" s="90"/>
      <c r="L63" s="90"/>
      <c r="M63" s="90"/>
      <c r="N63" s="90"/>
      <c r="O63" s="95"/>
      <c r="P63" s="164"/>
      <c r="Q63" s="80"/>
      <c r="R63" s="88"/>
      <c r="S63" s="90"/>
      <c r="T63" s="90"/>
      <c r="U63" s="93"/>
      <c r="W63" s="173"/>
    </row>
    <row r="64" spans="1:23" ht="31.5" customHeight="1">
      <c r="A64" s="88"/>
      <c r="B64" s="192" t="s">
        <v>52</v>
      </c>
      <c r="C64" s="191"/>
      <c r="D64" s="191"/>
      <c r="E64" s="191"/>
      <c r="F64" s="191"/>
      <c r="G64" s="191"/>
      <c r="H64" s="191"/>
      <c r="I64" s="191"/>
      <c r="J64" s="191"/>
      <c r="K64" s="191"/>
      <c r="L64" s="92"/>
      <c r="M64" s="92"/>
      <c r="N64" s="92"/>
      <c r="O64" s="95"/>
      <c r="P64" s="164">
        <v>4</v>
      </c>
      <c r="Q64" s="80"/>
      <c r="R64" s="202" t="str">
        <f>INDEX(B174:F177,P64,5)</f>
        <v>6) Suivi énergétique approfondi de tous les bâtiments communaux (chaleur, électricité et eau), des véhicules et de l'éclairage public. Analyse et optimisation</v>
      </c>
      <c r="S64" s="208"/>
      <c r="T64" s="208"/>
      <c r="U64" s="209"/>
      <c r="W64" s="173"/>
    </row>
    <row r="65" spans="1:23" ht="15.75">
      <c r="A65" s="88"/>
      <c r="B65" s="90"/>
      <c r="C65" s="97"/>
      <c r="D65" s="92"/>
      <c r="E65" s="92"/>
      <c r="F65" s="92"/>
      <c r="G65" s="92"/>
      <c r="H65" s="92"/>
      <c r="I65" s="92"/>
      <c r="J65" s="92"/>
      <c r="K65" s="92"/>
      <c r="L65" s="92"/>
      <c r="M65" s="92"/>
      <c r="N65" s="92"/>
      <c r="O65" s="95"/>
      <c r="P65" s="164"/>
      <c r="Q65" s="80"/>
      <c r="R65" s="88"/>
      <c r="S65" s="90"/>
      <c r="T65" s="90"/>
      <c r="U65" s="93"/>
      <c r="W65" s="173"/>
    </row>
    <row r="66" spans="1:23" ht="30.75" customHeight="1">
      <c r="A66" s="88"/>
      <c r="B66" s="192" t="s">
        <v>244</v>
      </c>
      <c r="C66" s="193"/>
      <c r="D66" s="193"/>
      <c r="E66" s="193"/>
      <c r="F66" s="193"/>
      <c r="G66" s="193"/>
      <c r="H66" s="193"/>
      <c r="I66" s="193"/>
      <c r="J66" s="193"/>
      <c r="K66" s="193"/>
      <c r="L66" s="92"/>
      <c r="M66" s="92"/>
      <c r="N66" s="92"/>
      <c r="O66" s="95"/>
      <c r="P66" s="164">
        <v>4</v>
      </c>
      <c r="Q66" s="80"/>
      <c r="R66" s="202" t="str">
        <f>INDEX(B174:G177,P66,6)</f>
        <v>7) Rénovation et construction de bâtiments thermiquement performants satisfaisant au moins au label Minergie</v>
      </c>
      <c r="S66" s="203"/>
      <c r="T66" s="203"/>
      <c r="U66" s="204"/>
      <c r="W66" s="173"/>
    </row>
    <row r="67" spans="1:23" ht="15.75">
      <c r="A67" s="88"/>
      <c r="B67" s="90"/>
      <c r="C67" s="97"/>
      <c r="D67" s="92"/>
      <c r="E67" s="92"/>
      <c r="F67" s="92"/>
      <c r="G67" s="92"/>
      <c r="H67" s="92"/>
      <c r="I67" s="92"/>
      <c r="J67" s="92"/>
      <c r="K67" s="92"/>
      <c r="L67" s="92"/>
      <c r="M67" s="92"/>
      <c r="N67" s="92"/>
      <c r="O67" s="95"/>
      <c r="P67" s="164"/>
      <c r="Q67" s="80"/>
      <c r="R67" s="88"/>
      <c r="S67" s="90"/>
      <c r="T67" s="90"/>
      <c r="U67" s="93"/>
      <c r="W67" s="173"/>
    </row>
    <row r="68" spans="1:23" ht="15.75">
      <c r="A68" s="88"/>
      <c r="B68" s="192" t="s">
        <v>217</v>
      </c>
      <c r="C68" s="191"/>
      <c r="D68" s="191"/>
      <c r="E68" s="191"/>
      <c r="F68" s="191"/>
      <c r="G68" s="191"/>
      <c r="H68" s="191"/>
      <c r="I68" s="191"/>
      <c r="J68" s="191"/>
      <c r="K68" s="191"/>
      <c r="L68" s="90"/>
      <c r="M68" s="90"/>
      <c r="N68" s="90"/>
      <c r="O68" s="95"/>
      <c r="P68" s="164">
        <v>4</v>
      </c>
      <c r="Q68" s="80"/>
      <c r="R68" s="202" t="str">
        <f>INDEX(B174:H177,P68,7)</f>
        <v>8) Optimisation de l'efficacité du réseau de distribution d'eau</v>
      </c>
      <c r="S68" s="203"/>
      <c r="T68" s="203"/>
      <c r="U68" s="204"/>
      <c r="W68" s="173"/>
    </row>
    <row r="69" spans="1:23" ht="15.75">
      <c r="A69" s="88"/>
      <c r="B69" s="90"/>
      <c r="C69" s="94"/>
      <c r="D69" s="90"/>
      <c r="E69" s="90"/>
      <c r="F69" s="90"/>
      <c r="G69" s="90"/>
      <c r="H69" s="90"/>
      <c r="I69" s="90"/>
      <c r="J69" s="90"/>
      <c r="K69" s="90"/>
      <c r="L69" s="90"/>
      <c r="M69" s="90"/>
      <c r="N69" s="90"/>
      <c r="O69" s="95"/>
      <c r="P69" s="164"/>
      <c r="Q69" s="80"/>
      <c r="R69" s="88"/>
      <c r="S69" s="90"/>
      <c r="T69" s="90"/>
      <c r="U69" s="93"/>
      <c r="W69" s="173"/>
    </row>
    <row r="70" spans="1:23" ht="31.5" customHeight="1">
      <c r="A70" s="88"/>
      <c r="B70" s="192" t="s">
        <v>53</v>
      </c>
      <c r="C70" s="191"/>
      <c r="D70" s="191"/>
      <c r="E70" s="191"/>
      <c r="F70" s="191"/>
      <c r="G70" s="191"/>
      <c r="H70" s="191"/>
      <c r="I70" s="191"/>
      <c r="J70" s="191"/>
      <c r="K70" s="191"/>
      <c r="L70" s="92"/>
      <c r="M70" s="92"/>
      <c r="N70" s="92"/>
      <c r="O70" s="95"/>
      <c r="P70" s="164">
        <v>4</v>
      </c>
      <c r="Q70" s="80"/>
      <c r="R70" s="202" t="str">
        <f>INDEX(B174:I177,P70,8)</f>
        <v>9) Achat de courant vert pour couvrir une partie ou la totalité de la consommation électrique des infrastructures et bâtiments communaux</v>
      </c>
      <c r="S70" s="203"/>
      <c r="T70" s="203"/>
      <c r="U70" s="204"/>
      <c r="W70" s="173"/>
    </row>
    <row r="71" spans="1:23" ht="15.75">
      <c r="A71" s="88"/>
      <c r="B71" s="90"/>
      <c r="C71" s="97"/>
      <c r="D71" s="92"/>
      <c r="E71" s="92"/>
      <c r="F71" s="92"/>
      <c r="G71" s="92"/>
      <c r="H71" s="92"/>
      <c r="I71" s="92"/>
      <c r="J71" s="92"/>
      <c r="K71" s="92"/>
      <c r="L71" s="92"/>
      <c r="M71" s="92"/>
      <c r="N71" s="92"/>
      <c r="O71" s="95"/>
      <c r="P71" s="164"/>
      <c r="Q71" s="80"/>
      <c r="R71" s="88"/>
      <c r="S71" s="90"/>
      <c r="T71" s="90"/>
      <c r="U71" s="93"/>
      <c r="W71" s="173"/>
    </row>
    <row r="72" spans="1:23" ht="52.5" customHeight="1">
      <c r="A72" s="88"/>
      <c r="B72" s="192" t="s">
        <v>54</v>
      </c>
      <c r="C72" s="191"/>
      <c r="D72" s="191"/>
      <c r="E72" s="191"/>
      <c r="F72" s="191"/>
      <c r="G72" s="191"/>
      <c r="H72" s="191"/>
      <c r="I72" s="191"/>
      <c r="J72" s="191"/>
      <c r="K72" s="191"/>
      <c r="L72" s="103"/>
      <c r="M72" s="103"/>
      <c r="N72" s="104"/>
      <c r="O72" s="95"/>
      <c r="P72" s="164">
        <v>4</v>
      </c>
      <c r="Q72" s="80"/>
      <c r="R72" s="202" t="str">
        <f>INDEX(B174:J177,P72,9)</f>
        <v>10) Utilisation exclusive de véhicules et d'appareils électriques de la meilleure classe énergétique possible (A, A+ et A++). Mise en évidence de l'étiquette-énergie</v>
      </c>
      <c r="S72" s="203"/>
      <c r="T72" s="203"/>
      <c r="U72" s="204"/>
      <c r="W72" s="173"/>
    </row>
    <row r="73" spans="1:23" ht="15.75">
      <c r="A73" s="88"/>
      <c r="B73" s="90"/>
      <c r="C73" s="97"/>
      <c r="D73" s="103"/>
      <c r="E73" s="103"/>
      <c r="F73" s="103"/>
      <c r="G73" s="103"/>
      <c r="H73" s="103"/>
      <c r="I73" s="103"/>
      <c r="J73" s="103"/>
      <c r="K73" s="103"/>
      <c r="L73" s="103"/>
      <c r="M73" s="103"/>
      <c r="N73" s="92"/>
      <c r="O73" s="95"/>
      <c r="P73" s="164"/>
      <c r="Q73" s="80"/>
      <c r="R73" s="88"/>
      <c r="S73" s="90"/>
      <c r="T73" s="90"/>
      <c r="U73" s="93"/>
      <c r="W73" s="173"/>
    </row>
    <row r="74" spans="1:23" ht="49.5" customHeight="1">
      <c r="A74" s="88"/>
      <c r="B74" s="192" t="s">
        <v>55</v>
      </c>
      <c r="C74" s="191"/>
      <c r="D74" s="191"/>
      <c r="E74" s="191"/>
      <c r="F74" s="191"/>
      <c r="G74" s="191"/>
      <c r="H74" s="191"/>
      <c r="I74" s="191"/>
      <c r="J74" s="191"/>
      <c r="K74" s="191"/>
      <c r="L74" s="90"/>
      <c r="M74" s="90"/>
      <c r="N74" s="90"/>
      <c r="O74" s="95"/>
      <c r="P74" s="164">
        <v>4</v>
      </c>
      <c r="Q74" s="80"/>
      <c r="R74" s="202" t="str">
        <f>INDEX(B174:K177,P74,10)</f>
        <v>11) Etude des possibilités de réduction de consommation de l'éclairage public. Planification et mise en œuvre des mesures</v>
      </c>
      <c r="S74" s="203"/>
      <c r="T74" s="203"/>
      <c r="U74" s="204"/>
      <c r="W74" s="173"/>
    </row>
    <row r="75" spans="1:23" ht="15.75">
      <c r="A75" s="88"/>
      <c r="B75" s="90"/>
      <c r="C75" s="90"/>
      <c r="D75" s="90"/>
      <c r="E75" s="90"/>
      <c r="F75" s="90"/>
      <c r="G75" s="90"/>
      <c r="H75" s="90"/>
      <c r="I75" s="90"/>
      <c r="J75" s="90"/>
      <c r="K75" s="90"/>
      <c r="L75" s="90"/>
      <c r="M75" s="90"/>
      <c r="N75" s="90"/>
      <c r="O75" s="95"/>
      <c r="P75" s="164"/>
      <c r="Q75" s="80"/>
      <c r="R75" s="88"/>
      <c r="S75" s="90"/>
      <c r="T75" s="90"/>
      <c r="U75" s="93"/>
      <c r="W75" s="173"/>
    </row>
    <row r="76" spans="1:23" ht="15.75">
      <c r="A76" s="88"/>
      <c r="B76" s="90" t="s">
        <v>7</v>
      </c>
      <c r="C76" s="90"/>
      <c r="D76" s="90"/>
      <c r="E76" s="90"/>
      <c r="F76" s="90"/>
      <c r="G76" s="90"/>
      <c r="H76" s="90"/>
      <c r="I76" s="90"/>
      <c r="J76" s="90"/>
      <c r="K76" s="90"/>
      <c r="L76" s="90"/>
      <c r="M76" s="90"/>
      <c r="N76" s="90"/>
      <c r="O76" s="95"/>
      <c r="P76" s="164"/>
      <c r="Q76" s="80"/>
      <c r="R76" s="88"/>
      <c r="S76" s="90"/>
      <c r="T76" s="90"/>
      <c r="U76" s="93"/>
      <c r="W76" s="173"/>
    </row>
    <row r="77" spans="1:23" ht="15.75">
      <c r="A77" s="88"/>
      <c r="B77" s="192" t="s">
        <v>218</v>
      </c>
      <c r="C77" s="191"/>
      <c r="D77" s="191"/>
      <c r="E77" s="191"/>
      <c r="F77" s="191"/>
      <c r="G77" s="191"/>
      <c r="H77" s="191"/>
      <c r="I77" s="191"/>
      <c r="J77" s="191"/>
      <c r="K77" s="191"/>
      <c r="L77" s="90"/>
      <c r="M77" s="90"/>
      <c r="N77" s="90"/>
      <c r="O77" s="95"/>
      <c r="P77" s="168">
        <v>4</v>
      </c>
      <c r="Q77" s="138"/>
      <c r="R77" s="88" t="str">
        <f>INDEX(B174:Z177,P77,25)</f>
        <v>Répondre aux questions suivantes</v>
      </c>
      <c r="S77" s="90"/>
      <c r="T77" s="90"/>
      <c r="U77" s="93"/>
      <c r="V77" s="80"/>
      <c r="W77" s="173"/>
    </row>
    <row r="78" spans="1:23" ht="15.75">
      <c r="A78" s="88"/>
      <c r="B78" s="90">
        <v>1</v>
      </c>
      <c r="C78" s="90" t="s">
        <v>8</v>
      </c>
      <c r="D78" s="86"/>
      <c r="E78" s="86"/>
      <c r="F78" s="90"/>
      <c r="G78" s="90"/>
      <c r="H78" s="90"/>
      <c r="I78" s="90"/>
      <c r="J78" s="90"/>
      <c r="K78" s="90"/>
      <c r="L78" s="90"/>
      <c r="M78" s="90"/>
      <c r="N78" s="90"/>
      <c r="O78" s="95"/>
      <c r="P78" s="168">
        <v>2</v>
      </c>
      <c r="Q78" s="138">
        <f>INDEX(O169:P170,P78,2)</f>
        <v>0</v>
      </c>
      <c r="R78" s="88"/>
      <c r="S78" s="90"/>
      <c r="T78" s="90"/>
      <c r="U78" s="93"/>
      <c r="V78" s="80"/>
      <c r="W78" s="173"/>
    </row>
    <row r="79" spans="1:23" ht="15.75">
      <c r="A79" s="88"/>
      <c r="B79" s="90">
        <v>2</v>
      </c>
      <c r="C79" s="90" t="s">
        <v>17</v>
      </c>
      <c r="D79" s="86"/>
      <c r="E79" s="86"/>
      <c r="F79" s="90"/>
      <c r="G79" s="90"/>
      <c r="H79" s="90"/>
      <c r="I79" s="90"/>
      <c r="J79" s="90"/>
      <c r="K79" s="90"/>
      <c r="L79" s="90"/>
      <c r="M79" s="90"/>
      <c r="N79" s="90"/>
      <c r="O79" s="95"/>
      <c r="P79" s="168">
        <v>2</v>
      </c>
      <c r="Q79" s="138">
        <f>INDEX(O169:P170,P79,2)</f>
        <v>0</v>
      </c>
      <c r="R79" s="88"/>
      <c r="S79" s="90"/>
      <c r="T79" s="90"/>
      <c r="U79" s="93"/>
      <c r="V79" s="80"/>
      <c r="W79" s="173"/>
    </row>
    <row r="80" spans="1:23" ht="15.75">
      <c r="A80" s="88"/>
      <c r="B80" s="90">
        <v>3</v>
      </c>
      <c r="C80" s="90" t="s">
        <v>9</v>
      </c>
      <c r="D80" s="86"/>
      <c r="E80" s="86"/>
      <c r="F80" s="90"/>
      <c r="G80" s="90"/>
      <c r="H80" s="90"/>
      <c r="I80" s="90"/>
      <c r="J80" s="90"/>
      <c r="K80" s="90"/>
      <c r="L80" s="90"/>
      <c r="M80" s="90"/>
      <c r="N80" s="90"/>
      <c r="O80" s="95"/>
      <c r="P80" s="168">
        <v>2</v>
      </c>
      <c r="Q80" s="138">
        <f>INDEX(O169:Q170,P80,3)</f>
        <v>1</v>
      </c>
      <c r="R80" s="88"/>
      <c r="S80" s="90"/>
      <c r="T80" s="90"/>
      <c r="U80" s="93"/>
      <c r="V80" s="80"/>
      <c r="W80" s="173"/>
    </row>
    <row r="81" spans="1:23" ht="31.5" customHeight="1">
      <c r="A81" s="88"/>
      <c r="B81" s="90">
        <v>4</v>
      </c>
      <c r="C81" s="90" t="s">
        <v>10</v>
      </c>
      <c r="D81" s="86"/>
      <c r="E81" s="86"/>
      <c r="F81" s="90"/>
      <c r="G81" s="90"/>
      <c r="H81" s="90"/>
      <c r="I81" s="90"/>
      <c r="J81" s="90"/>
      <c r="K81" s="90"/>
      <c r="L81" s="90"/>
      <c r="M81" s="90"/>
      <c r="N81" s="90"/>
      <c r="O81" s="95"/>
      <c r="P81" s="168">
        <v>2</v>
      </c>
      <c r="Q81" s="138">
        <f>INDEX(O169:P170,P81,2)</f>
        <v>0</v>
      </c>
      <c r="R81" s="202" t="str">
        <f>IF(SUM(Q78:Q81)&gt;2,B77,"-")</f>
        <v>-</v>
      </c>
      <c r="S81" s="203"/>
      <c r="T81" s="203"/>
      <c r="U81" s="204"/>
      <c r="V81" s="80"/>
      <c r="W81" s="173"/>
    </row>
    <row r="82" spans="1:23" ht="15.75">
      <c r="A82" s="105"/>
      <c r="B82" s="106"/>
      <c r="C82" s="106"/>
      <c r="D82" s="106"/>
      <c r="E82" s="106"/>
      <c r="F82" s="106"/>
      <c r="G82" s="106"/>
      <c r="H82" s="106"/>
      <c r="I82" s="106"/>
      <c r="J82" s="106"/>
      <c r="K82" s="106"/>
      <c r="L82" s="106"/>
      <c r="M82" s="106"/>
      <c r="N82" s="106"/>
      <c r="O82" s="109"/>
      <c r="P82" s="165"/>
      <c r="Q82" s="80"/>
      <c r="R82" s="105"/>
      <c r="S82" s="106"/>
      <c r="T82" s="106"/>
      <c r="U82" s="131"/>
      <c r="V82" s="80"/>
      <c r="W82" s="174"/>
    </row>
    <row r="83" spans="1:23" ht="15.75">
      <c r="A83" s="110"/>
      <c r="B83" s="110"/>
      <c r="C83" s="110"/>
      <c r="D83" s="110"/>
      <c r="E83" s="110"/>
      <c r="F83" s="110"/>
      <c r="G83" s="110"/>
      <c r="H83" s="110"/>
      <c r="I83" s="110"/>
      <c r="J83" s="110"/>
      <c r="K83" s="110"/>
      <c r="L83" s="110"/>
      <c r="M83" s="110"/>
      <c r="N83" s="110"/>
      <c r="O83" s="114"/>
      <c r="P83" s="113"/>
      <c r="Q83" s="80"/>
      <c r="R83" s="115"/>
      <c r="S83" s="116"/>
      <c r="T83" s="116"/>
      <c r="U83" s="116"/>
      <c r="V83" s="80"/>
      <c r="W83" s="175"/>
    </row>
    <row r="84" spans="1:23" ht="15.75">
      <c r="A84" s="88"/>
      <c r="B84" s="90"/>
      <c r="C84" s="90"/>
      <c r="D84" s="90"/>
      <c r="E84" s="90"/>
      <c r="F84" s="90"/>
      <c r="G84" s="90"/>
      <c r="H84" s="90"/>
      <c r="I84" s="90"/>
      <c r="J84" s="90"/>
      <c r="K84" s="90"/>
      <c r="L84" s="90"/>
      <c r="M84" s="90"/>
      <c r="N84" s="90"/>
      <c r="O84" s="213" t="s">
        <v>30</v>
      </c>
      <c r="P84" s="214"/>
      <c r="Q84" s="80"/>
      <c r="R84" s="190" t="s">
        <v>202</v>
      </c>
      <c r="S84" s="211"/>
      <c r="T84" s="211"/>
      <c r="U84" s="212"/>
      <c r="V84" s="80"/>
      <c r="W84" s="171" t="s">
        <v>236</v>
      </c>
    </row>
    <row r="85" spans="1:23" ht="19.5">
      <c r="A85" s="88"/>
      <c r="B85" s="89" t="s">
        <v>1</v>
      </c>
      <c r="C85" s="90"/>
      <c r="D85" s="90"/>
      <c r="E85" s="90"/>
      <c r="F85" s="90"/>
      <c r="G85" s="90"/>
      <c r="H85" s="90"/>
      <c r="I85" s="90"/>
      <c r="J85" s="90"/>
      <c r="K85" s="90"/>
      <c r="L85" s="90"/>
      <c r="M85" s="90"/>
      <c r="N85" s="90"/>
      <c r="O85" s="215" t="s">
        <v>69</v>
      </c>
      <c r="P85" s="216"/>
      <c r="Q85" s="87"/>
      <c r="R85" s="199" t="s">
        <v>203</v>
      </c>
      <c r="S85" s="200"/>
      <c r="T85" s="200"/>
      <c r="U85" s="201"/>
      <c r="V85" s="80"/>
      <c r="W85" s="173"/>
    </row>
    <row r="86" spans="1:23" ht="15.75">
      <c r="A86" s="88"/>
      <c r="B86" s="94" t="s">
        <v>47</v>
      </c>
      <c r="C86" s="90"/>
      <c r="D86" s="90"/>
      <c r="E86" s="90"/>
      <c r="F86" s="90"/>
      <c r="G86" s="90"/>
      <c r="H86" s="90"/>
      <c r="I86" s="90"/>
      <c r="J86" s="90"/>
      <c r="K86" s="90"/>
      <c r="L86" s="90"/>
      <c r="M86" s="90"/>
      <c r="N86" s="90"/>
      <c r="O86" s="95"/>
      <c r="P86" s="164"/>
      <c r="Q86" s="80"/>
      <c r="R86" s="88"/>
      <c r="S86" s="90"/>
      <c r="T86" s="90"/>
      <c r="U86" s="93"/>
      <c r="V86" s="80"/>
      <c r="W86" s="173"/>
    </row>
    <row r="87" spans="1:23" ht="15.75">
      <c r="A87" s="88"/>
      <c r="B87" s="94"/>
      <c r="C87" s="90"/>
      <c r="D87" s="90"/>
      <c r="E87" s="90"/>
      <c r="F87" s="90"/>
      <c r="G87" s="90"/>
      <c r="H87" s="90"/>
      <c r="I87" s="90"/>
      <c r="J87" s="90"/>
      <c r="K87" s="90"/>
      <c r="L87" s="90"/>
      <c r="M87" s="90"/>
      <c r="N87" s="90"/>
      <c r="O87" s="95"/>
      <c r="P87" s="164"/>
      <c r="Q87" s="80"/>
      <c r="R87" s="88"/>
      <c r="S87" s="90"/>
      <c r="T87" s="90"/>
      <c r="U87" s="93"/>
      <c r="V87" s="80"/>
      <c r="W87" s="173"/>
    </row>
    <row r="88" spans="1:23" ht="15.75">
      <c r="A88" s="88"/>
      <c r="B88" s="90" t="s">
        <v>5</v>
      </c>
      <c r="C88" s="90"/>
      <c r="D88" s="90"/>
      <c r="E88" s="90"/>
      <c r="F88" s="90"/>
      <c r="G88" s="90"/>
      <c r="H88" s="90"/>
      <c r="I88" s="90"/>
      <c r="J88" s="90"/>
      <c r="K88" s="90"/>
      <c r="L88" s="90"/>
      <c r="M88" s="90"/>
      <c r="N88" s="90"/>
      <c r="O88" s="95"/>
      <c r="P88" s="164"/>
      <c r="Q88" s="80"/>
      <c r="R88" s="88"/>
      <c r="S88" s="90"/>
      <c r="T88" s="90"/>
      <c r="U88" s="93"/>
      <c r="V88" s="80"/>
      <c r="W88" s="173"/>
    </row>
    <row r="89" spans="1:23" ht="48.75" customHeight="1">
      <c r="A89" s="88"/>
      <c r="B89" s="192" t="s">
        <v>56</v>
      </c>
      <c r="C89" s="191"/>
      <c r="D89" s="191"/>
      <c r="E89" s="191"/>
      <c r="F89" s="191"/>
      <c r="G89" s="191"/>
      <c r="H89" s="191"/>
      <c r="I89" s="191"/>
      <c r="J89" s="191"/>
      <c r="K89" s="191"/>
      <c r="L89" s="90"/>
      <c r="M89" s="90"/>
      <c r="N89" s="90"/>
      <c r="O89" s="95"/>
      <c r="P89" s="164">
        <v>4</v>
      </c>
      <c r="Q89" s="80"/>
      <c r="R89" s="202" t="str">
        <f>INDEX(B174:L177,P89,11)</f>
        <v>13) Création d’un fonds communal pour encourager les énergies renouvelables et l'efficacité énergétique chez les privés</v>
      </c>
      <c r="S89" s="203"/>
      <c r="T89" s="203"/>
      <c r="U89" s="204"/>
      <c r="V89" s="80"/>
      <c r="W89" s="173"/>
    </row>
    <row r="90" spans="1:23" ht="15.75">
      <c r="A90" s="88"/>
      <c r="B90" s="90"/>
      <c r="C90" s="94"/>
      <c r="D90" s="90"/>
      <c r="E90" s="90"/>
      <c r="F90" s="90"/>
      <c r="G90" s="90"/>
      <c r="H90" s="90"/>
      <c r="I90" s="90"/>
      <c r="J90" s="90"/>
      <c r="K90" s="90"/>
      <c r="L90" s="90"/>
      <c r="M90" s="90"/>
      <c r="N90" s="90"/>
      <c r="O90" s="95"/>
      <c r="P90" s="164"/>
      <c r="Q90" s="80"/>
      <c r="R90" s="88"/>
      <c r="S90" s="90"/>
      <c r="T90" s="90"/>
      <c r="U90" s="93"/>
      <c r="V90" s="80"/>
      <c r="W90" s="173"/>
    </row>
    <row r="91" spans="1:23" ht="34.5" customHeight="1">
      <c r="A91" s="88"/>
      <c r="B91" s="192" t="s">
        <v>57</v>
      </c>
      <c r="C91" s="191"/>
      <c r="D91" s="191"/>
      <c r="E91" s="191"/>
      <c r="F91" s="191"/>
      <c r="G91" s="191"/>
      <c r="H91" s="191"/>
      <c r="I91" s="191"/>
      <c r="J91" s="191"/>
      <c r="K91" s="191"/>
      <c r="L91" s="90"/>
      <c r="M91" s="90"/>
      <c r="N91" s="90"/>
      <c r="O91" s="95"/>
      <c r="P91" s="164">
        <v>4</v>
      </c>
      <c r="Q91" s="80"/>
      <c r="R91" s="202" t="str">
        <f>INDEX(B174:M177,P91,12)</f>
        <v>14) Encourager la pose de panneaux solaires pour la préparation de l’eau chaude sur les bâtiments existants</v>
      </c>
      <c r="S91" s="203"/>
      <c r="T91" s="203"/>
      <c r="U91" s="204"/>
      <c r="V91" s="80"/>
      <c r="W91" s="173"/>
    </row>
    <row r="92" spans="1:23" ht="15.75">
      <c r="A92" s="88"/>
      <c r="B92" s="90"/>
      <c r="C92" s="94"/>
      <c r="D92" s="90"/>
      <c r="E92" s="90"/>
      <c r="F92" s="90"/>
      <c r="G92" s="90"/>
      <c r="H92" s="90"/>
      <c r="I92" s="90"/>
      <c r="J92" s="90"/>
      <c r="K92" s="90"/>
      <c r="L92" s="90"/>
      <c r="M92" s="90"/>
      <c r="N92" s="90"/>
      <c r="O92" s="95"/>
      <c r="P92" s="164"/>
      <c r="Q92" s="80"/>
      <c r="R92" s="88"/>
      <c r="S92" s="90"/>
      <c r="T92" s="90"/>
      <c r="U92" s="93"/>
      <c r="V92" s="80"/>
      <c r="W92" s="173"/>
    </row>
    <row r="93" spans="1:23" ht="15.75">
      <c r="A93" s="88"/>
      <c r="B93" s="90" t="s">
        <v>7</v>
      </c>
      <c r="C93" s="94"/>
      <c r="D93" s="90"/>
      <c r="E93" s="90"/>
      <c r="F93" s="90"/>
      <c r="G93" s="90"/>
      <c r="H93" s="90"/>
      <c r="I93" s="90"/>
      <c r="J93" s="90"/>
      <c r="K93" s="90"/>
      <c r="L93" s="90"/>
      <c r="M93" s="90"/>
      <c r="N93" s="90"/>
      <c r="O93" s="95"/>
      <c r="P93" s="164"/>
      <c r="Q93" s="80"/>
      <c r="R93" s="88"/>
      <c r="S93" s="90"/>
      <c r="T93" s="90"/>
      <c r="U93" s="93"/>
      <c r="V93" s="80"/>
      <c r="W93" s="173"/>
    </row>
    <row r="94" spans="1:23" ht="15.75">
      <c r="A94" s="88"/>
      <c r="B94" s="192" t="s">
        <v>58</v>
      </c>
      <c r="C94" s="191"/>
      <c r="D94" s="191"/>
      <c r="E94" s="191"/>
      <c r="F94" s="191"/>
      <c r="G94" s="191"/>
      <c r="H94" s="191"/>
      <c r="I94" s="191"/>
      <c r="J94" s="191"/>
      <c r="K94" s="191"/>
      <c r="L94" s="90"/>
      <c r="M94" s="90"/>
      <c r="N94" s="90"/>
      <c r="O94" s="95"/>
      <c r="P94" s="164">
        <v>4</v>
      </c>
      <c r="Q94" s="80"/>
      <c r="R94" s="88" t="str">
        <f>INDEX(B174:Z177,P94,25)</f>
        <v>Répondre aux questions suivantes</v>
      </c>
      <c r="S94" s="90"/>
      <c r="T94" s="90"/>
      <c r="U94" s="93"/>
      <c r="V94" s="80"/>
      <c r="W94" s="173"/>
    </row>
    <row r="95" spans="1:23" ht="32.25" customHeight="1">
      <c r="A95" s="88"/>
      <c r="B95" s="90">
        <v>1</v>
      </c>
      <c r="C95" s="208" t="s">
        <v>64</v>
      </c>
      <c r="D95" s="191"/>
      <c r="E95" s="191"/>
      <c r="F95" s="191"/>
      <c r="G95" s="191"/>
      <c r="H95" s="191"/>
      <c r="I95" s="191"/>
      <c r="J95" s="191"/>
      <c r="K95" s="191"/>
      <c r="L95" s="90"/>
      <c r="M95" s="90"/>
      <c r="N95" s="90"/>
      <c r="O95" s="95"/>
      <c r="P95" s="164">
        <v>2</v>
      </c>
      <c r="Q95" s="80"/>
      <c r="R95" s="202" t="str">
        <f>INDEX(O169:R170,P95,4)</f>
        <v>-</v>
      </c>
      <c r="S95" s="203"/>
      <c r="T95" s="203"/>
      <c r="U95" s="204"/>
      <c r="V95" s="80"/>
      <c r="W95" s="173"/>
    </row>
    <row r="96" spans="1:23" ht="15.75">
      <c r="A96" s="88"/>
      <c r="B96" s="90"/>
      <c r="C96" s="94"/>
      <c r="D96" s="90"/>
      <c r="E96" s="90"/>
      <c r="F96" s="90"/>
      <c r="G96" s="90"/>
      <c r="H96" s="90"/>
      <c r="I96" s="90"/>
      <c r="J96" s="90"/>
      <c r="K96" s="90"/>
      <c r="L96" s="90"/>
      <c r="M96" s="90"/>
      <c r="N96" s="90"/>
      <c r="O96" s="95"/>
      <c r="P96" s="164"/>
      <c r="Q96" s="80"/>
      <c r="R96" s="88"/>
      <c r="S96" s="90"/>
      <c r="T96" s="90"/>
      <c r="U96" s="93"/>
      <c r="V96" s="80"/>
      <c r="W96" s="173"/>
    </row>
    <row r="97" spans="1:23" ht="15.75">
      <c r="A97" s="88"/>
      <c r="B97" s="192" t="s">
        <v>59</v>
      </c>
      <c r="C97" s="191"/>
      <c r="D97" s="191"/>
      <c r="E97" s="191"/>
      <c r="F97" s="191"/>
      <c r="G97" s="191"/>
      <c r="H97" s="191"/>
      <c r="I97" s="191"/>
      <c r="J97" s="191"/>
      <c r="K97" s="191"/>
      <c r="L97" s="90"/>
      <c r="M97" s="90"/>
      <c r="N97" s="90"/>
      <c r="O97" s="95"/>
      <c r="P97" s="164">
        <v>4</v>
      </c>
      <c r="Q97" s="80"/>
      <c r="R97" s="88" t="str">
        <f>INDEX(B174:Z177,P97,25)</f>
        <v>Répondre aux questions suivantes</v>
      </c>
      <c r="S97" s="90"/>
      <c r="T97" s="90"/>
      <c r="U97" s="93"/>
      <c r="V97" s="80"/>
      <c r="W97" s="173"/>
    </row>
    <row r="98" spans="1:23" ht="49.5" customHeight="1">
      <c r="A98" s="88"/>
      <c r="B98" s="90">
        <v>1</v>
      </c>
      <c r="C98" s="90" t="s">
        <v>103</v>
      </c>
      <c r="D98" s="86"/>
      <c r="E98" s="86"/>
      <c r="F98" s="90"/>
      <c r="G98" s="90"/>
      <c r="H98" s="90"/>
      <c r="I98" s="90"/>
      <c r="J98" s="90"/>
      <c r="K98" s="90"/>
      <c r="L98" s="90"/>
      <c r="M98" s="90"/>
      <c r="N98" s="90"/>
      <c r="O98" s="95"/>
      <c r="P98" s="164">
        <v>2</v>
      </c>
      <c r="Q98" s="80"/>
      <c r="R98" s="202" t="str">
        <f>INDEX(O169:S170,P98,5)</f>
        <v>-</v>
      </c>
      <c r="S98" s="203"/>
      <c r="T98" s="203"/>
      <c r="U98" s="204"/>
      <c r="V98" s="80"/>
      <c r="W98" s="173"/>
    </row>
    <row r="99" spans="1:23" ht="82.5" customHeight="1">
      <c r="A99" s="88"/>
      <c r="B99" s="90">
        <v>2</v>
      </c>
      <c r="C99" s="90" t="s">
        <v>18</v>
      </c>
      <c r="D99" s="86"/>
      <c r="E99" s="86"/>
      <c r="F99" s="92"/>
      <c r="G99" s="92"/>
      <c r="H99" s="92"/>
      <c r="I99" s="90"/>
      <c r="J99" s="90"/>
      <c r="K99" s="90"/>
      <c r="L99" s="90"/>
      <c r="M99" s="90"/>
      <c r="N99" s="90"/>
      <c r="O99" s="95"/>
      <c r="P99" s="164">
        <v>2</v>
      </c>
      <c r="Q99" s="80"/>
      <c r="R99" s="202" t="str">
        <f>INDEX(O169:T170,P99,6)</f>
        <v>-</v>
      </c>
      <c r="S99" s="203"/>
      <c r="T99" s="203"/>
      <c r="U99" s="204"/>
      <c r="V99" s="80"/>
      <c r="W99" s="173"/>
    </row>
    <row r="100" spans="1:23" ht="31.5" customHeight="1">
      <c r="A100" s="86"/>
      <c r="B100" s="86">
        <v>3</v>
      </c>
      <c r="C100" s="86" t="s">
        <v>102</v>
      </c>
      <c r="D100" s="86"/>
      <c r="E100" s="86"/>
      <c r="F100" s="86"/>
      <c r="G100" s="86"/>
      <c r="H100" s="86"/>
      <c r="I100" s="93"/>
      <c r="J100" s="86"/>
      <c r="K100" s="86"/>
      <c r="L100" s="86"/>
      <c r="M100" s="86"/>
      <c r="N100" s="93"/>
      <c r="O100" s="86"/>
      <c r="P100" s="166">
        <v>2</v>
      </c>
      <c r="Q100" s="117"/>
      <c r="R100" s="202" t="str">
        <f>INDEX(B169:C170,P100,2)</f>
        <v>-</v>
      </c>
      <c r="S100" s="208"/>
      <c r="T100" s="208"/>
      <c r="U100" s="209"/>
      <c r="W100" s="173"/>
    </row>
    <row r="101" spans="1:23" ht="15.75">
      <c r="A101" s="88"/>
      <c r="B101" s="90"/>
      <c r="C101" s="94"/>
      <c r="D101" s="90"/>
      <c r="E101" s="90"/>
      <c r="F101" s="90"/>
      <c r="G101" s="90"/>
      <c r="H101" s="90"/>
      <c r="I101" s="90"/>
      <c r="J101" s="90"/>
      <c r="K101" s="90"/>
      <c r="L101" s="90"/>
      <c r="M101" s="90"/>
      <c r="N101" s="90"/>
      <c r="O101" s="95"/>
      <c r="P101" s="164"/>
      <c r="Q101" s="80"/>
      <c r="R101" s="88"/>
      <c r="S101" s="90"/>
      <c r="T101" s="90"/>
      <c r="U101" s="93"/>
      <c r="V101" s="80"/>
      <c r="W101" s="173"/>
    </row>
    <row r="102" spans="1:23" ht="15.75">
      <c r="A102" s="88"/>
      <c r="B102" s="192" t="s">
        <v>60</v>
      </c>
      <c r="C102" s="191"/>
      <c r="D102" s="191"/>
      <c r="E102" s="191"/>
      <c r="F102" s="191"/>
      <c r="G102" s="191"/>
      <c r="H102" s="191"/>
      <c r="I102" s="191"/>
      <c r="J102" s="191"/>
      <c r="K102" s="191"/>
      <c r="L102" s="90"/>
      <c r="M102" s="90"/>
      <c r="N102" s="90"/>
      <c r="O102" s="95"/>
      <c r="P102" s="164"/>
      <c r="Q102" s="80"/>
      <c r="R102" s="88"/>
      <c r="S102" s="90"/>
      <c r="T102" s="90"/>
      <c r="U102" s="93"/>
      <c r="V102" s="80"/>
      <c r="W102" s="173"/>
    </row>
    <row r="103" spans="1:23" ht="15.75">
      <c r="A103" s="88"/>
      <c r="B103" s="218" t="s">
        <v>141</v>
      </c>
      <c r="C103" s="218"/>
      <c r="D103" s="218"/>
      <c r="E103" s="218"/>
      <c r="F103" s="218"/>
      <c r="G103" s="218"/>
      <c r="H103" s="218"/>
      <c r="I103" s="92"/>
      <c r="J103" s="92"/>
      <c r="K103" s="92"/>
      <c r="L103" s="92"/>
      <c r="M103" s="92"/>
      <c r="N103" s="90"/>
      <c r="O103" s="95"/>
      <c r="P103" s="164">
        <v>4</v>
      </c>
      <c r="Q103" s="80"/>
      <c r="R103" s="88" t="str">
        <f>INDEX(B174:Z177,P103,25)</f>
        <v>Répondre aux questions suivantes</v>
      </c>
      <c r="S103" s="90"/>
      <c r="T103" s="90"/>
      <c r="U103" s="93"/>
      <c r="V103" s="80"/>
      <c r="W103" s="173"/>
    </row>
    <row r="104" spans="1:23" ht="15.75">
      <c r="A104" s="88"/>
      <c r="B104" s="90">
        <v>1</v>
      </c>
      <c r="C104" s="210" t="s">
        <v>25</v>
      </c>
      <c r="D104" s="191"/>
      <c r="E104" s="191"/>
      <c r="F104" s="191"/>
      <c r="G104" s="191"/>
      <c r="H104" s="191"/>
      <c r="I104" s="191"/>
      <c r="J104" s="191"/>
      <c r="K104" s="191"/>
      <c r="L104" s="90"/>
      <c r="M104" s="90"/>
      <c r="N104" s="90"/>
      <c r="O104" s="95"/>
      <c r="P104" s="167">
        <v>2</v>
      </c>
      <c r="Q104" s="139">
        <f>INDEX(O169:P170,P104,2)</f>
        <v>0</v>
      </c>
      <c r="R104" s="86"/>
      <c r="S104" s="119"/>
      <c r="T104" s="90"/>
      <c r="U104" s="93"/>
      <c r="V104" s="80"/>
      <c r="W104" s="173"/>
    </row>
    <row r="105" spans="1:23" ht="15.75">
      <c r="A105" s="88"/>
      <c r="B105" s="90">
        <v>2</v>
      </c>
      <c r="C105" s="210" t="s">
        <v>11</v>
      </c>
      <c r="D105" s="191"/>
      <c r="E105" s="191"/>
      <c r="F105" s="191"/>
      <c r="G105" s="191"/>
      <c r="H105" s="191"/>
      <c r="I105" s="191"/>
      <c r="J105" s="191"/>
      <c r="K105" s="191"/>
      <c r="L105" s="90"/>
      <c r="M105" s="90"/>
      <c r="N105" s="90"/>
      <c r="O105" s="95"/>
      <c r="P105" s="167">
        <v>2</v>
      </c>
      <c r="Q105" s="139">
        <f>INDEX(O169:P170,P105,2)</f>
        <v>0</v>
      </c>
      <c r="R105" s="86"/>
      <c r="S105" s="119"/>
      <c r="T105" s="90"/>
      <c r="U105" s="93"/>
      <c r="V105" s="80"/>
      <c r="W105" s="173"/>
    </row>
    <row r="106" spans="1:23" ht="15.75">
      <c r="A106" s="88"/>
      <c r="B106" s="90">
        <v>3</v>
      </c>
      <c r="C106" s="210" t="s">
        <v>12</v>
      </c>
      <c r="D106" s="191"/>
      <c r="E106" s="191"/>
      <c r="F106" s="191"/>
      <c r="G106" s="191"/>
      <c r="H106" s="191"/>
      <c r="I106" s="191"/>
      <c r="J106" s="191"/>
      <c r="K106" s="191"/>
      <c r="L106" s="90"/>
      <c r="M106" s="90"/>
      <c r="N106" s="90"/>
      <c r="O106" s="95"/>
      <c r="P106" s="167">
        <v>2</v>
      </c>
      <c r="Q106" s="139">
        <f>INDEX(O169:Q170,P106,3)</f>
        <v>1</v>
      </c>
      <c r="R106" s="86"/>
      <c r="S106" s="119"/>
      <c r="T106" s="90"/>
      <c r="U106" s="93"/>
      <c r="V106" s="80"/>
      <c r="W106" s="173"/>
    </row>
    <row r="107" spans="1:23" ht="15.75">
      <c r="A107" s="88"/>
      <c r="B107" s="90">
        <v>4</v>
      </c>
      <c r="C107" s="210" t="s">
        <v>63</v>
      </c>
      <c r="D107" s="191"/>
      <c r="E107" s="191"/>
      <c r="F107" s="191"/>
      <c r="G107" s="191"/>
      <c r="H107" s="191"/>
      <c r="I107" s="191"/>
      <c r="J107" s="191"/>
      <c r="K107" s="191"/>
      <c r="L107" s="90"/>
      <c r="M107" s="90"/>
      <c r="N107" s="90"/>
      <c r="O107" s="95"/>
      <c r="P107" s="167">
        <v>2</v>
      </c>
      <c r="Q107" s="139">
        <f>INDEX(O169:P170,P107,2)</f>
        <v>0</v>
      </c>
      <c r="R107" s="86"/>
      <c r="S107" s="119"/>
      <c r="T107" s="90"/>
      <c r="U107" s="93"/>
      <c r="V107" s="80"/>
      <c r="W107" s="173"/>
    </row>
    <row r="108" spans="1:23" ht="15.75">
      <c r="A108" s="88"/>
      <c r="B108" s="90">
        <v>5</v>
      </c>
      <c r="C108" s="210" t="s">
        <v>13</v>
      </c>
      <c r="D108" s="191"/>
      <c r="E108" s="191"/>
      <c r="F108" s="191"/>
      <c r="G108" s="191"/>
      <c r="H108" s="191"/>
      <c r="I108" s="191"/>
      <c r="J108" s="191"/>
      <c r="K108" s="191"/>
      <c r="L108" s="90"/>
      <c r="M108" s="90"/>
      <c r="N108" s="90"/>
      <c r="O108" s="95"/>
      <c r="P108" s="167">
        <v>2</v>
      </c>
      <c r="Q108" s="139">
        <f>INDEX(O169:P170,P108,2)</f>
        <v>0</v>
      </c>
      <c r="R108" s="86"/>
      <c r="S108" s="119"/>
      <c r="T108" s="90"/>
      <c r="U108" s="93"/>
      <c r="V108" s="80"/>
      <c r="W108" s="173"/>
    </row>
    <row r="109" spans="1:23" ht="32.25" customHeight="1">
      <c r="A109" s="88"/>
      <c r="B109" s="90">
        <v>6</v>
      </c>
      <c r="C109" s="210" t="s">
        <v>14</v>
      </c>
      <c r="D109" s="191"/>
      <c r="E109" s="191"/>
      <c r="F109" s="191"/>
      <c r="G109" s="191"/>
      <c r="H109" s="191"/>
      <c r="I109" s="191"/>
      <c r="J109" s="191"/>
      <c r="K109" s="191"/>
      <c r="L109" s="90"/>
      <c r="M109" s="90"/>
      <c r="N109" s="90"/>
      <c r="O109" s="95"/>
      <c r="P109" s="167">
        <v>2</v>
      </c>
      <c r="Q109" s="139">
        <f>INDEX(O169:P170,P109,2)</f>
        <v>0</v>
      </c>
      <c r="R109" s="202" t="str">
        <f>IF(Q104*SUM(Q105:Q109)&gt;=2,B102,"-")</f>
        <v>-</v>
      </c>
      <c r="S109" s="191"/>
      <c r="T109" s="191"/>
      <c r="U109" s="204"/>
      <c r="V109" s="80"/>
      <c r="W109" s="173"/>
    </row>
    <row r="110" spans="1:23" ht="15.75">
      <c r="A110" s="88"/>
      <c r="B110" s="120"/>
      <c r="C110" s="90"/>
      <c r="D110" s="90"/>
      <c r="E110" s="90"/>
      <c r="F110" s="120"/>
      <c r="G110" s="90"/>
      <c r="H110" s="90"/>
      <c r="I110" s="90"/>
      <c r="J110" s="90"/>
      <c r="K110" s="90"/>
      <c r="L110" s="90"/>
      <c r="M110" s="90"/>
      <c r="N110" s="90"/>
      <c r="O110" s="95"/>
      <c r="P110" s="164"/>
      <c r="Q110" s="80"/>
      <c r="R110" s="88"/>
      <c r="S110" s="119"/>
      <c r="T110" s="90"/>
      <c r="U110" s="93"/>
      <c r="V110" s="80"/>
      <c r="W110" s="173"/>
    </row>
    <row r="111" spans="1:23" ht="15.75">
      <c r="A111" s="88"/>
      <c r="B111" s="218" t="s">
        <v>142</v>
      </c>
      <c r="C111" s="218"/>
      <c r="D111" s="218"/>
      <c r="E111" s="218"/>
      <c r="F111" s="218"/>
      <c r="G111" s="218"/>
      <c r="H111" s="218"/>
      <c r="I111" s="90"/>
      <c r="J111" s="90"/>
      <c r="K111" s="90"/>
      <c r="L111" s="90"/>
      <c r="M111" s="90"/>
      <c r="N111" s="90"/>
      <c r="O111" s="95"/>
      <c r="P111" s="164">
        <v>4</v>
      </c>
      <c r="Q111" s="80"/>
      <c r="R111" s="88" t="str">
        <f>INDEX(B174:Z177,P111,25)</f>
        <v>Répondre aux questions suivantes</v>
      </c>
      <c r="S111" s="90"/>
      <c r="T111" s="90"/>
      <c r="U111" s="93" t="s">
        <v>197</v>
      </c>
      <c r="V111" s="80"/>
      <c r="W111" s="173"/>
    </row>
    <row r="112" spans="1:23" ht="33.75" customHeight="1">
      <c r="A112" s="88"/>
      <c r="B112" s="90">
        <v>1</v>
      </c>
      <c r="C112" s="210" t="s">
        <v>24</v>
      </c>
      <c r="D112" s="191"/>
      <c r="E112" s="191"/>
      <c r="F112" s="191"/>
      <c r="G112" s="191"/>
      <c r="H112" s="191"/>
      <c r="I112" s="191"/>
      <c r="J112" s="191"/>
      <c r="K112" s="191"/>
      <c r="L112" s="90"/>
      <c r="M112" s="90"/>
      <c r="N112" s="90"/>
      <c r="O112" s="95"/>
      <c r="P112" s="164">
        <v>2</v>
      </c>
      <c r="Q112" s="80"/>
      <c r="R112" s="202" t="str">
        <f>INDEX(O169:U170,P112,7)</f>
        <v>-</v>
      </c>
      <c r="S112" s="191"/>
      <c r="T112" s="191"/>
      <c r="U112" s="204"/>
      <c r="V112" s="80"/>
      <c r="W112" s="173"/>
    </row>
    <row r="113" spans="1:23" ht="15.75">
      <c r="A113" s="88"/>
      <c r="B113" s="90">
        <v>2</v>
      </c>
      <c r="C113" s="210" t="s">
        <v>15</v>
      </c>
      <c r="D113" s="191"/>
      <c r="E113" s="191"/>
      <c r="F113" s="191"/>
      <c r="G113" s="191"/>
      <c r="H113" s="191"/>
      <c r="I113" s="191"/>
      <c r="J113" s="191"/>
      <c r="K113" s="191"/>
      <c r="L113" s="90"/>
      <c r="M113" s="90"/>
      <c r="N113" s="90"/>
      <c r="O113" s="95"/>
      <c r="P113" s="164">
        <v>2</v>
      </c>
      <c r="Q113" s="80"/>
      <c r="R113" s="88" t="str">
        <f>INDEX(O169:V170,P113,8)</f>
        <v>-</v>
      </c>
      <c r="S113" s="90"/>
      <c r="T113" s="90"/>
      <c r="U113" s="93"/>
      <c r="V113" s="80"/>
      <c r="W113" s="173"/>
    </row>
    <row r="114" spans="1:23" ht="15.75">
      <c r="A114" s="88"/>
      <c r="B114" s="90">
        <v>3</v>
      </c>
      <c r="C114" s="210" t="s">
        <v>16</v>
      </c>
      <c r="D114" s="191"/>
      <c r="E114" s="191"/>
      <c r="F114" s="191"/>
      <c r="G114" s="191"/>
      <c r="H114" s="191"/>
      <c r="I114" s="191"/>
      <c r="J114" s="191"/>
      <c r="K114" s="191"/>
      <c r="L114" s="90"/>
      <c r="M114" s="90"/>
      <c r="N114" s="90"/>
      <c r="O114" s="95"/>
      <c r="P114" s="164">
        <v>2</v>
      </c>
      <c r="Q114" s="80"/>
      <c r="R114" s="88" t="str">
        <f>INDEX(O169:W170,P114,9)</f>
        <v>-</v>
      </c>
      <c r="S114" s="90"/>
      <c r="T114" s="90"/>
      <c r="U114" s="93"/>
      <c r="V114" s="80"/>
      <c r="W114" s="173"/>
    </row>
    <row r="115" spans="1:23" ht="15.75">
      <c r="A115" s="88"/>
      <c r="B115" s="90"/>
      <c r="C115" s="90"/>
      <c r="D115" s="90"/>
      <c r="E115" s="90"/>
      <c r="F115" s="90"/>
      <c r="G115" s="90"/>
      <c r="H115" s="90"/>
      <c r="I115" s="90"/>
      <c r="J115" s="90"/>
      <c r="K115" s="90"/>
      <c r="L115" s="90"/>
      <c r="M115" s="90"/>
      <c r="N115" s="90"/>
      <c r="O115" s="95"/>
      <c r="P115" s="164"/>
      <c r="Q115" s="80"/>
      <c r="R115" s="202"/>
      <c r="S115" s="191"/>
      <c r="T115" s="191"/>
      <c r="U115" s="204"/>
      <c r="V115" s="80"/>
      <c r="W115" s="173"/>
    </row>
    <row r="116" spans="1:23" ht="15.75">
      <c r="A116" s="88"/>
      <c r="B116" s="192" t="s">
        <v>61</v>
      </c>
      <c r="C116" s="191"/>
      <c r="D116" s="191"/>
      <c r="E116" s="191"/>
      <c r="F116" s="191"/>
      <c r="G116" s="191"/>
      <c r="H116" s="191"/>
      <c r="I116" s="191"/>
      <c r="J116" s="191"/>
      <c r="K116" s="191"/>
      <c r="L116" s="92"/>
      <c r="M116" s="92"/>
      <c r="N116" s="92"/>
      <c r="O116" s="95"/>
      <c r="P116" s="164">
        <v>4</v>
      </c>
      <c r="Q116" s="80"/>
      <c r="R116" s="88" t="str">
        <f>INDEX(B174:Z177,P116,25)</f>
        <v>Répondre aux questions suivantes</v>
      </c>
      <c r="S116" s="90"/>
      <c r="T116" s="90"/>
      <c r="U116" s="93"/>
      <c r="V116" s="80"/>
      <c r="W116" s="173"/>
    </row>
    <row r="117" spans="1:23" ht="15.75">
      <c r="A117" s="88"/>
      <c r="B117" s="92">
        <v>1</v>
      </c>
      <c r="C117" s="90" t="s">
        <v>22</v>
      </c>
      <c r="D117" s="86"/>
      <c r="E117" s="86"/>
      <c r="F117" s="92"/>
      <c r="G117" s="92"/>
      <c r="H117" s="92"/>
      <c r="I117" s="92"/>
      <c r="J117" s="92"/>
      <c r="K117" s="92"/>
      <c r="L117" s="92"/>
      <c r="M117" s="92"/>
      <c r="N117" s="92"/>
      <c r="O117" s="95"/>
      <c r="P117" s="164">
        <v>2</v>
      </c>
      <c r="Q117" s="80"/>
      <c r="R117" s="88" t="str">
        <f>INDEX(O169:X170,P117,10)</f>
        <v>-</v>
      </c>
      <c r="S117" s="90"/>
      <c r="T117" s="90">
        <f>IF(R117="-",0,1)</f>
        <v>0</v>
      </c>
      <c r="U117" s="93"/>
      <c r="V117" s="80"/>
      <c r="W117" s="173"/>
    </row>
    <row r="118" spans="1:23" ht="15.75">
      <c r="A118" s="88"/>
      <c r="B118" s="92">
        <v>2</v>
      </c>
      <c r="C118" s="90" t="s">
        <v>23</v>
      </c>
      <c r="D118" s="86"/>
      <c r="E118" s="86"/>
      <c r="F118" s="92"/>
      <c r="G118" s="92"/>
      <c r="H118" s="92"/>
      <c r="I118" s="92"/>
      <c r="J118" s="92"/>
      <c r="K118" s="92"/>
      <c r="L118" s="92"/>
      <c r="M118" s="92"/>
      <c r="N118" s="92"/>
      <c r="O118" s="95"/>
      <c r="P118" s="164">
        <v>2</v>
      </c>
      <c r="Q118" s="80"/>
      <c r="R118" s="88" t="str">
        <f>INDEX(O169:Y170,P118,11)</f>
        <v>-</v>
      </c>
      <c r="S118" s="90"/>
      <c r="T118" s="90">
        <f>IF(R118="-",0,1)</f>
        <v>0</v>
      </c>
      <c r="U118" s="93"/>
      <c r="V118" s="80"/>
      <c r="W118" s="173"/>
    </row>
    <row r="119" spans="1:23" ht="15.75">
      <c r="A119" s="88"/>
      <c r="B119" s="92"/>
      <c r="C119" s="121" t="s">
        <v>100</v>
      </c>
      <c r="D119" s="86"/>
      <c r="E119" s="86"/>
      <c r="F119" s="92"/>
      <c r="G119" s="92"/>
      <c r="H119" s="92"/>
      <c r="I119" s="92"/>
      <c r="J119" s="92"/>
      <c r="K119" s="92"/>
      <c r="L119" s="92"/>
      <c r="M119" s="92"/>
      <c r="N119" s="92"/>
      <c r="O119" s="95"/>
      <c r="P119" s="164"/>
      <c r="Q119" s="80"/>
      <c r="R119" s="88"/>
      <c r="S119" s="90"/>
      <c r="T119" s="90"/>
      <c r="U119" s="93"/>
      <c r="V119" s="80"/>
      <c r="W119" s="173"/>
    </row>
    <row r="120" spans="1:23" ht="15.75">
      <c r="A120" s="88"/>
      <c r="B120" s="92">
        <v>3</v>
      </c>
      <c r="C120" s="90" t="s">
        <v>27</v>
      </c>
      <c r="D120" s="86"/>
      <c r="E120" s="86"/>
      <c r="F120" s="92"/>
      <c r="G120" s="92"/>
      <c r="H120" s="92"/>
      <c r="I120" s="92"/>
      <c r="J120" s="92"/>
      <c r="K120" s="92"/>
      <c r="L120" s="92"/>
      <c r="M120" s="92"/>
      <c r="N120" s="92"/>
      <c r="O120" s="95"/>
      <c r="P120" s="164">
        <v>2</v>
      </c>
      <c r="Q120" s="80"/>
      <c r="R120" s="88" t="str">
        <f>INDEX(O169:Z170,P120,12)</f>
        <v>-</v>
      </c>
      <c r="S120" s="90"/>
      <c r="T120" s="90">
        <f>IF(R120="-",0,1)</f>
        <v>0</v>
      </c>
      <c r="U120" s="93"/>
      <c r="V120" s="80"/>
      <c r="W120" s="173"/>
    </row>
    <row r="121" spans="1:23" ht="15.75">
      <c r="A121" s="88"/>
      <c r="B121" s="92"/>
      <c r="C121" s="121" t="s">
        <v>137</v>
      </c>
      <c r="D121" s="86"/>
      <c r="E121" s="86"/>
      <c r="F121" s="92"/>
      <c r="G121" s="92"/>
      <c r="H121" s="92"/>
      <c r="I121" s="92"/>
      <c r="J121" s="92"/>
      <c r="K121" s="92"/>
      <c r="L121" s="92"/>
      <c r="M121" s="92"/>
      <c r="N121" s="92"/>
      <c r="O121" s="95"/>
      <c r="P121" s="164"/>
      <c r="Q121" s="80"/>
      <c r="R121" s="88"/>
      <c r="S121" s="90"/>
      <c r="T121" s="90"/>
      <c r="U121" s="93"/>
      <c r="V121" s="80"/>
      <c r="W121" s="173"/>
    </row>
    <row r="122" spans="1:23" ht="15.75">
      <c r="A122" s="88"/>
      <c r="B122" s="90"/>
      <c r="C122" s="97"/>
      <c r="D122" s="92"/>
      <c r="E122" s="90"/>
      <c r="F122" s="92"/>
      <c r="G122" s="92"/>
      <c r="H122" s="92"/>
      <c r="I122" s="92"/>
      <c r="J122" s="92"/>
      <c r="K122" s="92"/>
      <c r="L122" s="92"/>
      <c r="M122" s="92"/>
      <c r="N122" s="92"/>
      <c r="O122" s="95"/>
      <c r="P122" s="164"/>
      <c r="Q122" s="80"/>
      <c r="R122" s="88"/>
      <c r="S122" s="90"/>
      <c r="T122" s="90"/>
      <c r="U122" s="93"/>
      <c r="V122" s="80"/>
      <c r="W122" s="173"/>
    </row>
    <row r="123" spans="1:23" ht="15.75">
      <c r="A123" s="88"/>
      <c r="B123" s="192" t="s">
        <v>62</v>
      </c>
      <c r="C123" s="191"/>
      <c r="D123" s="191"/>
      <c r="E123" s="191"/>
      <c r="F123" s="191"/>
      <c r="G123" s="191"/>
      <c r="H123" s="191"/>
      <c r="I123" s="191"/>
      <c r="J123" s="191"/>
      <c r="K123" s="191"/>
      <c r="L123" s="92"/>
      <c r="M123" s="92"/>
      <c r="N123" s="92"/>
      <c r="O123" s="95"/>
      <c r="P123" s="164">
        <v>4</v>
      </c>
      <c r="Q123" s="80"/>
      <c r="R123" s="88" t="str">
        <f>INDEX(B174:Z177,P123,25)</f>
        <v>Répondre aux questions suivantes</v>
      </c>
      <c r="S123" s="90"/>
      <c r="T123" s="90"/>
      <c r="U123" s="93"/>
      <c r="V123" s="80"/>
      <c r="W123" s="173"/>
    </row>
    <row r="124" spans="1:23" ht="15.75">
      <c r="A124" s="88"/>
      <c r="B124" s="92">
        <v>1</v>
      </c>
      <c r="C124" s="208" t="s">
        <v>128</v>
      </c>
      <c r="D124" s="191"/>
      <c r="E124" s="191"/>
      <c r="F124" s="191"/>
      <c r="G124" s="191"/>
      <c r="H124" s="191"/>
      <c r="I124" s="191"/>
      <c r="J124" s="191"/>
      <c r="K124" s="191"/>
      <c r="L124" s="92"/>
      <c r="M124" s="92"/>
      <c r="N124" s="92"/>
      <c r="O124" s="95"/>
      <c r="P124" s="164">
        <v>1</v>
      </c>
      <c r="Q124" s="80"/>
      <c r="R124" s="88" t="str">
        <f>INDEX(B180:C182,P124,2)</f>
        <v>-</v>
      </c>
      <c r="S124" s="90"/>
      <c r="T124" s="90"/>
      <c r="U124" s="93"/>
      <c r="V124" s="80"/>
      <c r="W124" s="173"/>
    </row>
    <row r="125" spans="1:23" ht="30.75" customHeight="1">
      <c r="A125" s="88"/>
      <c r="B125" s="90"/>
      <c r="C125" s="97"/>
      <c r="D125" s="86"/>
      <c r="E125" s="86"/>
      <c r="F125" s="92"/>
      <c r="G125" s="92"/>
      <c r="H125" s="92"/>
      <c r="I125" s="92"/>
      <c r="J125" s="92"/>
      <c r="K125" s="92"/>
      <c r="L125" s="92"/>
      <c r="M125" s="92"/>
      <c r="N125" s="92"/>
      <c r="O125" s="95"/>
      <c r="P125" s="164"/>
      <c r="Q125" s="80"/>
      <c r="R125" s="202" t="str">
        <f>IF(R124="-","-",B123)</f>
        <v>-</v>
      </c>
      <c r="S125" s="191"/>
      <c r="T125" s="191"/>
      <c r="U125" s="204"/>
      <c r="V125" s="80"/>
      <c r="W125" s="173"/>
    </row>
    <row r="126" spans="1:23" ht="15.75">
      <c r="A126" s="105"/>
      <c r="B126" s="106"/>
      <c r="C126" s="107"/>
      <c r="D126" s="106"/>
      <c r="E126" s="106"/>
      <c r="F126" s="108"/>
      <c r="G126" s="108"/>
      <c r="H126" s="108"/>
      <c r="I126" s="108"/>
      <c r="J126" s="108"/>
      <c r="K126" s="108"/>
      <c r="L126" s="108"/>
      <c r="M126" s="108"/>
      <c r="N126" s="108"/>
      <c r="O126" s="109"/>
      <c r="P126" s="165"/>
      <c r="Q126" s="80"/>
      <c r="R126" s="122"/>
      <c r="S126" s="123"/>
      <c r="T126" s="123"/>
      <c r="U126" s="124"/>
      <c r="V126" s="80"/>
      <c r="W126" s="174"/>
    </row>
    <row r="127" spans="1:23" ht="15.75">
      <c r="A127" s="110"/>
      <c r="B127" s="84"/>
      <c r="C127" s="125"/>
      <c r="D127" s="115"/>
      <c r="E127" s="115"/>
      <c r="F127" s="115"/>
      <c r="G127" s="115"/>
      <c r="H127" s="115"/>
      <c r="I127" s="115"/>
      <c r="J127" s="115"/>
      <c r="K127" s="115"/>
      <c r="L127" s="115"/>
      <c r="M127" s="115"/>
      <c r="N127" s="115"/>
      <c r="O127" s="114"/>
      <c r="P127" s="114"/>
      <c r="Q127" s="80"/>
      <c r="R127" s="110"/>
      <c r="S127" s="84"/>
      <c r="T127" s="84"/>
      <c r="U127" s="110"/>
      <c r="V127" s="80"/>
      <c r="W127" s="175"/>
    </row>
    <row r="128" spans="1:23" ht="15.75">
      <c r="A128" s="88"/>
      <c r="B128" s="90"/>
      <c r="C128" s="97"/>
      <c r="D128" s="92"/>
      <c r="E128" s="92"/>
      <c r="F128" s="92"/>
      <c r="G128" s="92"/>
      <c r="H128" s="92"/>
      <c r="I128" s="92"/>
      <c r="J128" s="92"/>
      <c r="K128" s="92"/>
      <c r="L128" s="92"/>
      <c r="M128" s="92"/>
      <c r="N128" s="92"/>
      <c r="O128" s="213" t="s">
        <v>30</v>
      </c>
      <c r="P128" s="214"/>
      <c r="Q128" s="80"/>
      <c r="R128" s="190" t="s">
        <v>202</v>
      </c>
      <c r="S128" s="211"/>
      <c r="T128" s="211"/>
      <c r="U128" s="212"/>
      <c r="W128" s="171" t="s">
        <v>236</v>
      </c>
    </row>
    <row r="129" spans="1:23" ht="19.5">
      <c r="A129" s="88"/>
      <c r="B129" s="89" t="s">
        <v>2</v>
      </c>
      <c r="C129" s="90"/>
      <c r="D129" s="90"/>
      <c r="E129" s="90"/>
      <c r="F129" s="90"/>
      <c r="G129" s="90"/>
      <c r="H129" s="90"/>
      <c r="I129" s="90"/>
      <c r="J129" s="90"/>
      <c r="K129" s="90"/>
      <c r="L129" s="90"/>
      <c r="M129" s="90"/>
      <c r="N129" s="90"/>
      <c r="O129" s="215" t="s">
        <v>69</v>
      </c>
      <c r="P129" s="216"/>
      <c r="Q129" s="87"/>
      <c r="R129" s="199" t="s">
        <v>203</v>
      </c>
      <c r="S129" s="200"/>
      <c r="T129" s="200"/>
      <c r="U129" s="201"/>
      <c r="W129" s="173"/>
    </row>
    <row r="130" spans="1:23" ht="15.75">
      <c r="A130" s="88"/>
      <c r="B130" s="94" t="s">
        <v>46</v>
      </c>
      <c r="C130" s="90"/>
      <c r="D130" s="90"/>
      <c r="E130" s="90"/>
      <c r="F130" s="90"/>
      <c r="G130" s="90"/>
      <c r="H130" s="90"/>
      <c r="I130" s="90"/>
      <c r="J130" s="90"/>
      <c r="K130" s="90"/>
      <c r="L130" s="90"/>
      <c r="M130" s="90"/>
      <c r="N130" s="90"/>
      <c r="O130" s="95"/>
      <c r="P130" s="164"/>
      <c r="Q130" s="80"/>
      <c r="R130" s="88"/>
      <c r="S130" s="90"/>
      <c r="T130" s="90"/>
      <c r="U130" s="93"/>
      <c r="W130" s="173"/>
    </row>
    <row r="131" spans="1:23" ht="15.75">
      <c r="A131" s="88"/>
      <c r="B131" s="121"/>
      <c r="C131" s="90"/>
      <c r="D131" s="90"/>
      <c r="E131" s="90"/>
      <c r="F131" s="90"/>
      <c r="G131" s="90"/>
      <c r="H131" s="90"/>
      <c r="I131" s="90"/>
      <c r="J131" s="90"/>
      <c r="K131" s="90"/>
      <c r="L131" s="90"/>
      <c r="M131" s="90"/>
      <c r="N131" s="90"/>
      <c r="O131" s="95"/>
      <c r="P131" s="164"/>
      <c r="Q131" s="80"/>
      <c r="R131" s="88"/>
      <c r="S131" s="90"/>
      <c r="T131" s="90"/>
      <c r="U131" s="93"/>
      <c r="W131" s="173"/>
    </row>
    <row r="132" spans="1:23" ht="15.75">
      <c r="A132" s="88"/>
      <c r="B132" s="90" t="s">
        <v>5</v>
      </c>
      <c r="C132" s="90"/>
      <c r="D132" s="90"/>
      <c r="E132" s="90"/>
      <c r="F132" s="90"/>
      <c r="G132" s="90"/>
      <c r="H132" s="90"/>
      <c r="I132" s="90"/>
      <c r="J132" s="90"/>
      <c r="K132" s="90"/>
      <c r="L132" s="90"/>
      <c r="M132" s="90"/>
      <c r="N132" s="90"/>
      <c r="O132" s="95"/>
      <c r="P132" s="164"/>
      <c r="Q132" s="80"/>
      <c r="R132" s="88"/>
      <c r="S132" s="90"/>
      <c r="T132" s="90"/>
      <c r="U132" s="93"/>
      <c r="W132" s="173"/>
    </row>
    <row r="133" spans="1:23" ht="15.75">
      <c r="A133" s="88"/>
      <c r="B133" s="192" t="s">
        <v>189</v>
      </c>
      <c r="C133" s="191"/>
      <c r="D133" s="191"/>
      <c r="E133" s="191"/>
      <c r="F133" s="191"/>
      <c r="G133" s="191"/>
      <c r="H133" s="191"/>
      <c r="I133" s="191"/>
      <c r="J133" s="191"/>
      <c r="K133" s="191"/>
      <c r="L133" s="90"/>
      <c r="M133" s="90"/>
      <c r="N133" s="90"/>
      <c r="O133" s="95"/>
      <c r="P133" s="164">
        <v>4</v>
      </c>
      <c r="Q133" s="80"/>
      <c r="R133" s="202" t="str">
        <f>INDEX(B174:N177,P133,13)</f>
        <v>20) Aménagements pour piétons</v>
      </c>
      <c r="S133" s="203"/>
      <c r="T133" s="203"/>
      <c r="U133" s="204"/>
      <c r="W133" s="173"/>
    </row>
    <row r="134" spans="1:23" ht="15.75">
      <c r="A134" s="88"/>
      <c r="B134" s="86"/>
      <c r="C134" s="99"/>
      <c r="D134" s="99"/>
      <c r="E134" s="99"/>
      <c r="F134" s="99"/>
      <c r="G134" s="99"/>
      <c r="H134" s="99"/>
      <c r="I134" s="99"/>
      <c r="J134" s="99"/>
      <c r="K134" s="99"/>
      <c r="L134" s="90"/>
      <c r="M134" s="90"/>
      <c r="N134" s="90"/>
      <c r="O134" s="95"/>
      <c r="P134" s="164"/>
      <c r="Q134" s="80"/>
      <c r="R134" s="88"/>
      <c r="S134" s="90"/>
      <c r="T134" s="90"/>
      <c r="U134" s="93"/>
      <c r="W134" s="173"/>
    </row>
    <row r="135" spans="1:23" ht="15.75">
      <c r="A135" s="88"/>
      <c r="B135" s="192" t="s">
        <v>190</v>
      </c>
      <c r="C135" s="191"/>
      <c r="D135" s="191"/>
      <c r="E135" s="191"/>
      <c r="F135" s="191"/>
      <c r="G135" s="191"/>
      <c r="H135" s="191"/>
      <c r="I135" s="191"/>
      <c r="J135" s="191"/>
      <c r="K135" s="191"/>
      <c r="L135" s="90"/>
      <c r="M135" s="90"/>
      <c r="N135" s="90"/>
      <c r="O135" s="95"/>
      <c r="P135" s="164">
        <v>4</v>
      </c>
      <c r="Q135" s="80"/>
      <c r="R135" s="202" t="str">
        <f>INDEX(B174:O177,P135,14)</f>
        <v>21) Aménagements pour cyclistes</v>
      </c>
      <c r="S135" s="203"/>
      <c r="T135" s="203"/>
      <c r="U135" s="204"/>
      <c r="W135" s="173"/>
    </row>
    <row r="136" spans="1:23" ht="15.75">
      <c r="A136" s="88"/>
      <c r="B136" s="90"/>
      <c r="C136" s="94"/>
      <c r="D136" s="90"/>
      <c r="E136" s="90"/>
      <c r="F136" s="90"/>
      <c r="G136" s="90"/>
      <c r="H136" s="90"/>
      <c r="I136" s="90"/>
      <c r="J136" s="90"/>
      <c r="K136" s="90"/>
      <c r="L136" s="90"/>
      <c r="M136" s="90"/>
      <c r="N136" s="90"/>
      <c r="O136" s="95"/>
      <c r="P136" s="164"/>
      <c r="Q136" s="80"/>
      <c r="R136" s="88"/>
      <c r="S136" s="90"/>
      <c r="T136" s="90"/>
      <c r="U136" s="93"/>
      <c r="W136" s="173"/>
    </row>
    <row r="137" spans="1:23" ht="15.75">
      <c r="A137" s="88"/>
      <c r="B137" s="192" t="s">
        <v>191</v>
      </c>
      <c r="C137" s="191"/>
      <c r="D137" s="191"/>
      <c r="E137" s="191"/>
      <c r="F137" s="191"/>
      <c r="G137" s="191"/>
      <c r="H137" s="191"/>
      <c r="I137" s="191"/>
      <c r="J137" s="191"/>
      <c r="K137" s="191"/>
      <c r="L137" s="90"/>
      <c r="M137" s="90"/>
      <c r="N137" s="90"/>
      <c r="O137" s="95"/>
      <c r="P137" s="164">
        <v>4</v>
      </c>
      <c r="Q137" s="80"/>
      <c r="R137" s="202" t="str">
        <f>INDEX(B174:P177,P137,15)</f>
        <v>22) Promotion et développement des transports publics</v>
      </c>
      <c r="S137" s="203"/>
      <c r="T137" s="203"/>
      <c r="U137" s="204"/>
      <c r="W137" s="173"/>
    </row>
    <row r="138" spans="1:23" ht="15.75">
      <c r="A138" s="88"/>
      <c r="B138" s="90"/>
      <c r="C138" s="94"/>
      <c r="D138" s="90"/>
      <c r="E138" s="90"/>
      <c r="F138" s="90"/>
      <c r="G138" s="90"/>
      <c r="H138" s="90"/>
      <c r="I138" s="90"/>
      <c r="J138" s="90"/>
      <c r="K138" s="90"/>
      <c r="L138" s="90"/>
      <c r="M138" s="90"/>
      <c r="N138" s="90"/>
      <c r="O138" s="95"/>
      <c r="P138" s="164"/>
      <c r="Q138" s="80"/>
      <c r="R138" s="88"/>
      <c r="S138" s="90"/>
      <c r="T138" s="90"/>
      <c r="U138" s="93"/>
      <c r="W138" s="173"/>
    </row>
    <row r="139" spans="1:23" ht="31.5" customHeight="1">
      <c r="A139" s="88"/>
      <c r="B139" s="192" t="s">
        <v>192</v>
      </c>
      <c r="C139" s="191"/>
      <c r="D139" s="191"/>
      <c r="E139" s="191"/>
      <c r="F139" s="191"/>
      <c r="G139" s="191"/>
      <c r="H139" s="191"/>
      <c r="I139" s="191"/>
      <c r="J139" s="191"/>
      <c r="K139" s="191"/>
      <c r="L139" s="90"/>
      <c r="M139" s="90"/>
      <c r="N139" s="90"/>
      <c r="O139" s="95"/>
      <c r="P139" s="164">
        <v>4</v>
      </c>
      <c r="Q139" s="80"/>
      <c r="R139" s="202" t="str">
        <f>INDEX(B174:Q177,P139,16)</f>
        <v>23) Promotion de la mobilité douce et d'une mobilité automobile adaptée et économe</v>
      </c>
      <c r="S139" s="203"/>
      <c r="T139" s="203"/>
      <c r="U139" s="204"/>
      <c r="W139" s="173"/>
    </row>
    <row r="140" spans="1:23" ht="15.75">
      <c r="A140" s="105"/>
      <c r="B140" s="107"/>
      <c r="C140" s="123"/>
      <c r="D140" s="123"/>
      <c r="E140" s="123"/>
      <c r="F140" s="123"/>
      <c r="G140" s="123"/>
      <c r="H140" s="123"/>
      <c r="I140" s="123"/>
      <c r="J140" s="123"/>
      <c r="K140" s="123"/>
      <c r="L140" s="106"/>
      <c r="M140" s="106"/>
      <c r="N140" s="106"/>
      <c r="O140" s="109"/>
      <c r="P140" s="165"/>
      <c r="Q140" s="126"/>
      <c r="R140" s="122"/>
      <c r="S140" s="123"/>
      <c r="T140" s="123"/>
      <c r="U140" s="124"/>
      <c r="W140" s="174"/>
    </row>
    <row r="141" spans="1:22" ht="15.75">
      <c r="A141" s="84"/>
      <c r="B141" s="84"/>
      <c r="C141" s="127"/>
      <c r="D141" s="84"/>
      <c r="E141" s="84"/>
      <c r="F141" s="84"/>
      <c r="G141" s="84"/>
      <c r="H141" s="84"/>
      <c r="I141" s="84"/>
      <c r="J141" s="84"/>
      <c r="K141" s="84"/>
      <c r="L141" s="84"/>
      <c r="M141" s="84"/>
      <c r="N141" s="84"/>
      <c r="O141" s="113"/>
      <c r="P141" s="113"/>
      <c r="Q141" s="80"/>
      <c r="R141" s="84"/>
      <c r="S141" s="84"/>
      <c r="T141" s="84"/>
      <c r="U141" s="84"/>
      <c r="V141" s="80"/>
    </row>
    <row r="142" spans="1:23" ht="15.75">
      <c r="A142" s="88"/>
      <c r="B142" s="90"/>
      <c r="C142" s="94"/>
      <c r="D142" s="90"/>
      <c r="E142" s="90"/>
      <c r="F142" s="90"/>
      <c r="G142" s="90"/>
      <c r="H142" s="90"/>
      <c r="I142" s="90"/>
      <c r="J142" s="90"/>
      <c r="K142" s="90"/>
      <c r="L142" s="90"/>
      <c r="M142" s="90"/>
      <c r="N142" s="90"/>
      <c r="O142" s="213" t="s">
        <v>30</v>
      </c>
      <c r="P142" s="214"/>
      <c r="Q142" s="80"/>
      <c r="R142" s="190" t="s">
        <v>202</v>
      </c>
      <c r="S142" s="211"/>
      <c r="T142" s="211"/>
      <c r="U142" s="212"/>
      <c r="W142" s="171" t="s">
        <v>236</v>
      </c>
    </row>
    <row r="143" spans="1:23" ht="19.5">
      <c r="A143" s="88"/>
      <c r="B143" s="89" t="s">
        <v>3</v>
      </c>
      <c r="C143" s="90"/>
      <c r="D143" s="90"/>
      <c r="E143" s="90"/>
      <c r="F143" s="90"/>
      <c r="G143" s="90"/>
      <c r="H143" s="90"/>
      <c r="I143" s="90"/>
      <c r="J143" s="90"/>
      <c r="K143" s="90"/>
      <c r="L143" s="90"/>
      <c r="M143" s="90"/>
      <c r="N143" s="90"/>
      <c r="O143" s="215" t="s">
        <v>69</v>
      </c>
      <c r="P143" s="216"/>
      <c r="Q143" s="87"/>
      <c r="R143" s="199" t="s">
        <v>203</v>
      </c>
      <c r="S143" s="200"/>
      <c r="T143" s="200"/>
      <c r="U143" s="201"/>
      <c r="W143" s="173"/>
    </row>
    <row r="144" spans="1:23" ht="15.75">
      <c r="A144" s="88"/>
      <c r="B144" s="94" t="s">
        <v>48</v>
      </c>
      <c r="C144" s="90"/>
      <c r="D144" s="90"/>
      <c r="E144" s="90"/>
      <c r="F144" s="90"/>
      <c r="G144" s="90"/>
      <c r="H144" s="90"/>
      <c r="I144" s="90"/>
      <c r="J144" s="90"/>
      <c r="K144" s="90"/>
      <c r="L144" s="90"/>
      <c r="M144" s="90"/>
      <c r="N144" s="90"/>
      <c r="O144" s="95"/>
      <c r="P144" s="164"/>
      <c r="Q144" s="80"/>
      <c r="R144" s="88"/>
      <c r="S144" s="90"/>
      <c r="T144" s="90"/>
      <c r="U144" s="93"/>
      <c r="W144" s="173"/>
    </row>
    <row r="145" spans="1:23" ht="15.75">
      <c r="A145" s="88"/>
      <c r="B145" s="121"/>
      <c r="C145" s="90"/>
      <c r="D145" s="90"/>
      <c r="E145" s="90"/>
      <c r="F145" s="90"/>
      <c r="G145" s="90"/>
      <c r="H145" s="90"/>
      <c r="I145" s="90"/>
      <c r="J145" s="90"/>
      <c r="K145" s="90"/>
      <c r="L145" s="90"/>
      <c r="M145" s="90"/>
      <c r="N145" s="90"/>
      <c r="O145" s="95"/>
      <c r="P145" s="164"/>
      <c r="Q145" s="80"/>
      <c r="R145" s="88"/>
      <c r="S145" s="90"/>
      <c r="T145" s="90"/>
      <c r="U145" s="93"/>
      <c r="W145" s="173"/>
    </row>
    <row r="146" spans="1:23" ht="15.75">
      <c r="A146" s="88"/>
      <c r="B146" s="90" t="s">
        <v>5</v>
      </c>
      <c r="C146" s="90"/>
      <c r="D146" s="90"/>
      <c r="E146" s="90"/>
      <c r="F146" s="90"/>
      <c r="G146" s="90"/>
      <c r="H146" s="90"/>
      <c r="I146" s="90"/>
      <c r="J146" s="90"/>
      <c r="K146" s="90"/>
      <c r="L146" s="90"/>
      <c r="M146" s="90"/>
      <c r="N146" s="90"/>
      <c r="O146" s="95"/>
      <c r="P146" s="164"/>
      <c r="Q146" s="80"/>
      <c r="R146" s="88"/>
      <c r="S146" s="90"/>
      <c r="T146" s="90"/>
      <c r="U146" s="93"/>
      <c r="W146" s="173"/>
    </row>
    <row r="147" spans="1:23" ht="64.5" customHeight="1">
      <c r="A147" s="88"/>
      <c r="B147" s="192" t="s">
        <v>96</v>
      </c>
      <c r="C147" s="191"/>
      <c r="D147" s="191"/>
      <c r="E147" s="191"/>
      <c r="F147" s="191"/>
      <c r="G147" s="191"/>
      <c r="H147" s="191"/>
      <c r="I147" s="191"/>
      <c r="J147" s="191"/>
      <c r="K147" s="191"/>
      <c r="L147" s="92"/>
      <c r="M147" s="92"/>
      <c r="N147" s="92"/>
      <c r="O147" s="95"/>
      <c r="P147" s="164">
        <v>4</v>
      </c>
      <c r="Q147" s="80"/>
      <c r="R147" s="202" t="str">
        <f>INDEX(B174:R177,P147,17)</f>
        <v>24) Attribution les domaines de l'efficacité énergétique et de la promotion des énergies renouvelables à un dicastère (budget et programme). Analyse de la situation énergétique de la commune tous les cinq ans</v>
      </c>
      <c r="S147" s="203"/>
      <c r="T147" s="203"/>
      <c r="U147" s="204"/>
      <c r="W147" s="173"/>
    </row>
    <row r="148" spans="1:23" ht="15.75">
      <c r="A148" s="88"/>
      <c r="B148" s="94"/>
      <c r="C148" s="97"/>
      <c r="D148" s="92"/>
      <c r="E148" s="92"/>
      <c r="F148" s="92"/>
      <c r="G148" s="92"/>
      <c r="H148" s="92"/>
      <c r="I148" s="92"/>
      <c r="J148" s="92"/>
      <c r="K148" s="92"/>
      <c r="L148" s="92"/>
      <c r="M148" s="92"/>
      <c r="N148" s="92"/>
      <c r="O148" s="95"/>
      <c r="P148" s="164"/>
      <c r="Q148" s="80"/>
      <c r="R148" s="88"/>
      <c r="S148" s="90"/>
      <c r="T148" s="90"/>
      <c r="U148" s="93"/>
      <c r="W148" s="173"/>
    </row>
    <row r="149" spans="1:23" ht="69" customHeight="1">
      <c r="A149" s="88"/>
      <c r="B149" s="192" t="s">
        <v>139</v>
      </c>
      <c r="C149" s="191"/>
      <c r="D149" s="191"/>
      <c r="E149" s="191"/>
      <c r="F149" s="191"/>
      <c r="G149" s="191"/>
      <c r="H149" s="191"/>
      <c r="I149" s="191"/>
      <c r="J149" s="191"/>
      <c r="K149" s="191"/>
      <c r="L149" s="90"/>
      <c r="M149" s="90"/>
      <c r="N149" s="90"/>
      <c r="O149" s="95"/>
      <c r="P149" s="164">
        <v>4</v>
      </c>
      <c r="Q149" s="80"/>
      <c r="R149" s="205" t="str">
        <f>INDEX(B174:S177,P149,18)</f>
        <v>25) Création d'une commission de l'énergie chargée de suivre régulièrement la politique énergétique de la commune et de rapporter les informations auprès du Conseil général/communal</v>
      </c>
      <c r="S149" s="206"/>
      <c r="T149" s="206"/>
      <c r="U149" s="207"/>
      <c r="W149" s="173"/>
    </row>
    <row r="150" spans="1:23" ht="15.75">
      <c r="A150" s="88"/>
      <c r="B150" s="94"/>
      <c r="C150" s="94"/>
      <c r="D150" s="90"/>
      <c r="E150" s="90"/>
      <c r="F150" s="90"/>
      <c r="G150" s="90"/>
      <c r="H150" s="90"/>
      <c r="I150" s="90"/>
      <c r="J150" s="90"/>
      <c r="K150" s="90"/>
      <c r="L150" s="90"/>
      <c r="M150" s="90"/>
      <c r="N150" s="90"/>
      <c r="O150" s="95"/>
      <c r="P150" s="164"/>
      <c r="Q150" s="80"/>
      <c r="R150" s="88"/>
      <c r="S150" s="90"/>
      <c r="T150" s="90"/>
      <c r="U150" s="93"/>
      <c r="W150" s="173"/>
    </row>
    <row r="151" spans="1:23" ht="32.25" customHeight="1">
      <c r="A151" s="88"/>
      <c r="B151" s="192" t="s">
        <v>140</v>
      </c>
      <c r="C151" s="191"/>
      <c r="D151" s="191"/>
      <c r="E151" s="191"/>
      <c r="F151" s="191"/>
      <c r="G151" s="191"/>
      <c r="H151" s="191"/>
      <c r="I151" s="191"/>
      <c r="J151" s="191"/>
      <c r="K151" s="191"/>
      <c r="L151" s="90"/>
      <c r="M151" s="90"/>
      <c r="N151" s="90"/>
      <c r="O151" s="95"/>
      <c r="P151" s="164">
        <v>4</v>
      </c>
      <c r="Q151" s="80"/>
      <c r="R151" s="205" t="str">
        <f>INDEX(B174:T177,P151,19)</f>
        <v>26) Appels d'offre et achats. Critères énergétiques systématiquement appliqués et favorisés</v>
      </c>
      <c r="S151" s="206"/>
      <c r="T151" s="206"/>
      <c r="U151" s="207"/>
      <c r="W151" s="173"/>
    </row>
    <row r="152" spans="1:23" ht="15.75">
      <c r="A152" s="88"/>
      <c r="B152" s="94"/>
      <c r="C152" s="94"/>
      <c r="D152" s="90"/>
      <c r="E152" s="90"/>
      <c r="F152" s="90"/>
      <c r="G152" s="90"/>
      <c r="H152" s="90"/>
      <c r="I152" s="90"/>
      <c r="J152" s="90"/>
      <c r="K152" s="90"/>
      <c r="L152" s="90"/>
      <c r="M152" s="90"/>
      <c r="N152" s="90"/>
      <c r="O152" s="95"/>
      <c r="P152" s="164"/>
      <c r="Q152" s="80"/>
      <c r="R152" s="88"/>
      <c r="S152" s="90"/>
      <c r="T152" s="90"/>
      <c r="U152" s="93"/>
      <c r="W152" s="173"/>
    </row>
    <row r="153" spans="1:23" ht="30.75" customHeight="1">
      <c r="A153" s="88"/>
      <c r="B153" s="192" t="s">
        <v>65</v>
      </c>
      <c r="C153" s="191"/>
      <c r="D153" s="191"/>
      <c r="E153" s="191"/>
      <c r="F153" s="191"/>
      <c r="G153" s="191"/>
      <c r="H153" s="191"/>
      <c r="I153" s="191"/>
      <c r="J153" s="191"/>
      <c r="K153" s="191"/>
      <c r="L153" s="90"/>
      <c r="M153" s="90"/>
      <c r="N153" s="90"/>
      <c r="O153" s="95"/>
      <c r="P153" s="164">
        <v>4</v>
      </c>
      <c r="Q153" s="80"/>
      <c r="R153" s="205" t="str">
        <f>INDEX(B174:U177,P153,20)</f>
        <v>27) Formation des employés et responsables communaux à l'optimisation énergétique dans le bâtiment</v>
      </c>
      <c r="S153" s="206"/>
      <c r="T153" s="206"/>
      <c r="U153" s="207"/>
      <c r="W153" s="173"/>
    </row>
    <row r="154" spans="1:23" ht="15.75">
      <c r="A154" s="105"/>
      <c r="B154" s="107"/>
      <c r="C154" s="123"/>
      <c r="D154" s="123"/>
      <c r="E154" s="123"/>
      <c r="F154" s="123"/>
      <c r="G154" s="123"/>
      <c r="H154" s="123"/>
      <c r="I154" s="123"/>
      <c r="J154" s="123"/>
      <c r="K154" s="123"/>
      <c r="L154" s="106"/>
      <c r="M154" s="106"/>
      <c r="N154" s="106"/>
      <c r="O154" s="109"/>
      <c r="P154" s="165"/>
      <c r="Q154" s="80"/>
      <c r="R154" s="128"/>
      <c r="S154" s="129"/>
      <c r="T154" s="129"/>
      <c r="U154" s="130"/>
      <c r="W154" s="174"/>
    </row>
    <row r="155" spans="1:21" ht="15.75">
      <c r="A155" s="110"/>
      <c r="B155" s="127"/>
      <c r="C155" s="127"/>
      <c r="D155" s="84"/>
      <c r="E155" s="84"/>
      <c r="F155" s="84"/>
      <c r="G155" s="84"/>
      <c r="H155" s="84"/>
      <c r="I155" s="84"/>
      <c r="J155" s="84"/>
      <c r="K155" s="84"/>
      <c r="L155" s="84"/>
      <c r="M155" s="84"/>
      <c r="N155" s="84"/>
      <c r="O155" s="114"/>
      <c r="P155" s="114"/>
      <c r="Q155" s="80"/>
      <c r="R155" s="110"/>
      <c r="S155" s="84"/>
      <c r="T155" s="84"/>
      <c r="U155" s="110"/>
    </row>
    <row r="156" spans="1:23" ht="15.75">
      <c r="A156" s="88"/>
      <c r="B156" s="94"/>
      <c r="C156" s="94"/>
      <c r="D156" s="90"/>
      <c r="E156" s="90"/>
      <c r="F156" s="90"/>
      <c r="G156" s="90"/>
      <c r="H156" s="90"/>
      <c r="I156" s="90"/>
      <c r="J156" s="90"/>
      <c r="K156" s="90"/>
      <c r="L156" s="90"/>
      <c r="M156" s="90"/>
      <c r="N156" s="90"/>
      <c r="O156" s="213" t="s">
        <v>30</v>
      </c>
      <c r="P156" s="214"/>
      <c r="Q156" s="80"/>
      <c r="R156" s="190" t="s">
        <v>202</v>
      </c>
      <c r="S156" s="211"/>
      <c r="T156" s="211"/>
      <c r="U156" s="212"/>
      <c r="W156" s="171" t="s">
        <v>236</v>
      </c>
    </row>
    <row r="157" spans="1:23" ht="19.5">
      <c r="A157" s="88"/>
      <c r="B157" s="89" t="s">
        <v>4</v>
      </c>
      <c r="C157" s="90"/>
      <c r="D157" s="90"/>
      <c r="E157" s="90"/>
      <c r="F157" s="90"/>
      <c r="G157" s="90"/>
      <c r="H157" s="90"/>
      <c r="I157" s="90"/>
      <c r="J157" s="90"/>
      <c r="K157" s="90"/>
      <c r="L157" s="90"/>
      <c r="M157" s="90"/>
      <c r="N157" s="90"/>
      <c r="O157" s="215" t="s">
        <v>69</v>
      </c>
      <c r="P157" s="216"/>
      <c r="Q157" s="87"/>
      <c r="R157" s="199" t="s">
        <v>203</v>
      </c>
      <c r="S157" s="200"/>
      <c r="T157" s="200"/>
      <c r="U157" s="201"/>
      <c r="W157" s="173"/>
    </row>
    <row r="158" spans="1:23" ht="15.75">
      <c r="A158" s="88"/>
      <c r="B158" s="94" t="s">
        <v>46</v>
      </c>
      <c r="C158" s="90"/>
      <c r="D158" s="90"/>
      <c r="E158" s="90"/>
      <c r="F158" s="90"/>
      <c r="G158" s="90"/>
      <c r="H158" s="90"/>
      <c r="I158" s="90"/>
      <c r="J158" s="90"/>
      <c r="K158" s="90"/>
      <c r="L158" s="90"/>
      <c r="M158" s="90"/>
      <c r="N158" s="90"/>
      <c r="O158" s="95"/>
      <c r="P158" s="164"/>
      <c r="Q158" s="80"/>
      <c r="R158" s="88"/>
      <c r="S158" s="90"/>
      <c r="T158" s="90"/>
      <c r="U158" s="93"/>
      <c r="W158" s="173"/>
    </row>
    <row r="159" spans="1:23" ht="15.75">
      <c r="A159" s="88"/>
      <c r="B159" s="94"/>
      <c r="C159" s="90"/>
      <c r="D159" s="90"/>
      <c r="E159" s="90"/>
      <c r="F159" s="90"/>
      <c r="G159" s="90"/>
      <c r="H159" s="90"/>
      <c r="I159" s="90"/>
      <c r="J159" s="90"/>
      <c r="K159" s="90"/>
      <c r="L159" s="90"/>
      <c r="M159" s="90"/>
      <c r="N159" s="90"/>
      <c r="O159" s="95"/>
      <c r="P159" s="164"/>
      <c r="Q159" s="80"/>
      <c r="R159" s="88"/>
      <c r="S159" s="90"/>
      <c r="T159" s="90"/>
      <c r="U159" s="93"/>
      <c r="W159" s="173"/>
    </row>
    <row r="160" spans="1:23" ht="15.75">
      <c r="A160" s="88"/>
      <c r="B160" s="90" t="s">
        <v>5</v>
      </c>
      <c r="C160" s="90"/>
      <c r="D160" s="90"/>
      <c r="E160" s="90"/>
      <c r="F160" s="90"/>
      <c r="G160" s="90"/>
      <c r="H160" s="90"/>
      <c r="I160" s="90"/>
      <c r="J160" s="90"/>
      <c r="K160" s="90"/>
      <c r="L160" s="90"/>
      <c r="M160" s="90"/>
      <c r="N160" s="90"/>
      <c r="O160" s="95"/>
      <c r="P160" s="164"/>
      <c r="Q160" s="80"/>
      <c r="R160" s="88"/>
      <c r="S160" s="90"/>
      <c r="T160" s="90"/>
      <c r="U160" s="93"/>
      <c r="W160" s="173"/>
    </row>
    <row r="161" spans="1:23" ht="31.5" customHeight="1">
      <c r="A161" s="88"/>
      <c r="B161" s="192" t="s">
        <v>66</v>
      </c>
      <c r="C161" s="191"/>
      <c r="D161" s="191"/>
      <c r="E161" s="191"/>
      <c r="F161" s="191"/>
      <c r="G161" s="191"/>
      <c r="H161" s="191"/>
      <c r="I161" s="191"/>
      <c r="J161" s="191"/>
      <c r="K161" s="191"/>
      <c r="L161" s="90"/>
      <c r="M161" s="90"/>
      <c r="N161" s="90"/>
      <c r="O161" s="95"/>
      <c r="P161" s="164">
        <v>4</v>
      </c>
      <c r="Q161" s="80"/>
      <c r="R161" s="202" t="str">
        <f>INDEX(B174:V177,P161,21)</f>
        <v>28) Informations générales transmises régulièrement aux citoyens sur le thème de l'énergie</v>
      </c>
      <c r="S161" s="203"/>
      <c r="T161" s="203"/>
      <c r="U161" s="204"/>
      <c r="W161" s="173"/>
    </row>
    <row r="162" spans="1:23" ht="15.75">
      <c r="A162" s="88"/>
      <c r="B162" s="90"/>
      <c r="C162" s="94"/>
      <c r="D162" s="90"/>
      <c r="E162" s="90"/>
      <c r="F162" s="90"/>
      <c r="G162" s="90"/>
      <c r="H162" s="90"/>
      <c r="I162" s="90"/>
      <c r="J162" s="90"/>
      <c r="K162" s="90"/>
      <c r="L162" s="90"/>
      <c r="M162" s="90"/>
      <c r="N162" s="90"/>
      <c r="O162" s="95"/>
      <c r="P162" s="164"/>
      <c r="Q162" s="80"/>
      <c r="R162" s="159"/>
      <c r="S162" s="160"/>
      <c r="T162" s="160"/>
      <c r="U162" s="161"/>
      <c r="W162" s="173"/>
    </row>
    <row r="163" spans="1:23" ht="32.25" customHeight="1">
      <c r="A163" s="88"/>
      <c r="B163" s="192" t="s">
        <v>219</v>
      </c>
      <c r="C163" s="191"/>
      <c r="D163" s="191"/>
      <c r="E163" s="191"/>
      <c r="F163" s="191"/>
      <c r="G163" s="191"/>
      <c r="H163" s="191"/>
      <c r="I163" s="191"/>
      <c r="J163" s="191"/>
      <c r="K163" s="191"/>
      <c r="L163" s="92"/>
      <c r="M163" s="92"/>
      <c r="N163" s="92"/>
      <c r="O163" s="95"/>
      <c r="P163" s="164">
        <v>4</v>
      </c>
      <c r="Q163" s="80"/>
      <c r="R163" s="202" t="str">
        <f>INDEX(B174:W177,P163,22)</f>
        <v>29) Information (régulière et suivie) de la population sur la démarche de concept énergétique entamée par la commune (objectifs, actions, etc.).</v>
      </c>
      <c r="S163" s="203"/>
      <c r="T163" s="203"/>
      <c r="U163" s="204"/>
      <c r="W163" s="173"/>
    </row>
    <row r="164" spans="1:23" ht="15.75">
      <c r="A164" s="105"/>
      <c r="B164" s="106"/>
      <c r="C164" s="106"/>
      <c r="D164" s="106"/>
      <c r="E164" s="106"/>
      <c r="F164" s="106"/>
      <c r="G164" s="106"/>
      <c r="H164" s="106"/>
      <c r="I164" s="106"/>
      <c r="J164" s="106"/>
      <c r="K164" s="106"/>
      <c r="L164" s="106"/>
      <c r="M164" s="106"/>
      <c r="N164" s="106"/>
      <c r="O164" s="109"/>
      <c r="P164" s="165"/>
      <c r="Q164" s="80"/>
      <c r="R164" s="105"/>
      <c r="S164" s="106"/>
      <c r="T164" s="106"/>
      <c r="U164" s="131"/>
      <c r="W164" s="174"/>
    </row>
    <row r="165" spans="1:21" ht="15.75">
      <c r="A165" s="80"/>
      <c r="B165" s="80"/>
      <c r="C165" s="80"/>
      <c r="D165" s="80"/>
      <c r="E165" s="80"/>
      <c r="F165" s="80"/>
      <c r="G165" s="80"/>
      <c r="H165" s="80"/>
      <c r="I165" s="80"/>
      <c r="J165" s="80"/>
      <c r="K165" s="80"/>
      <c r="L165" s="80"/>
      <c r="M165" s="80"/>
      <c r="N165" s="80"/>
      <c r="O165" s="113"/>
      <c r="P165" s="113"/>
      <c r="Q165" s="80"/>
      <c r="R165" s="80"/>
      <c r="S165" s="80"/>
      <c r="T165" s="80"/>
      <c r="U165" s="75"/>
    </row>
    <row r="166" spans="1:37" s="179" customFormat="1" ht="15.75" hidden="1">
      <c r="A166" s="176"/>
      <c r="B166" s="176"/>
      <c r="C166" s="176"/>
      <c r="D166" s="176"/>
      <c r="E166" s="176"/>
      <c r="F166" s="176"/>
      <c r="G166" s="176"/>
      <c r="H166" s="176"/>
      <c r="I166" s="176"/>
      <c r="J166" s="176"/>
      <c r="K166" s="176"/>
      <c r="L166" s="176"/>
      <c r="M166" s="176"/>
      <c r="N166" s="176"/>
      <c r="O166" s="177"/>
      <c r="P166" s="177"/>
      <c r="Q166" s="176"/>
      <c r="R166" s="176"/>
      <c r="S166" s="176"/>
      <c r="T166" s="176"/>
      <c r="U166" s="178"/>
      <c r="V166" s="178"/>
      <c r="W166" s="178"/>
      <c r="X166" s="178"/>
      <c r="Y166" s="178"/>
      <c r="Z166" s="178"/>
      <c r="AA166" s="178"/>
      <c r="AB166" s="178"/>
      <c r="AC166" s="178"/>
      <c r="AD166" s="178"/>
      <c r="AE166" s="178"/>
      <c r="AF166" s="178"/>
      <c r="AG166" s="178"/>
      <c r="AH166" s="178"/>
      <c r="AI166" s="178"/>
      <c r="AJ166" s="178"/>
      <c r="AK166" s="178"/>
    </row>
    <row r="167" spans="1:37" s="179" customFormat="1" ht="15.75" hidden="1">
      <c r="A167" s="176"/>
      <c r="B167" s="180" t="s">
        <v>68</v>
      </c>
      <c r="C167" s="176"/>
      <c r="D167" s="176"/>
      <c r="E167" s="176"/>
      <c r="F167" s="176"/>
      <c r="G167" s="176"/>
      <c r="H167" s="176"/>
      <c r="I167" s="176"/>
      <c r="J167" s="176"/>
      <c r="K167" s="176"/>
      <c r="L167" s="176"/>
      <c r="M167" s="176"/>
      <c r="N167" s="176"/>
      <c r="O167" s="177"/>
      <c r="P167" s="177"/>
      <c r="Q167" s="176"/>
      <c r="R167" s="176"/>
      <c r="S167" s="176"/>
      <c r="T167" s="176"/>
      <c r="U167" s="178"/>
      <c r="V167" s="178"/>
      <c r="W167" s="178"/>
      <c r="X167" s="178"/>
      <c r="Y167" s="178"/>
      <c r="Z167" s="178"/>
      <c r="AA167" s="178"/>
      <c r="AB167" s="178"/>
      <c r="AC167" s="178"/>
      <c r="AD167" s="178"/>
      <c r="AE167" s="178"/>
      <c r="AF167" s="178"/>
      <c r="AG167" s="178"/>
      <c r="AH167" s="178"/>
      <c r="AI167" s="178"/>
      <c r="AJ167" s="178"/>
      <c r="AK167" s="178"/>
    </row>
    <row r="168" spans="1:37" s="179" customFormat="1" ht="15.75" hidden="1">
      <c r="A168" s="176"/>
      <c r="B168" s="176"/>
      <c r="C168" s="176"/>
      <c r="D168" s="176"/>
      <c r="E168" s="177"/>
      <c r="F168" s="176"/>
      <c r="G168" s="176"/>
      <c r="H168" s="176"/>
      <c r="I168" s="176"/>
      <c r="J168" s="176"/>
      <c r="K168" s="176"/>
      <c r="L168" s="176"/>
      <c r="M168" s="176"/>
      <c r="N168" s="176"/>
      <c r="O168" s="177"/>
      <c r="P168" s="177"/>
      <c r="Q168" s="176"/>
      <c r="R168" s="176" t="s">
        <v>99</v>
      </c>
      <c r="S168" s="176" t="s">
        <v>104</v>
      </c>
      <c r="T168" s="176" t="s">
        <v>105</v>
      </c>
      <c r="U168" s="178" t="s">
        <v>119</v>
      </c>
      <c r="V168" s="178" t="s">
        <v>120</v>
      </c>
      <c r="W168" s="178" t="s">
        <v>122</v>
      </c>
      <c r="X168" s="178" t="s">
        <v>131</v>
      </c>
      <c r="Y168" s="178" t="s">
        <v>132</v>
      </c>
      <c r="Z168" s="178" t="s">
        <v>133</v>
      </c>
      <c r="AA168" s="178"/>
      <c r="AB168" s="178"/>
      <c r="AC168" s="178"/>
      <c r="AD168" s="178"/>
      <c r="AE168" s="178"/>
      <c r="AF168" s="178"/>
      <c r="AG168" s="178"/>
      <c r="AH168" s="178"/>
      <c r="AI168" s="178"/>
      <c r="AJ168" s="178"/>
      <c r="AK168" s="178"/>
    </row>
    <row r="169" spans="1:37" s="179" customFormat="1" ht="15.75" hidden="1">
      <c r="A169" s="176"/>
      <c r="B169" s="181" t="s">
        <v>108</v>
      </c>
      <c r="C169" s="176" t="s">
        <v>110</v>
      </c>
      <c r="D169" s="176"/>
      <c r="E169" s="182"/>
      <c r="F169" s="176"/>
      <c r="G169" s="176"/>
      <c r="H169" s="176"/>
      <c r="I169" s="176"/>
      <c r="J169" s="176"/>
      <c r="K169" s="176"/>
      <c r="L169" s="176"/>
      <c r="M169" s="176"/>
      <c r="N169" s="176"/>
      <c r="O169" s="177" t="s">
        <v>71</v>
      </c>
      <c r="P169" s="177">
        <v>1</v>
      </c>
      <c r="Q169" s="176">
        <v>0</v>
      </c>
      <c r="R169" s="176" t="str">
        <f>B94</f>
        <v>15) Etude des possibilités de valorisation des rejets de chaleur de l'industrie, des arts et métiers et des STEP</v>
      </c>
      <c r="S169" s="176" t="s">
        <v>106</v>
      </c>
      <c r="T169" s="176" t="s">
        <v>107</v>
      </c>
      <c r="U169" s="178" t="str">
        <f>B102</f>
        <v>17) Etude pour la valorisation du potentiel biogaz de la commune. Planification et mise en œuvre</v>
      </c>
      <c r="V169" s="178" t="s">
        <v>121</v>
      </c>
      <c r="W169" s="178" t="s">
        <v>123</v>
      </c>
      <c r="X169" s="178" t="s">
        <v>134</v>
      </c>
      <c r="Y169" s="178" t="s">
        <v>135</v>
      </c>
      <c r="Z169" s="178" t="s">
        <v>136</v>
      </c>
      <c r="AA169" s="178"/>
      <c r="AB169" s="178"/>
      <c r="AC169" s="178"/>
      <c r="AD169" s="178"/>
      <c r="AE169" s="178"/>
      <c r="AF169" s="178"/>
      <c r="AG169" s="178"/>
      <c r="AH169" s="178"/>
      <c r="AI169" s="178"/>
      <c r="AJ169" s="178"/>
      <c r="AK169" s="178"/>
    </row>
    <row r="170" spans="1:37" s="179" customFormat="1" ht="15.75" hidden="1">
      <c r="A170" s="176"/>
      <c r="B170" s="183" t="s">
        <v>109</v>
      </c>
      <c r="C170" s="184" t="s">
        <v>70</v>
      </c>
      <c r="D170" s="176"/>
      <c r="E170" s="176"/>
      <c r="F170" s="176"/>
      <c r="G170" s="176"/>
      <c r="H170" s="176"/>
      <c r="I170" s="176"/>
      <c r="J170" s="176"/>
      <c r="K170" s="176"/>
      <c r="L170" s="176"/>
      <c r="M170" s="176"/>
      <c r="N170" s="176"/>
      <c r="O170" s="177" t="s">
        <v>72</v>
      </c>
      <c r="P170" s="177">
        <v>0</v>
      </c>
      <c r="Q170" s="176">
        <v>1</v>
      </c>
      <c r="R170" s="185" t="s">
        <v>70</v>
      </c>
      <c r="S170" s="185" t="s">
        <v>70</v>
      </c>
      <c r="T170" s="185" t="s">
        <v>70</v>
      </c>
      <c r="U170" s="184" t="s">
        <v>70</v>
      </c>
      <c r="V170" s="184" t="s">
        <v>70</v>
      </c>
      <c r="W170" s="184" t="s">
        <v>70</v>
      </c>
      <c r="X170" s="184" t="s">
        <v>70</v>
      </c>
      <c r="Y170" s="184" t="s">
        <v>70</v>
      </c>
      <c r="Z170" s="184" t="s">
        <v>70</v>
      </c>
      <c r="AA170" s="178"/>
      <c r="AB170" s="178"/>
      <c r="AC170" s="178"/>
      <c r="AD170" s="178"/>
      <c r="AE170" s="178"/>
      <c r="AF170" s="178"/>
      <c r="AG170" s="178"/>
      <c r="AH170" s="178"/>
      <c r="AI170" s="178"/>
      <c r="AJ170" s="178"/>
      <c r="AK170" s="178"/>
    </row>
    <row r="171" spans="1:37" s="179" customFormat="1" ht="15.75" hidden="1">
      <c r="A171" s="176"/>
      <c r="B171" s="181"/>
      <c r="C171" s="178"/>
      <c r="D171" s="176"/>
      <c r="E171" s="182"/>
      <c r="F171" s="176"/>
      <c r="G171" s="176"/>
      <c r="H171" s="176"/>
      <c r="I171" s="176"/>
      <c r="J171" s="176"/>
      <c r="K171" s="176"/>
      <c r="L171" s="176"/>
      <c r="M171" s="176"/>
      <c r="N171" s="176"/>
      <c r="O171" s="177"/>
      <c r="P171" s="177"/>
      <c r="Q171" s="176"/>
      <c r="R171" s="176"/>
      <c r="S171" s="176"/>
      <c r="T171" s="176"/>
      <c r="U171" s="178"/>
      <c r="V171" s="178"/>
      <c r="W171" s="178"/>
      <c r="X171" s="178"/>
      <c r="Y171" s="178"/>
      <c r="Z171" s="178"/>
      <c r="AA171" s="178"/>
      <c r="AB171" s="178"/>
      <c r="AC171" s="178"/>
      <c r="AD171" s="178"/>
      <c r="AE171" s="178"/>
      <c r="AF171" s="178"/>
      <c r="AG171" s="178"/>
      <c r="AH171" s="178"/>
      <c r="AI171" s="178"/>
      <c r="AJ171" s="178"/>
      <c r="AK171" s="178"/>
    </row>
    <row r="172" spans="1:37" s="179" customFormat="1" ht="15.75" hidden="1">
      <c r="A172" s="176"/>
      <c r="B172" s="183"/>
      <c r="C172" s="178"/>
      <c r="D172" s="176"/>
      <c r="E172" s="176"/>
      <c r="F172" s="176"/>
      <c r="G172" s="176"/>
      <c r="H172" s="176"/>
      <c r="I172" s="176"/>
      <c r="J172" s="176"/>
      <c r="K172" s="176"/>
      <c r="L172" s="176"/>
      <c r="M172" s="176"/>
      <c r="N172" s="176"/>
      <c r="O172" s="177"/>
      <c r="P172" s="177"/>
      <c r="Q172" s="176"/>
      <c r="R172" s="176"/>
      <c r="S172" s="176"/>
      <c r="T172" s="176"/>
      <c r="U172" s="178"/>
      <c r="V172" s="178"/>
      <c r="W172" s="178"/>
      <c r="X172" s="178"/>
      <c r="Y172" s="178"/>
      <c r="Z172" s="178"/>
      <c r="AA172" s="178"/>
      <c r="AB172" s="178"/>
      <c r="AC172" s="178"/>
      <c r="AD172" s="178"/>
      <c r="AE172" s="178"/>
      <c r="AF172" s="178"/>
      <c r="AG172" s="178"/>
      <c r="AH172" s="178"/>
      <c r="AI172" s="178"/>
      <c r="AJ172" s="178"/>
      <c r="AK172" s="178"/>
    </row>
    <row r="173" spans="1:37" s="179" customFormat="1" ht="15.75" hidden="1">
      <c r="A173" s="176"/>
      <c r="B173" s="176"/>
      <c r="C173" s="176" t="s">
        <v>75</v>
      </c>
      <c r="D173" s="176" t="s">
        <v>76</v>
      </c>
      <c r="E173" s="176" t="s">
        <v>77</v>
      </c>
      <c r="F173" s="176" t="s">
        <v>78</v>
      </c>
      <c r="G173" s="176" t="s">
        <v>79</v>
      </c>
      <c r="H173" s="176" t="s">
        <v>80</v>
      </c>
      <c r="I173" s="176" t="s">
        <v>81</v>
      </c>
      <c r="J173" s="176" t="s">
        <v>82</v>
      </c>
      <c r="K173" s="176" t="s">
        <v>83</v>
      </c>
      <c r="L173" s="176" t="s">
        <v>84</v>
      </c>
      <c r="M173" s="176" t="s">
        <v>85</v>
      </c>
      <c r="N173" s="176" t="s">
        <v>86</v>
      </c>
      <c r="O173" s="186" t="s">
        <v>87</v>
      </c>
      <c r="P173" s="176" t="s">
        <v>88</v>
      </c>
      <c r="Q173" s="186" t="s">
        <v>89</v>
      </c>
      <c r="R173" s="176" t="s">
        <v>90</v>
      </c>
      <c r="S173" s="176" t="s">
        <v>91</v>
      </c>
      <c r="T173" s="176" t="s">
        <v>92</v>
      </c>
      <c r="U173" s="176" t="s">
        <v>93</v>
      </c>
      <c r="V173" s="176" t="s">
        <v>94</v>
      </c>
      <c r="W173" s="176" t="s">
        <v>95</v>
      </c>
      <c r="X173" s="178" t="s">
        <v>116</v>
      </c>
      <c r="Y173" s="178" t="s">
        <v>118</v>
      </c>
      <c r="Z173" s="178" t="s">
        <v>124</v>
      </c>
      <c r="AA173" s="178"/>
      <c r="AB173" s="178"/>
      <c r="AC173" s="178"/>
      <c r="AD173" s="178"/>
      <c r="AE173" s="178"/>
      <c r="AF173" s="178"/>
      <c r="AG173" s="178"/>
      <c r="AH173" s="178"/>
      <c r="AI173" s="178"/>
      <c r="AJ173" s="178"/>
      <c r="AK173" s="178"/>
    </row>
    <row r="174" spans="1:37" s="179" customFormat="1" ht="15.75" hidden="1">
      <c r="A174" s="176"/>
      <c r="B174" s="181" t="s">
        <v>29</v>
      </c>
      <c r="C174" s="187" t="s">
        <v>70</v>
      </c>
      <c r="D174" s="187" t="s">
        <v>70</v>
      </c>
      <c r="E174" s="187" t="s">
        <v>70</v>
      </c>
      <c r="F174" s="187" t="s">
        <v>70</v>
      </c>
      <c r="G174" s="187" t="s">
        <v>70</v>
      </c>
      <c r="H174" s="187" t="s">
        <v>70</v>
      </c>
      <c r="I174" s="187" t="s">
        <v>70</v>
      </c>
      <c r="J174" s="187" t="s">
        <v>70</v>
      </c>
      <c r="K174" s="187" t="s">
        <v>70</v>
      </c>
      <c r="L174" s="187" t="s">
        <v>70</v>
      </c>
      <c r="M174" s="187" t="s">
        <v>70</v>
      </c>
      <c r="N174" s="187" t="s">
        <v>70</v>
      </c>
      <c r="O174" s="187" t="s">
        <v>70</v>
      </c>
      <c r="P174" s="187" t="s">
        <v>70</v>
      </c>
      <c r="Q174" s="187" t="s">
        <v>70</v>
      </c>
      <c r="R174" s="187" t="s">
        <v>70</v>
      </c>
      <c r="S174" s="184" t="s">
        <v>70</v>
      </c>
      <c r="T174" s="184" t="s">
        <v>70</v>
      </c>
      <c r="U174" s="184" t="s">
        <v>70</v>
      </c>
      <c r="V174" s="184" t="s">
        <v>70</v>
      </c>
      <c r="W174" s="184" t="s">
        <v>70</v>
      </c>
      <c r="X174" s="184" t="s">
        <v>70</v>
      </c>
      <c r="Y174" s="184" t="s">
        <v>70</v>
      </c>
      <c r="Z174" s="184" t="s">
        <v>70</v>
      </c>
      <c r="AA174" s="184"/>
      <c r="AB174" s="184"/>
      <c r="AC174" s="184"/>
      <c r="AD174" s="184"/>
      <c r="AE174" s="178"/>
      <c r="AF174" s="178"/>
      <c r="AG174" s="178"/>
      <c r="AH174" s="178"/>
      <c r="AI174" s="178"/>
      <c r="AJ174" s="178"/>
      <c r="AK174" s="178"/>
    </row>
    <row r="175" spans="1:37" s="179" customFormat="1" ht="15.75" hidden="1">
      <c r="A175" s="176"/>
      <c r="B175" s="183" t="s">
        <v>31</v>
      </c>
      <c r="C175" s="187" t="s">
        <v>70</v>
      </c>
      <c r="D175" s="187" t="s">
        <v>70</v>
      </c>
      <c r="E175" s="187" t="s">
        <v>70</v>
      </c>
      <c r="F175" s="187" t="s">
        <v>70</v>
      </c>
      <c r="G175" s="187" t="s">
        <v>70</v>
      </c>
      <c r="H175" s="187" t="s">
        <v>70</v>
      </c>
      <c r="I175" s="187" t="s">
        <v>70</v>
      </c>
      <c r="J175" s="187" t="s">
        <v>70</v>
      </c>
      <c r="K175" s="187" t="s">
        <v>70</v>
      </c>
      <c r="L175" s="187" t="s">
        <v>70</v>
      </c>
      <c r="M175" s="187" t="s">
        <v>70</v>
      </c>
      <c r="N175" s="187" t="s">
        <v>70</v>
      </c>
      <c r="O175" s="187" t="s">
        <v>70</v>
      </c>
      <c r="P175" s="187" t="s">
        <v>70</v>
      </c>
      <c r="Q175" s="187" t="s">
        <v>70</v>
      </c>
      <c r="R175" s="187" t="s">
        <v>70</v>
      </c>
      <c r="S175" s="184" t="s">
        <v>70</v>
      </c>
      <c r="T175" s="184" t="s">
        <v>70</v>
      </c>
      <c r="U175" s="184" t="s">
        <v>70</v>
      </c>
      <c r="V175" s="184" t="s">
        <v>70</v>
      </c>
      <c r="W175" s="184" t="s">
        <v>70</v>
      </c>
      <c r="X175" s="184" t="s">
        <v>70</v>
      </c>
      <c r="Y175" s="184" t="s">
        <v>70</v>
      </c>
      <c r="Z175" s="184" t="s">
        <v>70</v>
      </c>
      <c r="AA175" s="184"/>
      <c r="AB175" s="184"/>
      <c r="AC175" s="184"/>
      <c r="AD175" s="184"/>
      <c r="AE175" s="178"/>
      <c r="AF175" s="178"/>
      <c r="AG175" s="178"/>
      <c r="AH175" s="178"/>
      <c r="AI175" s="178"/>
      <c r="AJ175" s="178"/>
      <c r="AK175" s="178"/>
    </row>
    <row r="176" spans="1:37" s="179" customFormat="1" ht="15.75" hidden="1">
      <c r="A176" s="176"/>
      <c r="B176" s="181" t="s">
        <v>32</v>
      </c>
      <c r="C176" s="187" t="s">
        <v>70</v>
      </c>
      <c r="D176" s="187" t="s">
        <v>70</v>
      </c>
      <c r="E176" s="187" t="s">
        <v>70</v>
      </c>
      <c r="F176" s="187" t="s">
        <v>70</v>
      </c>
      <c r="G176" s="187" t="s">
        <v>70</v>
      </c>
      <c r="H176" s="187" t="s">
        <v>70</v>
      </c>
      <c r="I176" s="187" t="s">
        <v>70</v>
      </c>
      <c r="J176" s="187" t="s">
        <v>70</v>
      </c>
      <c r="K176" s="187" t="s">
        <v>70</v>
      </c>
      <c r="L176" s="187" t="s">
        <v>70</v>
      </c>
      <c r="M176" s="187" t="s">
        <v>70</v>
      </c>
      <c r="N176" s="187" t="s">
        <v>70</v>
      </c>
      <c r="O176" s="187" t="s">
        <v>70</v>
      </c>
      <c r="P176" s="187" t="s">
        <v>70</v>
      </c>
      <c r="Q176" s="187" t="s">
        <v>70</v>
      </c>
      <c r="R176" s="187" t="s">
        <v>70</v>
      </c>
      <c r="S176" s="184" t="s">
        <v>70</v>
      </c>
      <c r="T176" s="184" t="s">
        <v>70</v>
      </c>
      <c r="U176" s="184" t="s">
        <v>70</v>
      </c>
      <c r="V176" s="184" t="s">
        <v>70</v>
      </c>
      <c r="W176" s="184" t="s">
        <v>70</v>
      </c>
      <c r="X176" s="184" t="s">
        <v>70</v>
      </c>
      <c r="Y176" s="184" t="s">
        <v>70</v>
      </c>
      <c r="Z176" s="184" t="s">
        <v>70</v>
      </c>
      <c r="AA176" s="184"/>
      <c r="AB176" s="184"/>
      <c r="AC176" s="184"/>
      <c r="AD176" s="184"/>
      <c r="AE176" s="178"/>
      <c r="AF176" s="178"/>
      <c r="AG176" s="178"/>
      <c r="AH176" s="178"/>
      <c r="AI176" s="178"/>
      <c r="AJ176" s="178"/>
      <c r="AK176" s="178"/>
    </row>
    <row r="177" spans="1:37" s="179" customFormat="1" ht="283.5" hidden="1">
      <c r="A177" s="176"/>
      <c r="B177" s="183" t="s">
        <v>33</v>
      </c>
      <c r="C177" s="176" t="str">
        <f>B38</f>
        <v>1) Prise en compte systématique de la dimension énergétique dans les plans directeurs d’aménagement du territoire</v>
      </c>
      <c r="D177" s="182" t="str">
        <f>B40</f>
        <v>2) Police des constructions : contrôle approfondi de la qualité énergétique des bâtiments</v>
      </c>
      <c r="E177" s="182" t="str">
        <f>B42</f>
        <v>3) Promotion et soutien financier des analyses énergétiques (chaleur et électricité) pour  les bâtiments sur le territoire communal, ainsi que du Certificat énergétique cantonal des bâtiments (CECB)</v>
      </c>
      <c r="F177" s="182" t="str">
        <f>B64</f>
        <v>6) Suivi énergétique approfondi de tous les bâtiments communaux (chaleur, électricité et eau), des véhicules et de l'éclairage public. Analyse et optimisation</v>
      </c>
      <c r="G177" s="178" t="str">
        <f>B66</f>
        <v>7) Rénovation et construction de bâtiments thermiquement performants satisfaisant au moins au label Minergie</v>
      </c>
      <c r="H177" s="178" t="str">
        <f>B68</f>
        <v>8) Optimisation de l'efficacité du réseau de distribution d'eau</v>
      </c>
      <c r="I177" s="178" t="str">
        <f>B70</f>
        <v>9) Achat de courant vert pour couvrir une partie ou la totalité de la consommation électrique des infrastructures et bâtiments communaux</v>
      </c>
      <c r="J177" s="178" t="str">
        <f>B72</f>
        <v>10) Utilisation exclusive de véhicules et d'appareils électriques de la meilleure classe énergétique possible (A, A+ et A++). Mise en évidence de l'étiquette-énergie</v>
      </c>
      <c r="K177" s="178" t="str">
        <f>B74</f>
        <v>11) Etude des possibilités de réduction de consommation de l'éclairage public. Planification et mise en œuvre des mesures</v>
      </c>
      <c r="L177" s="178" t="str">
        <f>B89</f>
        <v>13) Création d’un fonds communal pour encourager les énergies renouvelables et l'efficacité énergétique chez les privés</v>
      </c>
      <c r="M177" s="178" t="str">
        <f>B91</f>
        <v>14) Encourager la pose de panneaux solaires pour la préparation de l’eau chaude sur les bâtiments existants</v>
      </c>
      <c r="N177" s="178" t="str">
        <f>B133</f>
        <v>20) Aménagements pour piétons</v>
      </c>
      <c r="O177" s="178" t="str">
        <f>B135</f>
        <v>21) Aménagements pour cyclistes</v>
      </c>
      <c r="P177" s="178" t="str">
        <f>B137</f>
        <v>22) Promotion et développement des transports publics</v>
      </c>
      <c r="Q177" s="176" t="str">
        <f>B139</f>
        <v>23) Promotion de la mobilité douce et d'une mobilité automobile adaptée et économe</v>
      </c>
      <c r="R177" s="176" t="str">
        <f>B147</f>
        <v>24) Attribution les domaines de l'efficacité énergétique et de la promotion des énergies renouvelables à un dicastère (budget et programme). Analyse de la situation énergétique de la commune tous les cinq ans</v>
      </c>
      <c r="S177" s="176" t="str">
        <f>B149</f>
        <v>25) Création d'une commission de l'énergie chargée de suivre régulièrement la politique énergétique de la commune et de rapporter les informations auprès du Conseil général/communal</v>
      </c>
      <c r="T177" s="176" t="str">
        <f>B151</f>
        <v>26) Appels d'offre et achats. Critères énergétiques systématiquement appliqués et favorisés</v>
      </c>
      <c r="U177" s="178" t="str">
        <f>B153</f>
        <v>27) Formation des employés et responsables communaux à l'optimisation énergétique dans le bâtiment</v>
      </c>
      <c r="V177" s="178" t="str">
        <f>B161</f>
        <v>28) Informations générales transmises régulièrement aux citoyens sur le thème de l'énergie</v>
      </c>
      <c r="W177" s="178" t="str">
        <f>B163</f>
        <v>29) Information (régulière et suivie) de la population sur la démarche de concept énergétique entamée par la commune (objectifs, actions, etc.).</v>
      </c>
      <c r="X177" s="178" t="s">
        <v>117</v>
      </c>
      <c r="Y177" s="178" t="s">
        <v>117</v>
      </c>
      <c r="Z177" s="178" t="s">
        <v>117</v>
      </c>
      <c r="AA177" s="178"/>
      <c r="AB177" s="178"/>
      <c r="AC177" s="178"/>
      <c r="AD177" s="178"/>
      <c r="AE177" s="178"/>
      <c r="AF177" s="178"/>
      <c r="AG177" s="178"/>
      <c r="AH177" s="178"/>
      <c r="AI177" s="178"/>
      <c r="AJ177" s="178"/>
      <c r="AK177" s="178"/>
    </row>
    <row r="178" spans="1:37" s="179" customFormat="1" ht="15.75" hidden="1">
      <c r="A178" s="176"/>
      <c r="B178" s="176"/>
      <c r="C178" s="176"/>
      <c r="D178" s="176"/>
      <c r="E178" s="176"/>
      <c r="F178" s="176"/>
      <c r="G178" s="176"/>
      <c r="H178" s="176"/>
      <c r="I178" s="176"/>
      <c r="J178" s="176"/>
      <c r="K178" s="176"/>
      <c r="L178" s="176"/>
      <c r="M178" s="176"/>
      <c r="N178" s="176"/>
      <c r="O178" s="177"/>
      <c r="P178" s="177"/>
      <c r="Q178" s="176"/>
      <c r="R178" s="176"/>
      <c r="S178" s="176"/>
      <c r="T178" s="176"/>
      <c r="U178" s="178"/>
      <c r="V178" s="178"/>
      <c r="W178" s="178"/>
      <c r="X178" s="178"/>
      <c r="Y178" s="178"/>
      <c r="Z178" s="178"/>
      <c r="AA178" s="178"/>
      <c r="AB178" s="178"/>
      <c r="AC178" s="178"/>
      <c r="AD178" s="178"/>
      <c r="AE178" s="178"/>
      <c r="AF178" s="178"/>
      <c r="AG178" s="178"/>
      <c r="AH178" s="178"/>
      <c r="AI178" s="178"/>
      <c r="AJ178" s="178"/>
      <c r="AK178" s="178"/>
    </row>
    <row r="179" spans="1:37" s="179" customFormat="1" ht="15.75" hidden="1">
      <c r="A179" s="176"/>
      <c r="B179" s="181"/>
      <c r="C179" s="178"/>
      <c r="D179" s="178"/>
      <c r="E179" s="178"/>
      <c r="F179" s="178"/>
      <c r="G179" s="178"/>
      <c r="H179" s="178"/>
      <c r="I179" s="178"/>
      <c r="J179" s="178"/>
      <c r="K179" s="178"/>
      <c r="L179" s="178"/>
      <c r="M179" s="178"/>
      <c r="N179" s="178"/>
      <c r="O179" s="177"/>
      <c r="P179" s="177"/>
      <c r="Q179" s="176"/>
      <c r="R179" s="176"/>
      <c r="S179" s="176"/>
      <c r="T179" s="176"/>
      <c r="U179" s="178"/>
      <c r="V179" s="178"/>
      <c r="W179" s="178"/>
      <c r="X179" s="178"/>
      <c r="Y179" s="178"/>
      <c r="Z179" s="178"/>
      <c r="AA179" s="178"/>
      <c r="AB179" s="178"/>
      <c r="AC179" s="178"/>
      <c r="AD179" s="178"/>
      <c r="AE179" s="178"/>
      <c r="AF179" s="178"/>
      <c r="AG179" s="178"/>
      <c r="AH179" s="178"/>
      <c r="AI179" s="178"/>
      <c r="AJ179" s="178"/>
      <c r="AK179" s="178"/>
    </row>
    <row r="180" spans="1:37" s="179" customFormat="1" ht="15.75" hidden="1">
      <c r="A180" s="176"/>
      <c r="B180" s="176" t="s">
        <v>125</v>
      </c>
      <c r="C180" s="185" t="s">
        <v>70</v>
      </c>
      <c r="D180" s="176"/>
      <c r="E180" s="176"/>
      <c r="F180" s="176"/>
      <c r="G180" s="176"/>
      <c r="H180" s="176"/>
      <c r="I180" s="176"/>
      <c r="J180" s="176"/>
      <c r="K180" s="176"/>
      <c r="L180" s="176"/>
      <c r="M180" s="176"/>
      <c r="N180" s="176"/>
      <c r="O180" s="177"/>
      <c r="P180" s="177"/>
      <c r="Q180" s="176"/>
      <c r="R180" s="176"/>
      <c r="S180" s="176"/>
      <c r="T180" s="176"/>
      <c r="U180" s="178"/>
      <c r="V180" s="178"/>
      <c r="W180" s="178"/>
      <c r="X180" s="178"/>
      <c r="Y180" s="178"/>
      <c r="Z180" s="178"/>
      <c r="AA180" s="178"/>
      <c r="AB180" s="178"/>
      <c r="AC180" s="178"/>
      <c r="AD180" s="178"/>
      <c r="AE180" s="178"/>
      <c r="AF180" s="178"/>
      <c r="AG180" s="178"/>
      <c r="AH180" s="178"/>
      <c r="AI180" s="178"/>
      <c r="AJ180" s="178"/>
      <c r="AK180" s="178"/>
    </row>
    <row r="181" spans="1:37" s="179" customFormat="1" ht="15.75" hidden="1">
      <c r="A181" s="176"/>
      <c r="B181" s="176" t="s">
        <v>126</v>
      </c>
      <c r="C181" s="176" t="s">
        <v>129</v>
      </c>
      <c r="D181" s="176"/>
      <c r="E181" s="176"/>
      <c r="F181" s="176"/>
      <c r="G181" s="176"/>
      <c r="H181" s="176"/>
      <c r="I181" s="176"/>
      <c r="J181" s="176"/>
      <c r="K181" s="176"/>
      <c r="L181" s="176"/>
      <c r="M181" s="176"/>
      <c r="N181" s="176"/>
      <c r="O181" s="177"/>
      <c r="P181" s="177"/>
      <c r="Q181" s="176"/>
      <c r="R181" s="176"/>
      <c r="S181" s="176"/>
      <c r="T181" s="176"/>
      <c r="U181" s="178"/>
      <c r="V181" s="178"/>
      <c r="W181" s="178"/>
      <c r="X181" s="178"/>
      <c r="Y181" s="178"/>
      <c r="Z181" s="178"/>
      <c r="AA181" s="178"/>
      <c r="AB181" s="178"/>
      <c r="AC181" s="178"/>
      <c r="AD181" s="178"/>
      <c r="AE181" s="178"/>
      <c r="AF181" s="178"/>
      <c r="AG181" s="178"/>
      <c r="AH181" s="178"/>
      <c r="AI181" s="178"/>
      <c r="AJ181" s="178"/>
      <c r="AK181" s="178"/>
    </row>
    <row r="182" spans="1:37" s="179" customFormat="1" ht="15.75" hidden="1">
      <c r="A182" s="178"/>
      <c r="B182" s="181" t="s">
        <v>127</v>
      </c>
      <c r="C182" s="176" t="s">
        <v>130</v>
      </c>
      <c r="D182" s="176"/>
      <c r="E182" s="176"/>
      <c r="F182" s="176"/>
      <c r="G182" s="176"/>
      <c r="H182" s="176"/>
      <c r="I182" s="176"/>
      <c r="J182" s="176"/>
      <c r="K182" s="176"/>
      <c r="L182" s="176"/>
      <c r="M182" s="176"/>
      <c r="N182" s="178"/>
      <c r="O182" s="178"/>
      <c r="P182" s="188"/>
      <c r="Q182" s="178"/>
      <c r="R182" s="178"/>
      <c r="S182" s="178"/>
      <c r="T182" s="178"/>
      <c r="U182" s="178"/>
      <c r="V182" s="178"/>
      <c r="W182" s="178"/>
      <c r="X182" s="178"/>
      <c r="Y182" s="178"/>
      <c r="Z182" s="178"/>
      <c r="AA182" s="178"/>
      <c r="AB182" s="178"/>
      <c r="AC182" s="178"/>
      <c r="AD182" s="178"/>
      <c r="AE182" s="178"/>
      <c r="AF182" s="178"/>
      <c r="AG182" s="178"/>
      <c r="AH182" s="178"/>
      <c r="AI182" s="178"/>
      <c r="AJ182" s="178"/>
      <c r="AK182" s="178"/>
    </row>
    <row r="183" spans="1:37" s="179" customFormat="1" ht="15.75" hidden="1">
      <c r="A183" s="178"/>
      <c r="B183" s="181"/>
      <c r="C183" s="176"/>
      <c r="D183" s="176"/>
      <c r="E183" s="176"/>
      <c r="F183" s="176"/>
      <c r="G183" s="176"/>
      <c r="H183" s="176"/>
      <c r="I183" s="176"/>
      <c r="J183" s="176"/>
      <c r="K183" s="176"/>
      <c r="L183" s="176"/>
      <c r="M183" s="176"/>
      <c r="N183" s="178"/>
      <c r="O183" s="178"/>
      <c r="P183" s="188"/>
      <c r="Q183" s="178"/>
      <c r="R183" s="178"/>
      <c r="S183" s="178"/>
      <c r="T183" s="178"/>
      <c r="U183" s="178"/>
      <c r="V183" s="178"/>
      <c r="W183" s="178"/>
      <c r="X183" s="178"/>
      <c r="Y183" s="178"/>
      <c r="Z183" s="178"/>
      <c r="AA183" s="178"/>
      <c r="AB183" s="178"/>
      <c r="AC183" s="178"/>
      <c r="AD183" s="178"/>
      <c r="AE183" s="178"/>
      <c r="AF183" s="178"/>
      <c r="AG183" s="178"/>
      <c r="AH183" s="178"/>
      <c r="AI183" s="178"/>
      <c r="AJ183" s="178"/>
      <c r="AK183" s="178"/>
    </row>
    <row r="184" spans="1:21" ht="15.75">
      <c r="A184" s="75"/>
      <c r="B184" s="81"/>
      <c r="C184" s="80"/>
      <c r="D184" s="80"/>
      <c r="E184" s="80"/>
      <c r="F184" s="80"/>
      <c r="G184" s="80"/>
      <c r="H184" s="80"/>
      <c r="I184" s="80"/>
      <c r="J184" s="80"/>
      <c r="K184" s="80"/>
      <c r="L184" s="80"/>
      <c r="M184" s="80"/>
      <c r="N184" s="75"/>
      <c r="O184" s="75"/>
      <c r="P184" s="77"/>
      <c r="R184" s="75"/>
      <c r="S184" s="75"/>
      <c r="T184" s="75"/>
      <c r="U184" s="75"/>
    </row>
    <row r="185" spans="1:21" ht="15.75">
      <c r="A185" s="75"/>
      <c r="B185" s="79"/>
      <c r="C185" s="79"/>
      <c r="D185" s="79"/>
      <c r="E185" s="79"/>
      <c r="F185" s="79"/>
      <c r="G185" s="79"/>
      <c r="H185" s="79"/>
      <c r="I185" s="79"/>
      <c r="J185" s="79"/>
      <c r="K185" s="79"/>
      <c r="L185" s="79"/>
      <c r="M185" s="79"/>
      <c r="N185" s="79"/>
      <c r="O185" s="75"/>
      <c r="P185" s="77"/>
      <c r="R185" s="75"/>
      <c r="S185" s="75"/>
      <c r="T185" s="75"/>
      <c r="U185" s="75"/>
    </row>
    <row r="186" spans="1:21" ht="15.75">
      <c r="A186" s="75"/>
      <c r="B186" s="75"/>
      <c r="C186" s="75"/>
      <c r="D186" s="75"/>
      <c r="E186" s="75"/>
      <c r="F186" s="75"/>
      <c r="G186" s="75"/>
      <c r="H186" s="75"/>
      <c r="I186" s="75"/>
      <c r="J186" s="75"/>
      <c r="K186" s="75"/>
      <c r="L186" s="75"/>
      <c r="M186" s="75"/>
      <c r="N186" s="75"/>
      <c r="O186" s="75"/>
      <c r="P186" s="77"/>
      <c r="R186" s="75"/>
      <c r="S186" s="75"/>
      <c r="T186" s="75"/>
      <c r="U186" s="75"/>
    </row>
    <row r="187" spans="1:21" ht="15.75">
      <c r="A187" s="75"/>
      <c r="B187" s="75"/>
      <c r="C187" s="75"/>
      <c r="D187" s="75"/>
      <c r="E187" s="75"/>
      <c r="F187" s="75"/>
      <c r="G187" s="75"/>
      <c r="H187" s="75"/>
      <c r="I187" s="75"/>
      <c r="J187" s="75"/>
      <c r="K187" s="75"/>
      <c r="L187" s="75"/>
      <c r="M187" s="75"/>
      <c r="N187" s="75"/>
      <c r="O187" s="75"/>
      <c r="P187" s="77"/>
      <c r="R187" s="75"/>
      <c r="S187" s="75"/>
      <c r="T187" s="75"/>
      <c r="U187" s="75"/>
    </row>
    <row r="188" spans="1:21" ht="15.75">
      <c r="A188" s="75"/>
      <c r="B188" s="75"/>
      <c r="C188" s="75"/>
      <c r="D188" s="75"/>
      <c r="E188" s="75"/>
      <c r="F188" s="75"/>
      <c r="G188" s="75"/>
      <c r="H188" s="75"/>
      <c r="I188" s="75"/>
      <c r="J188" s="75"/>
      <c r="K188" s="75"/>
      <c r="L188" s="75"/>
      <c r="M188" s="75"/>
      <c r="N188" s="75"/>
      <c r="O188" s="75"/>
      <c r="P188" s="77"/>
      <c r="R188" s="75"/>
      <c r="S188" s="75"/>
      <c r="T188" s="75"/>
      <c r="U188" s="75"/>
    </row>
    <row r="189" spans="1:21" ht="15.75">
      <c r="A189" s="75"/>
      <c r="B189" s="75"/>
      <c r="C189" s="75"/>
      <c r="D189" s="75"/>
      <c r="E189" s="75"/>
      <c r="F189" s="75"/>
      <c r="G189" s="75"/>
      <c r="H189" s="75"/>
      <c r="I189" s="75"/>
      <c r="J189" s="75"/>
      <c r="K189" s="75"/>
      <c r="L189" s="75"/>
      <c r="M189" s="75"/>
      <c r="N189" s="75"/>
      <c r="O189" s="75"/>
      <c r="P189" s="77"/>
      <c r="R189" s="75"/>
      <c r="S189" s="75"/>
      <c r="T189" s="75"/>
      <c r="U189" s="75"/>
    </row>
    <row r="190" spans="1:21" ht="15.75">
      <c r="A190" s="75"/>
      <c r="B190" s="75"/>
      <c r="C190" s="75"/>
      <c r="D190" s="75"/>
      <c r="E190" s="75"/>
      <c r="F190" s="75"/>
      <c r="G190" s="75"/>
      <c r="H190" s="75"/>
      <c r="I190" s="75"/>
      <c r="J190" s="75"/>
      <c r="K190" s="75"/>
      <c r="L190" s="75"/>
      <c r="M190" s="75"/>
      <c r="N190" s="75"/>
      <c r="O190" s="75"/>
      <c r="P190" s="77"/>
      <c r="R190" s="75"/>
      <c r="S190" s="75"/>
      <c r="T190" s="75"/>
      <c r="U190" s="75"/>
    </row>
    <row r="191" spans="1:21" ht="15.75">
      <c r="A191" s="75"/>
      <c r="B191" s="75"/>
      <c r="C191" s="75"/>
      <c r="D191" s="75"/>
      <c r="E191" s="75"/>
      <c r="F191" s="75"/>
      <c r="G191" s="75"/>
      <c r="H191" s="75"/>
      <c r="I191" s="75"/>
      <c r="J191" s="75"/>
      <c r="K191" s="75"/>
      <c r="L191" s="75"/>
      <c r="M191" s="75"/>
      <c r="N191" s="75"/>
      <c r="O191" s="75"/>
      <c r="P191" s="77"/>
      <c r="R191" s="75"/>
      <c r="S191" s="75"/>
      <c r="T191" s="75"/>
      <c r="U191" s="75"/>
    </row>
    <row r="192" spans="1:21" ht="15.75">
      <c r="A192" s="75"/>
      <c r="B192" s="75"/>
      <c r="C192" s="75"/>
      <c r="D192" s="75"/>
      <c r="E192" s="75"/>
      <c r="F192" s="75"/>
      <c r="G192" s="75"/>
      <c r="H192" s="75"/>
      <c r="I192" s="75"/>
      <c r="J192" s="75"/>
      <c r="K192" s="75"/>
      <c r="L192" s="75"/>
      <c r="M192" s="75"/>
      <c r="N192" s="75"/>
      <c r="O192" s="75"/>
      <c r="P192" s="77"/>
      <c r="R192" s="75"/>
      <c r="S192" s="75"/>
      <c r="T192" s="75"/>
      <c r="U192" s="75"/>
    </row>
    <row r="193" spans="16:23" s="75" customFormat="1" ht="15.75">
      <c r="P193" s="77"/>
      <c r="W193" s="170"/>
    </row>
    <row r="194" spans="16:23" s="75" customFormat="1" ht="15.75">
      <c r="P194" s="77"/>
      <c r="W194" s="170"/>
    </row>
    <row r="195" spans="16:23" s="75" customFormat="1" ht="15.75">
      <c r="P195" s="77"/>
      <c r="W195" s="170"/>
    </row>
    <row r="196" spans="16:23" s="75" customFormat="1" ht="15.75">
      <c r="P196" s="77"/>
      <c r="W196" s="170"/>
    </row>
    <row r="197" spans="16:23" s="75" customFormat="1" ht="15.75">
      <c r="P197" s="77"/>
      <c r="W197" s="170"/>
    </row>
    <row r="198" spans="16:23" s="75" customFormat="1" ht="15.75">
      <c r="P198" s="77"/>
      <c r="W198" s="170"/>
    </row>
    <row r="199" spans="16:23" s="75" customFormat="1" ht="15.75">
      <c r="P199" s="77"/>
      <c r="W199" s="170"/>
    </row>
    <row r="200" spans="16:23" s="75" customFormat="1" ht="15.75">
      <c r="P200" s="77"/>
      <c r="W200" s="170"/>
    </row>
    <row r="201" spans="16:23" s="75" customFormat="1" ht="15.75">
      <c r="P201" s="77"/>
      <c r="W201" s="170"/>
    </row>
    <row r="202" spans="16:23" s="75" customFormat="1" ht="15.75">
      <c r="P202" s="77"/>
      <c r="W202" s="170"/>
    </row>
    <row r="203" spans="16:23" s="75" customFormat="1" ht="15.75">
      <c r="P203" s="77"/>
      <c r="W203" s="170"/>
    </row>
    <row r="204" spans="16:23" s="75" customFormat="1" ht="15.75">
      <c r="P204" s="77"/>
      <c r="W204" s="170"/>
    </row>
    <row r="205" spans="16:23" s="75" customFormat="1" ht="15.75">
      <c r="P205" s="77"/>
      <c r="W205" s="170"/>
    </row>
    <row r="206" spans="16:23" s="75" customFormat="1" ht="15.75">
      <c r="P206" s="77"/>
      <c r="W206" s="170"/>
    </row>
    <row r="207" spans="16:23" s="75" customFormat="1" ht="15.75">
      <c r="P207" s="77"/>
      <c r="W207" s="170"/>
    </row>
    <row r="208" spans="16:23" s="75" customFormat="1" ht="15.75">
      <c r="P208" s="77"/>
      <c r="W208" s="170"/>
    </row>
    <row r="209" spans="16:23" s="75" customFormat="1" ht="15.75">
      <c r="P209" s="77"/>
      <c r="W209" s="170"/>
    </row>
    <row r="210" spans="16:23" s="75" customFormat="1" ht="15.75">
      <c r="P210" s="77"/>
      <c r="W210" s="170"/>
    </row>
    <row r="211" spans="16:23" s="75" customFormat="1" ht="15.75">
      <c r="P211" s="77"/>
      <c r="W211" s="170"/>
    </row>
    <row r="212" spans="16:23" s="75" customFormat="1" ht="15.75">
      <c r="P212" s="77"/>
      <c r="W212" s="170"/>
    </row>
    <row r="213" spans="16:23" s="75" customFormat="1" ht="15.75">
      <c r="P213" s="77"/>
      <c r="W213" s="170"/>
    </row>
    <row r="214" spans="16:23" s="75" customFormat="1" ht="15.75">
      <c r="P214" s="77"/>
      <c r="W214" s="170"/>
    </row>
    <row r="215" spans="16:23" s="75" customFormat="1" ht="15.75">
      <c r="P215" s="77"/>
      <c r="W215" s="170"/>
    </row>
    <row r="216" spans="16:23" s="75" customFormat="1" ht="15.75">
      <c r="P216" s="77"/>
      <c r="W216" s="170"/>
    </row>
    <row r="217" spans="16:23" s="75" customFormat="1" ht="15.75">
      <c r="P217" s="77"/>
      <c r="W217" s="170"/>
    </row>
    <row r="218" spans="16:23" s="75" customFormat="1" ht="15.75">
      <c r="P218" s="77"/>
      <c r="W218" s="170"/>
    </row>
    <row r="219" spans="16:23" s="75" customFormat="1" ht="15.75">
      <c r="P219" s="77"/>
      <c r="W219" s="170"/>
    </row>
    <row r="220" spans="16:23" s="75" customFormat="1" ht="15.75">
      <c r="P220" s="77"/>
      <c r="W220" s="170"/>
    </row>
    <row r="221" spans="16:23" s="75" customFormat="1" ht="15.75">
      <c r="P221" s="77"/>
      <c r="W221" s="170"/>
    </row>
    <row r="222" spans="16:23" s="75" customFormat="1" ht="15.75">
      <c r="P222" s="77"/>
      <c r="W222" s="170"/>
    </row>
    <row r="223" spans="16:23" s="75" customFormat="1" ht="15.75">
      <c r="P223" s="77"/>
      <c r="W223" s="170"/>
    </row>
    <row r="224" spans="16:23" s="75" customFormat="1" ht="15.75">
      <c r="P224" s="77"/>
      <c r="W224" s="170"/>
    </row>
    <row r="225" spans="16:23" s="75" customFormat="1" ht="15.75">
      <c r="P225" s="77"/>
      <c r="W225" s="170"/>
    </row>
    <row r="226" spans="16:23" s="75" customFormat="1" ht="15.75">
      <c r="P226" s="77"/>
      <c r="W226" s="170"/>
    </row>
    <row r="227" spans="16:23" s="75" customFormat="1" ht="15.75">
      <c r="P227" s="77"/>
      <c r="W227" s="170"/>
    </row>
    <row r="228" spans="16:23" s="75" customFormat="1" ht="15.75">
      <c r="P228" s="77"/>
      <c r="W228" s="170"/>
    </row>
    <row r="229" spans="16:23" s="75" customFormat="1" ht="15.75">
      <c r="P229" s="77"/>
      <c r="W229" s="170"/>
    </row>
    <row r="230" spans="16:23" s="75" customFormat="1" ht="15.75">
      <c r="P230" s="77"/>
      <c r="W230" s="170"/>
    </row>
    <row r="231" spans="16:23" s="75" customFormat="1" ht="15.75">
      <c r="P231" s="77"/>
      <c r="W231" s="170"/>
    </row>
    <row r="232" spans="16:23" s="75" customFormat="1" ht="15.75">
      <c r="P232" s="77"/>
      <c r="W232" s="170"/>
    </row>
    <row r="233" spans="16:23" s="75" customFormat="1" ht="15.75">
      <c r="P233" s="77"/>
      <c r="W233" s="170"/>
    </row>
  </sheetData>
  <sheetProtection password="C71C" sheet="1" objects="1" scenarios="1"/>
  <mergeCells count="103">
    <mergeCell ref="B103:H103"/>
    <mergeCell ref="B111:H111"/>
    <mergeCell ref="O156:P156"/>
    <mergeCell ref="R156:U156"/>
    <mergeCell ref="B116:K116"/>
    <mergeCell ref="B123:K123"/>
    <mergeCell ref="C112:K112"/>
    <mergeCell ref="C113:K113"/>
    <mergeCell ref="C114:K114"/>
    <mergeCell ref="B139:K139"/>
    <mergeCell ref="O157:P157"/>
    <mergeCell ref="O129:P129"/>
    <mergeCell ref="O142:P142"/>
    <mergeCell ref="R142:U142"/>
    <mergeCell ref="O143:P143"/>
    <mergeCell ref="R133:U133"/>
    <mergeCell ref="R135:U135"/>
    <mergeCell ref="R137:U137"/>
    <mergeCell ref="R129:U129"/>
    <mergeCell ref="R143:U143"/>
    <mergeCell ref="O84:P84"/>
    <mergeCell ref="R84:U84"/>
    <mergeCell ref="O85:P85"/>
    <mergeCell ref="O128:P128"/>
    <mergeCell ref="R128:U128"/>
    <mergeCell ref="R125:U125"/>
    <mergeCell ref="R109:U109"/>
    <mergeCell ref="R115:U115"/>
    <mergeCell ref="R112:U112"/>
    <mergeCell ref="R89:U89"/>
    <mergeCell ref="R33:U33"/>
    <mergeCell ref="O58:P58"/>
    <mergeCell ref="R58:U58"/>
    <mergeCell ref="O59:P59"/>
    <mergeCell ref="R45:U45"/>
    <mergeCell ref="R51:U51"/>
    <mergeCell ref="R55:U55"/>
    <mergeCell ref="O34:P34"/>
    <mergeCell ref="R34:U34"/>
    <mergeCell ref="O33:P33"/>
    <mergeCell ref="R91:U91"/>
    <mergeCell ref="R95:U95"/>
    <mergeCell ref="R68:U68"/>
    <mergeCell ref="R70:U70"/>
    <mergeCell ref="R81:U81"/>
    <mergeCell ref="R85:U85"/>
    <mergeCell ref="B163:K163"/>
    <mergeCell ref="B147:K147"/>
    <mergeCell ref="C124:K124"/>
    <mergeCell ref="B133:K133"/>
    <mergeCell ref="B137:K137"/>
    <mergeCell ref="B135:K135"/>
    <mergeCell ref="B149:K149"/>
    <mergeCell ref="B151:K151"/>
    <mergeCell ref="B153:K153"/>
    <mergeCell ref="B161:K161"/>
    <mergeCell ref="B29:N30"/>
    <mergeCell ref="B22:N27"/>
    <mergeCell ref="B16:N19"/>
    <mergeCell ref="R66:U66"/>
    <mergeCell ref="B66:K66"/>
    <mergeCell ref="R38:U38"/>
    <mergeCell ref="R40:U40"/>
    <mergeCell ref="R42:U42"/>
    <mergeCell ref="R59:U59"/>
    <mergeCell ref="B53:K53"/>
    <mergeCell ref="B77:K77"/>
    <mergeCell ref="R72:U72"/>
    <mergeCell ref="B70:K70"/>
    <mergeCell ref="R74:U74"/>
    <mergeCell ref="B68:K68"/>
    <mergeCell ref="B72:K72"/>
    <mergeCell ref="B74:K74"/>
    <mergeCell ref="R64:U64"/>
    <mergeCell ref="B64:K64"/>
    <mergeCell ref="C54:K54"/>
    <mergeCell ref="B38:K38"/>
    <mergeCell ref="B40:K40"/>
    <mergeCell ref="B42:K42"/>
    <mergeCell ref="B45:K45"/>
    <mergeCell ref="B89:K89"/>
    <mergeCell ref="B91:K91"/>
    <mergeCell ref="B94:K94"/>
    <mergeCell ref="B97:K97"/>
    <mergeCell ref="C95:K95"/>
    <mergeCell ref="R98:U98"/>
    <mergeCell ref="R99:U99"/>
    <mergeCell ref="R100:U100"/>
    <mergeCell ref="C109:K109"/>
    <mergeCell ref="C105:K105"/>
    <mergeCell ref="C106:K106"/>
    <mergeCell ref="C107:K107"/>
    <mergeCell ref="C108:K108"/>
    <mergeCell ref="B102:K102"/>
    <mergeCell ref="C104:K104"/>
    <mergeCell ref="R157:U157"/>
    <mergeCell ref="R163:U163"/>
    <mergeCell ref="R139:U139"/>
    <mergeCell ref="R147:U147"/>
    <mergeCell ref="R149:U149"/>
    <mergeCell ref="R151:U151"/>
    <mergeCell ref="R153:U153"/>
    <mergeCell ref="R161:U161"/>
  </mergeCells>
  <printOptions/>
  <pageMargins left="0.3937007874015748" right="0.3937007874015748" top="0.3937007874015748" bottom="0.3937007874015748" header="0.31496062992125984" footer="0.11811023622047245"/>
  <pageSetup fitToHeight="5" horizontalDpi="600" verticalDpi="600" orientation="landscape" paperSize="9" scale="52" r:id="rId3"/>
  <headerFooter alignWithMargins="0">
    <oddFooter>&amp;LDSE – SEVEN / version 6.0, août 2009</oddFooter>
  </headerFooter>
  <rowBreaks count="3" manualBreakCount="3">
    <brk id="31" max="22" man="1"/>
    <brk id="82" max="22" man="1"/>
    <brk id="126" max="22" man="1"/>
  </rowBreaks>
  <drawing r:id="rId2"/>
  <legacyDrawing r:id="rId1"/>
</worksheet>
</file>

<file path=xl/worksheets/sheet2.xml><?xml version="1.0" encoding="utf-8"?>
<worksheet xmlns="http://schemas.openxmlformats.org/spreadsheetml/2006/main" xmlns:r="http://schemas.openxmlformats.org/officeDocument/2006/relationships">
  <sheetPr codeName="Feuil2"/>
  <dimension ref="A1:DP96"/>
  <sheetViews>
    <sheetView workbookViewId="0" topLeftCell="A1">
      <selection activeCell="S20" sqref="S20"/>
    </sheetView>
  </sheetViews>
  <sheetFormatPr defaultColWidth="11.421875" defaultRowHeight="12.75"/>
  <cols>
    <col min="1" max="1" width="72.421875" style="4" customWidth="1"/>
    <col min="2" max="2" width="3.8515625" style="4" customWidth="1"/>
    <col min="3" max="6" width="5.7109375" style="4" customWidth="1"/>
    <col min="7" max="7" width="7.57421875" style="4" customWidth="1"/>
    <col min="8" max="16" width="5.7109375" style="4" customWidth="1"/>
    <col min="17" max="17" width="3.8515625" style="4" customWidth="1"/>
    <col min="18" max="18" width="5.7109375" style="19" customWidth="1"/>
    <col min="19" max="46" width="11.421875" style="19" customWidth="1"/>
    <col min="47" max="16384" width="11.421875" style="4" customWidth="1"/>
  </cols>
  <sheetData>
    <row r="1" spans="1:17" ht="13.5">
      <c r="A1" s="19"/>
      <c r="B1" s="19"/>
      <c r="C1" s="19"/>
      <c r="D1" s="19"/>
      <c r="E1" s="19"/>
      <c r="F1" s="19"/>
      <c r="G1" s="19"/>
      <c r="H1" s="19"/>
      <c r="I1" s="19"/>
      <c r="J1" s="19"/>
      <c r="K1" s="19"/>
      <c r="L1" s="19" t="str">
        <f>'Questionnaire (A)'!I1</f>
        <v>Version 6.0 août 2009</v>
      </c>
      <c r="M1" s="19"/>
      <c r="N1" s="19"/>
      <c r="O1" s="19"/>
      <c r="P1" s="19"/>
      <c r="Q1" s="19"/>
    </row>
    <row r="2" spans="1:17" ht="13.5">
      <c r="A2" s="19"/>
      <c r="B2" s="19"/>
      <c r="C2" s="19"/>
      <c r="D2" s="19"/>
      <c r="E2" s="19"/>
      <c r="F2" s="19"/>
      <c r="G2" s="19"/>
      <c r="H2" s="19"/>
      <c r="I2" s="19"/>
      <c r="J2" s="19"/>
      <c r="K2" s="19"/>
      <c r="L2" s="19"/>
      <c r="M2" s="19"/>
      <c r="N2" s="19"/>
      <c r="O2" s="19"/>
      <c r="P2" s="19"/>
      <c r="Q2" s="19"/>
    </row>
    <row r="3" spans="1:17" ht="13.5">
      <c r="A3" s="19"/>
      <c r="B3" s="19"/>
      <c r="C3" s="19"/>
      <c r="D3" s="19"/>
      <c r="E3" s="19"/>
      <c r="F3" s="19"/>
      <c r="G3" s="19"/>
      <c r="H3" s="19"/>
      <c r="I3" s="19"/>
      <c r="J3" s="19"/>
      <c r="K3" s="19"/>
      <c r="L3" s="19"/>
      <c r="M3" s="19"/>
      <c r="N3" s="19"/>
      <c r="O3" s="19"/>
      <c r="P3" s="19"/>
      <c r="Q3" s="19"/>
    </row>
    <row r="4" spans="1:17" ht="13.5">
      <c r="A4" s="19"/>
      <c r="B4" s="19"/>
      <c r="C4" s="19"/>
      <c r="D4" s="19"/>
      <c r="E4" s="19"/>
      <c r="F4" s="19"/>
      <c r="G4" s="19"/>
      <c r="H4" s="19"/>
      <c r="I4" s="19"/>
      <c r="J4" s="19"/>
      <c r="K4" s="19"/>
      <c r="L4" s="19"/>
      <c r="M4" s="19"/>
      <c r="N4" s="19"/>
      <c r="O4" s="19"/>
      <c r="P4" s="19"/>
      <c r="Q4" s="19"/>
    </row>
    <row r="5" spans="1:17" ht="13.5">
      <c r="A5" s="19"/>
      <c r="B5" s="19"/>
      <c r="C5" s="19"/>
      <c r="D5" s="19"/>
      <c r="E5" s="19"/>
      <c r="F5" s="19"/>
      <c r="G5" s="19"/>
      <c r="H5" s="19"/>
      <c r="I5" s="19"/>
      <c r="J5" s="19"/>
      <c r="K5" s="19"/>
      <c r="L5" s="19"/>
      <c r="M5" s="19"/>
      <c r="N5" s="19"/>
      <c r="O5" s="19"/>
      <c r="P5" s="19"/>
      <c r="Q5" s="19"/>
    </row>
    <row r="6" spans="1:17" ht="13.5">
      <c r="A6" s="19"/>
      <c r="B6" s="19"/>
      <c r="C6" s="19"/>
      <c r="D6" s="19"/>
      <c r="E6" s="19"/>
      <c r="F6" s="19"/>
      <c r="G6" s="19"/>
      <c r="H6" s="19"/>
      <c r="I6" s="19"/>
      <c r="J6" s="19"/>
      <c r="K6" s="19"/>
      <c r="L6" s="19"/>
      <c r="M6" s="19"/>
      <c r="N6" s="19"/>
      <c r="O6" s="19"/>
      <c r="P6" s="19"/>
      <c r="Q6" s="19"/>
    </row>
    <row r="7" spans="1:17" ht="13.5">
      <c r="A7" s="19"/>
      <c r="B7" s="19"/>
      <c r="C7" s="19"/>
      <c r="D7" s="19"/>
      <c r="E7" s="19"/>
      <c r="F7" s="19"/>
      <c r="G7" s="19"/>
      <c r="H7" s="19"/>
      <c r="I7" s="19"/>
      <c r="J7" s="19"/>
      <c r="K7" s="19"/>
      <c r="L7" s="19"/>
      <c r="M7" s="19"/>
      <c r="N7" s="19"/>
      <c r="O7" s="19"/>
      <c r="P7" s="19"/>
      <c r="Q7" s="19"/>
    </row>
    <row r="8" spans="1:17" ht="13.5">
      <c r="A8" s="19"/>
      <c r="B8" s="19"/>
      <c r="C8" s="19"/>
      <c r="D8" s="19"/>
      <c r="E8" s="19"/>
      <c r="F8" s="19"/>
      <c r="G8" s="19"/>
      <c r="H8" s="19"/>
      <c r="I8" s="19"/>
      <c r="J8" s="19"/>
      <c r="K8" s="19"/>
      <c r="L8" s="19"/>
      <c r="M8" s="19"/>
      <c r="N8" s="19"/>
      <c r="O8" s="19"/>
      <c r="P8" s="19"/>
      <c r="Q8" s="19"/>
    </row>
    <row r="9" spans="1:17" ht="13.5">
      <c r="A9" s="19"/>
      <c r="B9" s="19"/>
      <c r="C9" s="19"/>
      <c r="D9" s="19"/>
      <c r="E9" s="19"/>
      <c r="F9" s="19"/>
      <c r="G9" s="19"/>
      <c r="H9" s="19"/>
      <c r="I9" s="19"/>
      <c r="J9" s="19"/>
      <c r="K9" s="19"/>
      <c r="L9" s="19"/>
      <c r="M9" s="19"/>
      <c r="N9" s="19"/>
      <c r="O9" s="19"/>
      <c r="P9" s="19"/>
      <c r="Q9" s="19"/>
    </row>
    <row r="10" spans="1:17" ht="13.5">
      <c r="A10" s="19"/>
      <c r="B10" s="19"/>
      <c r="C10" s="19"/>
      <c r="D10" s="19"/>
      <c r="E10" s="19"/>
      <c r="F10" s="19"/>
      <c r="G10" s="19"/>
      <c r="H10" s="19"/>
      <c r="I10" s="19"/>
      <c r="J10" s="19"/>
      <c r="K10" s="19"/>
      <c r="L10" s="19"/>
      <c r="M10" s="19"/>
      <c r="N10" s="19"/>
      <c r="O10" s="19"/>
      <c r="P10" s="19"/>
      <c r="Q10" s="19"/>
    </row>
    <row r="11" spans="1:17" ht="13.5">
      <c r="A11" s="19"/>
      <c r="B11" s="19"/>
      <c r="C11" s="19"/>
      <c r="D11" s="19"/>
      <c r="E11" s="19"/>
      <c r="F11" s="19"/>
      <c r="G11" s="19"/>
      <c r="H11" s="19"/>
      <c r="I11" s="19"/>
      <c r="J11" s="19"/>
      <c r="K11" s="19"/>
      <c r="L11" s="19"/>
      <c r="M11" s="19"/>
      <c r="N11" s="19"/>
      <c r="O11" s="19"/>
      <c r="P11" s="19"/>
      <c r="Q11" s="19"/>
    </row>
    <row r="12" spans="1:17" ht="13.5">
      <c r="A12" s="19"/>
      <c r="B12" s="19"/>
      <c r="C12" s="19"/>
      <c r="D12" s="19"/>
      <c r="E12" s="19"/>
      <c r="F12" s="19"/>
      <c r="G12" s="19"/>
      <c r="H12" s="19"/>
      <c r="I12" s="19"/>
      <c r="J12" s="19"/>
      <c r="K12" s="19"/>
      <c r="L12" s="19"/>
      <c r="M12" s="19"/>
      <c r="N12" s="19"/>
      <c r="O12" s="19"/>
      <c r="P12" s="19"/>
      <c r="Q12" s="19"/>
    </row>
    <row r="13" spans="1:17" ht="13.5">
      <c r="A13" s="19"/>
      <c r="B13" s="19"/>
      <c r="C13" s="19"/>
      <c r="D13" s="19"/>
      <c r="E13" s="19"/>
      <c r="F13" s="19"/>
      <c r="G13" s="19"/>
      <c r="H13" s="19"/>
      <c r="I13" s="19"/>
      <c r="J13" s="19"/>
      <c r="K13" s="19"/>
      <c r="L13" s="19"/>
      <c r="M13" s="19"/>
      <c r="N13" s="19"/>
      <c r="O13" s="19"/>
      <c r="P13" s="19"/>
      <c r="Q13" s="19"/>
    </row>
    <row r="14" spans="1:17" ht="13.5">
      <c r="A14" s="19"/>
      <c r="B14" s="19"/>
      <c r="C14" s="19"/>
      <c r="D14" s="19"/>
      <c r="E14" s="19"/>
      <c r="F14" s="19"/>
      <c r="G14" s="19"/>
      <c r="H14" s="19"/>
      <c r="I14" s="19"/>
      <c r="J14" s="19"/>
      <c r="K14" s="19"/>
      <c r="L14" s="19"/>
      <c r="M14" s="19"/>
      <c r="N14" s="19"/>
      <c r="O14" s="19"/>
      <c r="P14" s="19"/>
      <c r="Q14" s="19"/>
    </row>
    <row r="15" spans="1:17" ht="13.5">
      <c r="A15" s="19"/>
      <c r="B15" s="19"/>
      <c r="C15" s="19"/>
      <c r="D15" s="19"/>
      <c r="E15" s="19"/>
      <c r="F15" s="19"/>
      <c r="G15" s="19"/>
      <c r="H15" s="19"/>
      <c r="I15" s="19"/>
      <c r="J15" s="19"/>
      <c r="K15" s="19"/>
      <c r="L15" s="19"/>
      <c r="M15" s="19"/>
      <c r="N15" s="19"/>
      <c r="O15" s="19"/>
      <c r="P15" s="19"/>
      <c r="Q15" s="19"/>
    </row>
    <row r="16" spans="1:17" ht="13.5">
      <c r="A16" s="19"/>
      <c r="B16" s="19"/>
      <c r="C16" s="19"/>
      <c r="D16" s="19"/>
      <c r="E16" s="19"/>
      <c r="F16" s="19"/>
      <c r="G16" s="19"/>
      <c r="H16" s="19"/>
      <c r="I16" s="19"/>
      <c r="J16" s="19"/>
      <c r="K16" s="19"/>
      <c r="L16" s="19"/>
      <c r="M16" s="19"/>
      <c r="N16" s="19"/>
      <c r="O16" s="19"/>
      <c r="P16" s="19"/>
      <c r="Q16" s="19"/>
    </row>
    <row r="17" spans="1:17" ht="13.5">
      <c r="A17" s="19"/>
      <c r="B17" s="19"/>
      <c r="C17" s="19"/>
      <c r="D17" s="19"/>
      <c r="E17" s="19"/>
      <c r="F17" s="19"/>
      <c r="G17" s="19"/>
      <c r="H17" s="19"/>
      <c r="I17" s="19"/>
      <c r="J17" s="19"/>
      <c r="K17" s="19"/>
      <c r="L17" s="19"/>
      <c r="M17" s="19"/>
      <c r="N17" s="19"/>
      <c r="O17" s="19"/>
      <c r="P17" s="19"/>
      <c r="Q17" s="19"/>
    </row>
    <row r="18" spans="1:17" ht="13.5">
      <c r="A18" s="19"/>
      <c r="B18" s="19"/>
      <c r="C18" s="19"/>
      <c r="D18" s="19"/>
      <c r="E18" s="19"/>
      <c r="F18" s="19"/>
      <c r="G18" s="19"/>
      <c r="H18" s="19"/>
      <c r="I18" s="19"/>
      <c r="J18" s="19"/>
      <c r="K18" s="19"/>
      <c r="L18" s="19"/>
      <c r="M18" s="19"/>
      <c r="N18" s="19"/>
      <c r="O18" s="19"/>
      <c r="P18" s="19"/>
      <c r="Q18" s="19"/>
    </row>
    <row r="19" spans="1:17" ht="13.5">
      <c r="A19" s="19"/>
      <c r="B19" s="19"/>
      <c r="C19" s="19"/>
      <c r="D19" s="19"/>
      <c r="E19" s="19"/>
      <c r="F19" s="19"/>
      <c r="G19" s="19"/>
      <c r="H19" s="19"/>
      <c r="I19" s="19"/>
      <c r="J19" s="19"/>
      <c r="K19" s="19"/>
      <c r="L19" s="19"/>
      <c r="M19" s="19"/>
      <c r="N19" s="19"/>
      <c r="O19" s="19"/>
      <c r="P19" s="19"/>
      <c r="Q19" s="19"/>
    </row>
    <row r="20" spans="1:17" ht="15.75">
      <c r="A20" s="17" t="s">
        <v>34</v>
      </c>
      <c r="B20" s="9"/>
      <c r="C20" s="9"/>
      <c r="D20" s="19"/>
      <c r="E20" s="10"/>
      <c r="F20" s="10"/>
      <c r="G20" s="9"/>
      <c r="H20" s="10"/>
      <c r="I20" s="19"/>
      <c r="J20" s="19"/>
      <c r="K20" s="19"/>
      <c r="L20" s="19"/>
      <c r="M20" s="19"/>
      <c r="N20" s="19"/>
      <c r="O20" s="19"/>
      <c r="P20" s="19"/>
      <c r="Q20" s="19"/>
    </row>
    <row r="21" spans="1:18" ht="15.75">
      <c r="A21" s="15" t="s">
        <v>114</v>
      </c>
      <c r="B21" s="10"/>
      <c r="C21" s="10"/>
      <c r="D21" s="10"/>
      <c r="E21" s="10"/>
      <c r="F21" s="10"/>
      <c r="G21" s="10"/>
      <c r="H21" s="10"/>
      <c r="I21" s="10"/>
      <c r="J21" s="10"/>
      <c r="K21" s="10"/>
      <c r="L21" s="10"/>
      <c r="M21" s="10"/>
      <c r="N21" s="10"/>
      <c r="O21" s="10"/>
      <c r="P21" s="10"/>
      <c r="Q21" s="10"/>
      <c r="R21" s="9"/>
    </row>
    <row r="22" spans="1:18" ht="15.75">
      <c r="A22" s="225" t="s">
        <v>239</v>
      </c>
      <c r="B22" s="226"/>
      <c r="C22" s="226"/>
      <c r="D22" s="226"/>
      <c r="E22" s="226"/>
      <c r="F22" s="226"/>
      <c r="G22" s="226"/>
      <c r="H22" s="226"/>
      <c r="I22" s="226"/>
      <c r="J22" s="226"/>
      <c r="K22" s="226"/>
      <c r="L22" s="226"/>
      <c r="M22" s="226"/>
      <c r="N22" s="20"/>
      <c r="O22" s="20"/>
      <c r="P22" s="20"/>
      <c r="Q22" s="20"/>
      <c r="R22" s="18"/>
    </row>
    <row r="23" spans="1:18" ht="15.75">
      <c r="A23" s="226"/>
      <c r="B23" s="226"/>
      <c r="C23" s="226"/>
      <c r="D23" s="226"/>
      <c r="E23" s="226"/>
      <c r="F23" s="226"/>
      <c r="G23" s="226"/>
      <c r="H23" s="226"/>
      <c r="I23" s="226"/>
      <c r="J23" s="226"/>
      <c r="K23" s="226"/>
      <c r="L23" s="226"/>
      <c r="M23" s="226"/>
      <c r="N23" s="20"/>
      <c r="O23" s="20"/>
      <c r="P23" s="20"/>
      <c r="Q23" s="20"/>
      <c r="R23" s="18"/>
    </row>
    <row r="24" spans="1:18" ht="15.75">
      <c r="A24" s="226"/>
      <c r="B24" s="226"/>
      <c r="C24" s="226"/>
      <c r="D24" s="226"/>
      <c r="E24" s="226"/>
      <c r="F24" s="226"/>
      <c r="G24" s="226"/>
      <c r="H24" s="226"/>
      <c r="I24" s="226"/>
      <c r="J24" s="226"/>
      <c r="K24" s="226"/>
      <c r="L24" s="226"/>
      <c r="M24" s="226"/>
      <c r="N24" s="20"/>
      <c r="O24" s="20"/>
      <c r="P24" s="20"/>
      <c r="Q24" s="20"/>
      <c r="R24" s="18"/>
    </row>
    <row r="25" spans="1:18" ht="54.75" customHeight="1">
      <c r="A25" s="226"/>
      <c r="B25" s="226"/>
      <c r="C25" s="226"/>
      <c r="D25" s="226"/>
      <c r="E25" s="226"/>
      <c r="F25" s="226"/>
      <c r="G25" s="226"/>
      <c r="H25" s="226"/>
      <c r="I25" s="226"/>
      <c r="J25" s="226"/>
      <c r="K25" s="226"/>
      <c r="L25" s="226"/>
      <c r="M25" s="226"/>
      <c r="N25" s="20"/>
      <c r="O25" s="20"/>
      <c r="P25" s="20"/>
      <c r="Q25" s="20"/>
      <c r="R25" s="18"/>
    </row>
    <row r="26" spans="1:18" ht="15.75">
      <c r="A26" s="20"/>
      <c r="B26" s="20"/>
      <c r="C26" s="20"/>
      <c r="D26" s="20"/>
      <c r="E26" s="20"/>
      <c r="F26" s="20"/>
      <c r="G26" s="20"/>
      <c r="H26" s="20"/>
      <c r="I26" s="20"/>
      <c r="J26" s="20"/>
      <c r="K26" s="20"/>
      <c r="L26" s="20"/>
      <c r="M26" s="20"/>
      <c r="N26" s="20"/>
      <c r="O26" s="20"/>
      <c r="P26" s="20"/>
      <c r="Q26" s="20"/>
      <c r="R26" s="18"/>
    </row>
    <row r="27" spans="1:18" ht="15.75">
      <c r="A27" s="21"/>
      <c r="B27" s="21"/>
      <c r="C27" s="21"/>
      <c r="D27" s="21"/>
      <c r="E27" s="21"/>
      <c r="F27" s="21"/>
      <c r="G27" s="21"/>
      <c r="H27" s="21"/>
      <c r="I27" s="21"/>
      <c r="J27" s="21"/>
      <c r="K27" s="21"/>
      <c r="L27" s="21"/>
      <c r="M27" s="21"/>
      <c r="N27" s="21"/>
      <c r="O27" s="21"/>
      <c r="P27" s="21"/>
      <c r="Q27" s="21"/>
      <c r="R27" s="18"/>
    </row>
    <row r="28" spans="1:18" ht="15.75">
      <c r="A28" s="16" t="s">
        <v>21</v>
      </c>
      <c r="B28" s="10"/>
      <c r="C28" s="10"/>
      <c r="D28" s="10"/>
      <c r="E28" s="10"/>
      <c r="F28" s="10"/>
      <c r="G28" s="10"/>
      <c r="H28" s="10"/>
      <c r="I28" s="10"/>
      <c r="J28" s="10"/>
      <c r="K28" s="10"/>
      <c r="L28" s="10"/>
      <c r="M28" s="10"/>
      <c r="N28" s="10"/>
      <c r="O28" s="10"/>
      <c r="P28" s="10"/>
      <c r="Q28" s="10"/>
      <c r="R28" s="9"/>
    </row>
    <row r="29" spans="1:22" ht="17.25">
      <c r="A29" s="15" t="s">
        <v>230</v>
      </c>
      <c r="B29" s="10"/>
      <c r="C29" s="10"/>
      <c r="D29" s="10"/>
      <c r="E29" s="10"/>
      <c r="F29" s="10"/>
      <c r="G29" s="10"/>
      <c r="H29" s="10"/>
      <c r="I29" s="10"/>
      <c r="J29" s="10"/>
      <c r="K29" s="10"/>
      <c r="L29" s="10"/>
      <c r="M29" s="10"/>
      <c r="N29" s="10"/>
      <c r="O29" s="10"/>
      <c r="P29" s="10"/>
      <c r="Q29" s="10"/>
      <c r="R29" s="162"/>
      <c r="S29" s="162"/>
      <c r="T29" s="162"/>
      <c r="U29" s="162"/>
      <c r="V29" s="162"/>
    </row>
    <row r="30" spans="1:22" ht="17.25">
      <c r="A30" s="15" t="s">
        <v>231</v>
      </c>
      <c r="B30" s="10"/>
      <c r="C30" s="10"/>
      <c r="D30" s="10"/>
      <c r="E30" s="10"/>
      <c r="F30" s="10"/>
      <c r="G30" s="10"/>
      <c r="H30" s="10"/>
      <c r="I30" s="10"/>
      <c r="J30" s="10"/>
      <c r="K30" s="10"/>
      <c r="L30" s="10"/>
      <c r="M30" s="10"/>
      <c r="N30" s="10"/>
      <c r="O30" s="10"/>
      <c r="P30" s="10"/>
      <c r="Q30" s="10"/>
      <c r="R30" s="162"/>
      <c r="S30" s="162"/>
      <c r="T30" s="162"/>
      <c r="U30" s="162"/>
      <c r="V30" s="162"/>
    </row>
    <row r="31" spans="1:22" ht="15.75">
      <c r="A31" s="15"/>
      <c r="B31" s="10"/>
      <c r="C31" s="10"/>
      <c r="D31" s="10"/>
      <c r="E31" s="10"/>
      <c r="F31" s="10"/>
      <c r="G31" s="10"/>
      <c r="H31" s="10"/>
      <c r="I31" s="10"/>
      <c r="J31" s="10"/>
      <c r="K31" s="10"/>
      <c r="L31" s="10"/>
      <c r="M31" s="10"/>
      <c r="N31" s="10"/>
      <c r="O31" s="10"/>
      <c r="P31" s="10"/>
      <c r="Q31" s="10"/>
      <c r="R31" s="162"/>
      <c r="S31" s="162"/>
      <c r="T31" s="162"/>
      <c r="U31" s="162"/>
      <c r="V31" s="162"/>
    </row>
    <row r="32" spans="1:22" ht="18.75">
      <c r="A32" s="15" t="s">
        <v>232</v>
      </c>
      <c r="B32" s="10"/>
      <c r="C32" s="10"/>
      <c r="D32" s="10"/>
      <c r="E32" s="10"/>
      <c r="F32" s="10"/>
      <c r="G32" s="10"/>
      <c r="H32" s="10"/>
      <c r="I32" s="10"/>
      <c r="J32" s="10"/>
      <c r="K32" s="10"/>
      <c r="L32" s="10"/>
      <c r="M32" s="10"/>
      <c r="N32" s="10"/>
      <c r="O32" s="10"/>
      <c r="P32" s="10"/>
      <c r="Q32" s="10"/>
      <c r="R32" s="162"/>
      <c r="S32" s="162"/>
      <c r="T32" s="162"/>
      <c r="U32" s="162"/>
      <c r="V32" s="162"/>
    </row>
    <row r="33" spans="1:22" s="19" customFormat="1" ht="17.25">
      <c r="A33" s="15" t="s">
        <v>101</v>
      </c>
      <c r="B33" s="10"/>
      <c r="C33" s="10"/>
      <c r="D33" s="10"/>
      <c r="E33" s="10"/>
      <c r="F33" s="10"/>
      <c r="G33" s="10"/>
      <c r="H33" s="10"/>
      <c r="I33" s="10"/>
      <c r="J33" s="10"/>
      <c r="K33" s="10"/>
      <c r="L33" s="10"/>
      <c r="M33" s="10"/>
      <c r="N33" s="10"/>
      <c r="O33" s="10"/>
      <c r="P33" s="10"/>
      <c r="Q33" s="10"/>
      <c r="R33" s="162"/>
      <c r="S33" s="162"/>
      <c r="T33" s="162"/>
      <c r="U33" s="162"/>
      <c r="V33" s="162"/>
    </row>
    <row r="34" spans="1:22" s="19" customFormat="1" ht="17.25">
      <c r="A34" s="15" t="s">
        <v>233</v>
      </c>
      <c r="B34" s="10"/>
      <c r="C34" s="10"/>
      <c r="D34" s="10"/>
      <c r="E34" s="10"/>
      <c r="F34" s="10"/>
      <c r="G34" s="10"/>
      <c r="H34" s="10"/>
      <c r="I34" s="10"/>
      <c r="J34" s="10"/>
      <c r="K34" s="10"/>
      <c r="L34" s="10"/>
      <c r="M34" s="10"/>
      <c r="N34" s="10"/>
      <c r="O34" s="10"/>
      <c r="P34" s="10"/>
      <c r="Q34" s="10"/>
      <c r="R34" s="162"/>
      <c r="S34" s="162"/>
      <c r="T34" s="162"/>
      <c r="U34" s="162"/>
      <c r="V34" s="162"/>
    </row>
    <row r="35" spans="2:22" s="19" customFormat="1" ht="15.75">
      <c r="B35" s="10"/>
      <c r="C35" s="10"/>
      <c r="D35" s="10"/>
      <c r="E35" s="10"/>
      <c r="F35" s="10"/>
      <c r="G35" s="10"/>
      <c r="H35" s="10"/>
      <c r="I35" s="10"/>
      <c r="J35" s="10"/>
      <c r="K35" s="10"/>
      <c r="L35" s="10"/>
      <c r="M35" s="10"/>
      <c r="N35" s="10"/>
      <c r="O35" s="10"/>
      <c r="P35" s="10"/>
      <c r="Q35" s="10"/>
      <c r="R35" s="162"/>
      <c r="S35" s="162"/>
      <c r="T35" s="162"/>
      <c r="U35" s="162"/>
      <c r="V35" s="162"/>
    </row>
    <row r="36" spans="1:22" s="19" customFormat="1" ht="17.25">
      <c r="A36" s="15" t="s">
        <v>234</v>
      </c>
      <c r="B36" s="10"/>
      <c r="C36" s="10"/>
      <c r="D36" s="10"/>
      <c r="E36" s="10"/>
      <c r="F36" s="10"/>
      <c r="G36" s="10"/>
      <c r="H36" s="10"/>
      <c r="I36" s="10"/>
      <c r="J36" s="10"/>
      <c r="K36" s="10"/>
      <c r="L36" s="10"/>
      <c r="M36" s="10"/>
      <c r="N36" s="10"/>
      <c r="O36" s="10"/>
      <c r="P36" s="10"/>
      <c r="Q36" s="10"/>
      <c r="R36" s="162"/>
      <c r="S36" s="162"/>
      <c r="T36" s="162"/>
      <c r="U36" s="162"/>
      <c r="V36" s="162"/>
    </row>
    <row r="37" spans="1:18" s="19" customFormat="1" ht="17.25">
      <c r="A37" s="15" t="s">
        <v>235</v>
      </c>
      <c r="B37" s="10"/>
      <c r="C37" s="10"/>
      <c r="D37" s="10"/>
      <c r="E37" s="10"/>
      <c r="F37" s="10"/>
      <c r="G37" s="10"/>
      <c r="H37" s="10"/>
      <c r="I37" s="10"/>
      <c r="J37" s="10"/>
      <c r="K37" s="10"/>
      <c r="L37" s="10"/>
      <c r="M37" s="10"/>
      <c r="N37" s="10"/>
      <c r="O37" s="10"/>
      <c r="P37" s="10"/>
      <c r="Q37" s="10"/>
      <c r="R37" s="9"/>
    </row>
    <row r="38" spans="1:18" s="19" customFormat="1" ht="15.75">
      <c r="A38" s="21"/>
      <c r="B38" s="21"/>
      <c r="C38" s="21"/>
      <c r="D38" s="21"/>
      <c r="E38" s="21"/>
      <c r="F38" s="21"/>
      <c r="G38" s="21"/>
      <c r="H38" s="21"/>
      <c r="I38" s="21"/>
      <c r="J38" s="21"/>
      <c r="K38" s="21"/>
      <c r="L38" s="21"/>
      <c r="M38" s="21"/>
      <c r="N38" s="21"/>
      <c r="O38" s="21"/>
      <c r="P38" s="21"/>
      <c r="Q38" s="21"/>
      <c r="R38" s="18"/>
    </row>
    <row r="39" spans="1:18" s="19" customFormat="1" ht="15.75">
      <c r="A39" s="21"/>
      <c r="B39" s="21"/>
      <c r="C39" s="21"/>
      <c r="D39" s="21"/>
      <c r="E39" s="21"/>
      <c r="F39" s="21"/>
      <c r="G39" s="21"/>
      <c r="H39" s="21"/>
      <c r="I39" s="21"/>
      <c r="J39" s="21"/>
      <c r="K39" s="21"/>
      <c r="L39" s="21"/>
      <c r="M39" s="21"/>
      <c r="N39" s="21"/>
      <c r="O39" s="21"/>
      <c r="P39" s="21"/>
      <c r="Q39" s="21"/>
      <c r="R39" s="18"/>
    </row>
    <row r="40" spans="1:18" s="19" customFormat="1" ht="15.75" customHeight="1">
      <c r="A40" s="219" t="s">
        <v>115</v>
      </c>
      <c r="B40" s="219"/>
      <c r="C40" s="219"/>
      <c r="D40" s="219"/>
      <c r="E40" s="219"/>
      <c r="F40" s="219"/>
      <c r="G40" s="219"/>
      <c r="H40" s="219"/>
      <c r="I40" s="219"/>
      <c r="J40" s="219"/>
      <c r="K40" s="219"/>
      <c r="L40" s="219"/>
      <c r="M40" s="219"/>
      <c r="N40" s="219"/>
      <c r="O40" s="219"/>
      <c r="P40" s="219"/>
      <c r="Q40" s="219"/>
      <c r="R40" s="18"/>
    </row>
    <row r="41" spans="1:18" s="19" customFormat="1" ht="15.75">
      <c r="A41" s="219"/>
      <c r="B41" s="219"/>
      <c r="C41" s="219"/>
      <c r="D41" s="219"/>
      <c r="E41" s="219"/>
      <c r="F41" s="219"/>
      <c r="G41" s="219"/>
      <c r="H41" s="219"/>
      <c r="I41" s="219"/>
      <c r="J41" s="219"/>
      <c r="K41" s="219"/>
      <c r="L41" s="219"/>
      <c r="M41" s="219"/>
      <c r="N41" s="219"/>
      <c r="O41" s="219"/>
      <c r="P41" s="219"/>
      <c r="Q41" s="219"/>
      <c r="R41" s="18"/>
    </row>
    <row r="42" spans="1:18" s="19" customFormat="1" ht="15.75">
      <c r="A42" s="220"/>
      <c r="B42" s="220"/>
      <c r="C42" s="220"/>
      <c r="D42" s="220"/>
      <c r="E42" s="220"/>
      <c r="F42" s="220"/>
      <c r="G42" s="220"/>
      <c r="H42" s="220"/>
      <c r="I42" s="220"/>
      <c r="J42" s="220"/>
      <c r="K42" s="220"/>
      <c r="L42" s="220"/>
      <c r="M42" s="220"/>
      <c r="N42" s="220"/>
      <c r="O42" s="220"/>
      <c r="P42" s="220"/>
      <c r="Q42" s="220"/>
      <c r="R42" s="18"/>
    </row>
    <row r="43" spans="1:18" s="19" customFormat="1" ht="15.75">
      <c r="A43" s="20"/>
      <c r="B43" s="20"/>
      <c r="C43" s="20"/>
      <c r="D43" s="20"/>
      <c r="E43" s="20"/>
      <c r="F43" s="20"/>
      <c r="G43" s="20"/>
      <c r="H43" s="20"/>
      <c r="I43" s="20"/>
      <c r="J43" s="20"/>
      <c r="K43" s="20"/>
      <c r="L43" s="20"/>
      <c r="M43" s="20"/>
      <c r="N43" s="20"/>
      <c r="O43" s="20"/>
      <c r="P43" s="20"/>
      <c r="Q43" s="20"/>
      <c r="R43" s="18"/>
    </row>
    <row r="44" spans="1:18" s="19" customFormat="1" ht="15.75">
      <c r="A44" s="21"/>
      <c r="B44" s="21"/>
      <c r="C44" s="21"/>
      <c r="D44" s="21"/>
      <c r="E44" s="18"/>
      <c r="F44" s="18"/>
      <c r="G44" s="18"/>
      <c r="H44" s="18"/>
      <c r="I44" s="18"/>
      <c r="J44" s="18"/>
      <c r="K44" s="18"/>
      <c r="L44" s="18"/>
      <c r="M44" s="18"/>
      <c r="N44" s="18"/>
      <c r="O44" s="18"/>
      <c r="P44" s="18"/>
      <c r="Q44" s="18"/>
      <c r="R44" s="18"/>
    </row>
    <row r="45" spans="1:120" ht="16.5">
      <c r="A45" s="5" t="s">
        <v>111</v>
      </c>
      <c r="B45" s="21"/>
      <c r="C45" s="21"/>
      <c r="D45" s="21"/>
      <c r="E45" s="18"/>
      <c r="F45" s="18"/>
      <c r="G45" s="18"/>
      <c r="H45" s="18"/>
      <c r="I45" s="18"/>
      <c r="J45" s="18"/>
      <c r="K45" s="18"/>
      <c r="L45" s="18"/>
      <c r="M45" s="18"/>
      <c r="N45" s="18"/>
      <c r="O45" s="18"/>
      <c r="P45" s="18"/>
      <c r="Q45" s="18"/>
      <c r="R45" s="18"/>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row>
    <row r="46" spans="1:120" ht="16.5">
      <c r="A46" s="6" t="s">
        <v>112</v>
      </c>
      <c r="B46" s="21"/>
      <c r="C46" s="21"/>
      <c r="D46" s="21"/>
      <c r="E46" s="18"/>
      <c r="F46" s="18"/>
      <c r="G46" s="18"/>
      <c r="H46" s="18"/>
      <c r="I46" s="18"/>
      <c r="J46" s="18"/>
      <c r="K46" s="18"/>
      <c r="L46" s="18"/>
      <c r="M46" s="18"/>
      <c r="N46" s="18"/>
      <c r="O46" s="18"/>
      <c r="P46" s="18"/>
      <c r="Q46" s="18"/>
      <c r="R46" s="18"/>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row>
    <row r="47" spans="1:120" ht="16.5">
      <c r="A47" s="7" t="s">
        <v>113</v>
      </c>
      <c r="B47" s="21"/>
      <c r="C47" s="21"/>
      <c r="D47" s="21"/>
      <c r="E47" s="18"/>
      <c r="F47" s="18"/>
      <c r="G47" s="18"/>
      <c r="H47" s="18"/>
      <c r="I47" s="18"/>
      <c r="J47" s="18"/>
      <c r="K47" s="18"/>
      <c r="L47" s="18"/>
      <c r="M47" s="18"/>
      <c r="N47" s="18"/>
      <c r="O47" s="18"/>
      <c r="P47" s="18"/>
      <c r="Q47" s="18"/>
      <c r="R47" s="1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row>
    <row r="48" spans="1:18" ht="16.5">
      <c r="A48" s="22"/>
      <c r="B48" s="21"/>
      <c r="C48" s="21"/>
      <c r="D48" s="21"/>
      <c r="E48" s="18"/>
      <c r="F48" s="18"/>
      <c r="G48" s="18"/>
      <c r="H48" s="18"/>
      <c r="I48" s="18"/>
      <c r="J48" s="18"/>
      <c r="K48" s="18"/>
      <c r="L48" s="18"/>
      <c r="M48" s="18"/>
      <c r="N48" s="18"/>
      <c r="O48" s="18"/>
      <c r="P48" s="18"/>
      <c r="Q48" s="18"/>
      <c r="R48" s="18"/>
    </row>
    <row r="49" spans="1:18" ht="16.5" thickBot="1">
      <c r="A49" s="8"/>
      <c r="B49" s="8"/>
      <c r="C49" s="221"/>
      <c r="D49" s="221"/>
      <c r="E49" s="221"/>
      <c r="F49" s="221"/>
      <c r="G49" s="221"/>
      <c r="H49" s="221"/>
      <c r="I49" s="221"/>
      <c r="J49" s="221"/>
      <c r="K49" s="221"/>
      <c r="L49" s="221"/>
      <c r="M49" s="221"/>
      <c r="N49" s="23"/>
      <c r="O49" s="23"/>
      <c r="P49" s="23"/>
      <c r="Q49" s="23"/>
      <c r="R49" s="8"/>
    </row>
    <row r="50" spans="1:18" ht="48" customHeight="1" thickBot="1">
      <c r="A50" s="2" t="s">
        <v>37</v>
      </c>
      <c r="B50" s="222" t="s">
        <v>36</v>
      </c>
      <c r="C50" s="223"/>
      <c r="D50" s="223"/>
      <c r="E50" s="223"/>
      <c r="F50" s="223"/>
      <c r="G50" s="223"/>
      <c r="H50" s="223"/>
      <c r="I50" s="223"/>
      <c r="J50" s="223"/>
      <c r="K50" s="223"/>
      <c r="L50" s="223"/>
      <c r="M50" s="223"/>
      <c r="N50" s="223"/>
      <c r="O50" s="223"/>
      <c r="P50" s="223"/>
      <c r="Q50" s="224"/>
      <c r="R50" s="8"/>
    </row>
    <row r="51" spans="1:18" ht="15.75">
      <c r="A51" s="24" t="s">
        <v>38</v>
      </c>
      <c r="B51" s="25"/>
      <c r="C51" s="26" t="str">
        <f>IF('Questionnaire (A)'!R51="-","-",4)</f>
        <v>-</v>
      </c>
      <c r="D51" s="26"/>
      <c r="E51" s="26"/>
      <c r="F51" s="26"/>
      <c r="G51" s="26"/>
      <c r="H51" s="26"/>
      <c r="I51" s="26"/>
      <c r="J51" s="26"/>
      <c r="K51" s="26"/>
      <c r="L51" s="26"/>
      <c r="M51" s="26"/>
      <c r="N51" s="26"/>
      <c r="O51" s="26"/>
      <c r="P51" s="26"/>
      <c r="Q51" s="27"/>
      <c r="R51" s="8"/>
    </row>
    <row r="52" spans="1:18" ht="15.75">
      <c r="A52" s="28" t="s">
        <v>39</v>
      </c>
      <c r="B52" s="29"/>
      <c r="C52" s="30">
        <f>IF('Questionnaire (A)'!R40="-","-",2)</f>
        <v>2</v>
      </c>
      <c r="D52" s="30" t="str">
        <f>IF('Questionnaire (A)'!R55="-","-",5)</f>
        <v>-</v>
      </c>
      <c r="E52" s="30" t="str">
        <f>IF('Questionnaire (A)'!R95="-","-",15)</f>
        <v>-</v>
      </c>
      <c r="F52" s="30" t="str">
        <f>IF('Questionnaire (A)'!R98="-","-",16)</f>
        <v>-</v>
      </c>
      <c r="G52" s="30" t="str">
        <f>IF('Questionnaire (A)'!R109="-","-","17A")</f>
        <v>-</v>
      </c>
      <c r="H52" s="30" t="str">
        <f>IF('Questionnaire (A)'!R112="-","-","17B")</f>
        <v>-</v>
      </c>
      <c r="I52" s="30"/>
      <c r="J52" s="30"/>
      <c r="K52" s="30"/>
      <c r="L52" s="30"/>
      <c r="M52" s="30"/>
      <c r="N52" s="30"/>
      <c r="O52" s="30"/>
      <c r="P52" s="30"/>
      <c r="Q52" s="31"/>
      <c r="R52" s="8"/>
    </row>
    <row r="53" spans="1:18" ht="16.5" thickBot="1">
      <c r="A53" s="32" t="s">
        <v>40</v>
      </c>
      <c r="B53" s="33"/>
      <c r="C53" s="34">
        <f>IF('Questionnaire (A)'!R38="-","-",1)</f>
        <v>1</v>
      </c>
      <c r="D53" s="34">
        <f>IF('Questionnaire (A)'!R42="-","-",3)</f>
        <v>3</v>
      </c>
      <c r="E53" s="34">
        <f>IF('Questionnaire (A)'!R64="-","-",6)</f>
        <v>6</v>
      </c>
      <c r="F53" s="34">
        <f>IF('Questionnaire (A)'!R66="-","-",7)</f>
        <v>7</v>
      </c>
      <c r="G53" s="34" t="str">
        <f>IF('Questionnaire (A)'!R81="-","-",12)</f>
        <v>-</v>
      </c>
      <c r="H53" s="34">
        <f>IF('Questionnaire (A)'!R89="-","-",13)</f>
        <v>13</v>
      </c>
      <c r="I53" s="34">
        <f>IF('Questionnaire (A)'!R91="-","-",14)</f>
        <v>14</v>
      </c>
      <c r="J53" s="34">
        <f>IF('Questionnaire (A)'!R147="-","-",24)</f>
        <v>24</v>
      </c>
      <c r="K53" s="34">
        <f>IF('Questionnaire (A)'!R149="-","-",25)</f>
        <v>25</v>
      </c>
      <c r="L53" s="34">
        <f>IF('Questionnaire (A)'!R161="-","-",28)</f>
        <v>28</v>
      </c>
      <c r="M53" s="34">
        <f>IF('Questionnaire (A)'!R163="-","-",29)</f>
        <v>29</v>
      </c>
      <c r="N53" s="35"/>
      <c r="O53" s="35"/>
      <c r="P53" s="35"/>
      <c r="Q53" s="36"/>
      <c r="R53" s="8"/>
    </row>
    <row r="54" spans="1:18" ht="16.5" thickBot="1">
      <c r="A54" s="12"/>
      <c r="B54" s="12"/>
      <c r="C54" s="11"/>
      <c r="D54" s="8"/>
      <c r="E54" s="8"/>
      <c r="F54" s="8"/>
      <c r="G54" s="8"/>
      <c r="H54" s="8"/>
      <c r="I54" s="8"/>
      <c r="J54" s="8"/>
      <c r="K54" s="8"/>
      <c r="L54" s="8"/>
      <c r="M54" s="8"/>
      <c r="N54" s="8"/>
      <c r="O54" s="8"/>
      <c r="P54" s="8"/>
      <c r="Q54" s="11"/>
      <c r="R54" s="8"/>
    </row>
    <row r="55" spans="1:18" ht="32.25" customHeight="1" thickBot="1">
      <c r="A55" s="2" t="s">
        <v>41</v>
      </c>
      <c r="B55" s="222" t="s">
        <v>36</v>
      </c>
      <c r="C55" s="223"/>
      <c r="D55" s="223"/>
      <c r="E55" s="223"/>
      <c r="F55" s="223"/>
      <c r="G55" s="223"/>
      <c r="H55" s="223"/>
      <c r="I55" s="223"/>
      <c r="J55" s="223"/>
      <c r="K55" s="223"/>
      <c r="L55" s="223"/>
      <c r="M55" s="223"/>
      <c r="N55" s="223"/>
      <c r="O55" s="223"/>
      <c r="P55" s="223"/>
      <c r="Q55" s="224"/>
      <c r="R55" s="8"/>
    </row>
    <row r="56" spans="1:18" ht="15.75">
      <c r="A56" s="37" t="s">
        <v>38</v>
      </c>
      <c r="B56" s="25"/>
      <c r="C56" s="38" t="str">
        <f>IF('Questionnaire (A)'!R125="-","-",19)</f>
        <v>-</v>
      </c>
      <c r="D56" s="14"/>
      <c r="E56" s="14"/>
      <c r="F56" s="14"/>
      <c r="G56" s="14"/>
      <c r="H56" s="14"/>
      <c r="I56" s="14"/>
      <c r="J56" s="14"/>
      <c r="K56" s="14"/>
      <c r="L56" s="14"/>
      <c r="M56" s="14"/>
      <c r="N56" s="14"/>
      <c r="O56" s="14"/>
      <c r="P56" s="14"/>
      <c r="Q56" s="39"/>
      <c r="R56" s="8"/>
    </row>
    <row r="57" spans="1:18" ht="15.75">
      <c r="A57" s="24" t="s">
        <v>39</v>
      </c>
      <c r="B57" s="29"/>
      <c r="C57" s="26" t="str">
        <f>IF('Questionnaire (A)'!R55="-","-",5)</f>
        <v>-</v>
      </c>
      <c r="D57" s="13"/>
      <c r="E57" s="13"/>
      <c r="F57" s="13"/>
      <c r="G57" s="13"/>
      <c r="H57" s="13"/>
      <c r="I57" s="13"/>
      <c r="J57" s="13"/>
      <c r="K57" s="13"/>
      <c r="L57" s="13"/>
      <c r="M57" s="13"/>
      <c r="N57" s="13"/>
      <c r="O57" s="13"/>
      <c r="P57" s="13"/>
      <c r="Q57" s="40"/>
      <c r="R57" s="8"/>
    </row>
    <row r="58" spans="1:18" ht="16.5" thickBot="1">
      <c r="A58" s="41" t="s">
        <v>40</v>
      </c>
      <c r="B58" s="33"/>
      <c r="C58" s="34">
        <f>IF('Questionnaire (A)'!R38="-","-",1)</f>
        <v>1</v>
      </c>
      <c r="D58" s="34">
        <f>IF('Questionnaire (A)'!R42="-","-",3)</f>
        <v>3</v>
      </c>
      <c r="E58" s="34">
        <f>IF('Questionnaire (A)'!R64="-","-",6)</f>
        <v>6</v>
      </c>
      <c r="F58" s="34">
        <f>IF('Questionnaire (A)'!R66="-","-",7)</f>
        <v>7</v>
      </c>
      <c r="G58" s="34">
        <f>IF('Questionnaire (A)'!R68="-","-",8)</f>
        <v>8</v>
      </c>
      <c r="H58" s="34">
        <f>IF('Questionnaire (A)'!R89="-","-",13)</f>
        <v>13</v>
      </c>
      <c r="I58" s="34">
        <f>IF('Questionnaire (A)'!R91="-","-",14)</f>
        <v>14</v>
      </c>
      <c r="J58" s="34">
        <f>IF('Questionnaire (A)'!R147="-","-",24)</f>
        <v>24</v>
      </c>
      <c r="K58" s="34">
        <f>IF('Questionnaire (A)'!R149="-","-",25)</f>
        <v>25</v>
      </c>
      <c r="L58" s="34">
        <f>IF('Questionnaire (A)'!R161="-","-",28)</f>
        <v>28</v>
      </c>
      <c r="M58" s="34">
        <f>IF('Questionnaire (A)'!R163="-","-",29)</f>
        <v>29</v>
      </c>
      <c r="N58" s="35"/>
      <c r="O58" s="34"/>
      <c r="P58" s="34"/>
      <c r="Q58" s="42"/>
      <c r="R58" s="8"/>
    </row>
    <row r="59" spans="1:18" ht="16.5" thickBot="1">
      <c r="A59" s="11"/>
      <c r="B59" s="12"/>
      <c r="C59" s="11"/>
      <c r="D59" s="8"/>
      <c r="E59" s="8"/>
      <c r="F59" s="8"/>
      <c r="G59" s="8"/>
      <c r="H59" s="8"/>
      <c r="I59" s="8"/>
      <c r="J59" s="8"/>
      <c r="K59" s="8"/>
      <c r="L59" s="8"/>
      <c r="M59" s="8"/>
      <c r="N59" s="8"/>
      <c r="O59" s="8"/>
      <c r="P59" s="8"/>
      <c r="Q59" s="11"/>
      <c r="R59" s="8"/>
    </row>
    <row r="60" spans="1:18" ht="32.25" customHeight="1" thickBot="1">
      <c r="A60" s="2" t="s">
        <v>42</v>
      </c>
      <c r="B60" s="222" t="s">
        <v>36</v>
      </c>
      <c r="C60" s="223"/>
      <c r="D60" s="223"/>
      <c r="E60" s="223"/>
      <c r="F60" s="223"/>
      <c r="G60" s="223"/>
      <c r="H60" s="223"/>
      <c r="I60" s="223"/>
      <c r="J60" s="223"/>
      <c r="K60" s="223"/>
      <c r="L60" s="223"/>
      <c r="M60" s="223"/>
      <c r="N60" s="223"/>
      <c r="O60" s="223"/>
      <c r="P60" s="223"/>
      <c r="Q60" s="224"/>
      <c r="R60" s="8"/>
    </row>
    <row r="61" spans="1:18" ht="15.75">
      <c r="A61" s="37" t="s">
        <v>38</v>
      </c>
      <c r="B61" s="25"/>
      <c r="C61" s="14"/>
      <c r="D61" s="14"/>
      <c r="E61" s="14"/>
      <c r="F61" s="14"/>
      <c r="G61" s="14"/>
      <c r="H61" s="14"/>
      <c r="I61" s="14"/>
      <c r="J61" s="14"/>
      <c r="K61" s="14"/>
      <c r="L61" s="14"/>
      <c r="M61" s="14"/>
      <c r="N61" s="14"/>
      <c r="O61" s="14"/>
      <c r="P61" s="14"/>
      <c r="Q61" s="39"/>
      <c r="R61" s="8"/>
    </row>
    <row r="62" spans="1:18" ht="15.75">
      <c r="A62" s="28" t="s">
        <v>39</v>
      </c>
      <c r="B62" s="29"/>
      <c r="C62" s="30">
        <f>IF('Questionnaire (A)'!R135="-","-",21)</f>
        <v>21</v>
      </c>
      <c r="D62" s="30">
        <f>IF('Questionnaire (A)'!R139="-","-",23)</f>
        <v>23</v>
      </c>
      <c r="E62" s="13"/>
      <c r="F62" s="13"/>
      <c r="G62" s="13"/>
      <c r="H62" s="13"/>
      <c r="I62" s="13"/>
      <c r="J62" s="13"/>
      <c r="K62" s="13"/>
      <c r="L62" s="13"/>
      <c r="M62" s="13"/>
      <c r="N62" s="13"/>
      <c r="O62" s="13"/>
      <c r="P62" s="13"/>
      <c r="Q62" s="40"/>
      <c r="R62" s="8"/>
    </row>
    <row r="63" spans="1:18" ht="16.5" thickBot="1">
      <c r="A63" s="32" t="s">
        <v>40</v>
      </c>
      <c r="B63" s="33"/>
      <c r="C63" s="43">
        <f>IF('Questionnaire (A)'!R38="-","-",1)</f>
        <v>1</v>
      </c>
      <c r="D63" s="43">
        <f>IF('Questionnaire (A)'!R133="-","-",20)</f>
        <v>20</v>
      </c>
      <c r="E63" s="34">
        <f>IF('Questionnaire (A)'!R137="-","-",22)</f>
        <v>22</v>
      </c>
      <c r="F63" s="34">
        <f>IF('Questionnaire (A)'!R147="-","-",24)</f>
        <v>24</v>
      </c>
      <c r="G63" s="34">
        <f>IF('Questionnaire (A)'!R149="-","-",25)</f>
        <v>25</v>
      </c>
      <c r="H63" s="34">
        <f>IF('Questionnaire (A)'!R161="-","-",28)</f>
        <v>28</v>
      </c>
      <c r="I63" s="34">
        <f>IF('Questionnaire (A)'!R163="-","-",29)</f>
        <v>29</v>
      </c>
      <c r="J63" s="34"/>
      <c r="K63" s="43"/>
      <c r="L63" s="35"/>
      <c r="M63" s="35"/>
      <c r="N63" s="44"/>
      <c r="O63" s="44"/>
      <c r="P63" s="44"/>
      <c r="Q63" s="42"/>
      <c r="R63" s="8"/>
    </row>
    <row r="64" spans="1:18" ht="16.5" thickBot="1">
      <c r="A64" s="11"/>
      <c r="B64" s="12"/>
      <c r="C64" s="11"/>
      <c r="D64" s="8"/>
      <c r="E64" s="8"/>
      <c r="F64" s="8"/>
      <c r="G64" s="8"/>
      <c r="H64" s="8"/>
      <c r="I64" s="8"/>
      <c r="J64" s="8"/>
      <c r="K64" s="8"/>
      <c r="L64" s="8"/>
      <c r="M64" s="8"/>
      <c r="N64" s="8"/>
      <c r="O64" s="8"/>
      <c r="P64" s="8"/>
      <c r="Q64" s="11"/>
      <c r="R64" s="8"/>
    </row>
    <row r="65" spans="1:18" ht="48" customHeight="1" thickBot="1">
      <c r="A65" s="3" t="s">
        <v>43</v>
      </c>
      <c r="B65" s="230" t="s">
        <v>36</v>
      </c>
      <c r="C65" s="231"/>
      <c r="D65" s="231"/>
      <c r="E65" s="231"/>
      <c r="F65" s="231"/>
      <c r="G65" s="231"/>
      <c r="H65" s="231"/>
      <c r="I65" s="231"/>
      <c r="J65" s="231"/>
      <c r="K65" s="231"/>
      <c r="L65" s="231"/>
      <c r="M65" s="231"/>
      <c r="N65" s="231"/>
      <c r="O65" s="231"/>
      <c r="P65" s="231"/>
      <c r="Q65" s="232"/>
      <c r="R65" s="8"/>
    </row>
    <row r="66" spans="1:18" ht="15.75">
      <c r="A66" s="37" t="s">
        <v>38</v>
      </c>
      <c r="B66" s="25"/>
      <c r="C66" s="26">
        <f>IF('Questionnaire (A)'!R51="-'Questionnaire 1'!","-",4)</f>
        <v>4</v>
      </c>
      <c r="D66" s="26">
        <f>IF('Questionnaire (A)'!R66="-","-",7)</f>
        <v>7</v>
      </c>
      <c r="E66" s="14"/>
      <c r="F66" s="14"/>
      <c r="G66" s="14"/>
      <c r="H66" s="14"/>
      <c r="I66" s="14"/>
      <c r="J66" s="14"/>
      <c r="K66" s="14"/>
      <c r="L66" s="14"/>
      <c r="M66" s="14"/>
      <c r="N66" s="14"/>
      <c r="O66" s="14"/>
      <c r="P66" s="14"/>
      <c r="Q66" s="39"/>
      <c r="R66" s="8"/>
    </row>
    <row r="67" spans="1:18" ht="15.75">
      <c r="A67" s="28" t="s">
        <v>39</v>
      </c>
      <c r="B67" s="29"/>
      <c r="C67" s="30">
        <f>IF('Questionnaire (A)'!R40="-","-",2)</f>
        <v>2</v>
      </c>
      <c r="D67" s="30">
        <f>IF('Questionnaire (A)'!R70="-","-",9)</f>
        <v>9</v>
      </c>
      <c r="E67" s="30">
        <f>IF('Questionnaire (A)'!R72="-","-",10)</f>
        <v>10</v>
      </c>
      <c r="F67" s="30" t="str">
        <f>IF('Questionnaire (A)'!R81="-","-",12)</f>
        <v>-</v>
      </c>
      <c r="G67" s="30">
        <f>IF('Questionnaire (A)'!R153="-","-",27)</f>
        <v>27</v>
      </c>
      <c r="H67" s="13"/>
      <c r="I67" s="13"/>
      <c r="J67" s="13"/>
      <c r="K67" s="13"/>
      <c r="L67" s="13"/>
      <c r="M67" s="13"/>
      <c r="N67" s="13"/>
      <c r="O67" s="13"/>
      <c r="P67" s="13"/>
      <c r="Q67" s="40"/>
      <c r="R67" s="8"/>
    </row>
    <row r="68" spans="1:18" ht="16.5" thickBot="1">
      <c r="A68" s="32" t="s">
        <v>40</v>
      </c>
      <c r="B68" s="33"/>
      <c r="C68" s="34">
        <f>IF('Questionnaire (A)'!R42="-","-",3)</f>
        <v>3</v>
      </c>
      <c r="D68" s="34">
        <f>IF('Questionnaire (A)'!R64="-","-",6)</f>
        <v>6</v>
      </c>
      <c r="E68" s="43">
        <f>IF('Questionnaire (A)'!R147="-","-",24)</f>
        <v>24</v>
      </c>
      <c r="F68" s="34">
        <f>IF('Questionnaire (A)'!R149="-","-",25)</f>
        <v>25</v>
      </c>
      <c r="G68" s="34">
        <f>IF('Questionnaire (A)'!R151="-","-",26)</f>
        <v>26</v>
      </c>
      <c r="H68" s="34">
        <f>IF('Questionnaire (A)'!R161="-","-",28)</f>
        <v>28</v>
      </c>
      <c r="I68" s="34">
        <f>IF('Questionnaire (A)'!R163="-","-",29)</f>
        <v>29</v>
      </c>
      <c r="J68" s="45"/>
      <c r="K68" s="35"/>
      <c r="L68" s="35"/>
      <c r="M68" s="35"/>
      <c r="N68" s="44"/>
      <c r="O68" s="44"/>
      <c r="P68" s="44"/>
      <c r="Q68" s="42"/>
      <c r="R68" s="8"/>
    </row>
    <row r="69" spans="1:18" ht="16.5" thickBot="1">
      <c r="A69" s="12"/>
      <c r="B69" s="12"/>
      <c r="C69" s="11"/>
      <c r="D69" s="8"/>
      <c r="E69" s="8"/>
      <c r="F69" s="8"/>
      <c r="G69" s="8"/>
      <c r="H69" s="8"/>
      <c r="I69" s="8"/>
      <c r="J69" s="8"/>
      <c r="K69" s="8"/>
      <c r="L69" s="8"/>
      <c r="M69" s="8"/>
      <c r="N69" s="8"/>
      <c r="O69" s="8"/>
      <c r="P69" s="8"/>
      <c r="Q69" s="11"/>
      <c r="R69" s="8"/>
    </row>
    <row r="70" spans="1:18" ht="32.25" customHeight="1" thickBot="1">
      <c r="A70" s="3" t="s">
        <v>44</v>
      </c>
      <c r="B70" s="230" t="s">
        <v>36</v>
      </c>
      <c r="C70" s="231"/>
      <c r="D70" s="231"/>
      <c r="E70" s="231"/>
      <c r="F70" s="231"/>
      <c r="G70" s="231"/>
      <c r="H70" s="231"/>
      <c r="I70" s="231"/>
      <c r="J70" s="231"/>
      <c r="K70" s="231"/>
      <c r="L70" s="231"/>
      <c r="M70" s="231"/>
      <c r="N70" s="231"/>
      <c r="O70" s="231"/>
      <c r="P70" s="231"/>
      <c r="Q70" s="232"/>
      <c r="R70" s="8"/>
    </row>
    <row r="71" spans="1:18" ht="15.75">
      <c r="A71" s="37" t="s">
        <v>38</v>
      </c>
      <c r="B71" s="25"/>
      <c r="C71" s="14"/>
      <c r="D71" s="14"/>
      <c r="E71" s="14"/>
      <c r="F71" s="14"/>
      <c r="G71" s="14"/>
      <c r="H71" s="14"/>
      <c r="I71" s="14"/>
      <c r="J71" s="14"/>
      <c r="K71" s="14"/>
      <c r="L71" s="14"/>
      <c r="M71" s="14"/>
      <c r="N71" s="14"/>
      <c r="O71" s="14"/>
      <c r="P71" s="14"/>
      <c r="Q71" s="39"/>
      <c r="R71" s="8"/>
    </row>
    <row r="72" spans="1:18" ht="15.75">
      <c r="A72" s="28" t="s">
        <v>39</v>
      </c>
      <c r="B72" s="29"/>
      <c r="C72" s="46">
        <f>IF('Questionnaire (A)'!R64="-","-",6)</f>
        <v>6</v>
      </c>
      <c r="D72" s="30">
        <f>IF('Questionnaire (A)'!R74="-","-",11)</f>
        <v>11</v>
      </c>
      <c r="E72" s="13"/>
      <c r="F72" s="13"/>
      <c r="G72" s="13"/>
      <c r="H72" s="13"/>
      <c r="I72" s="13"/>
      <c r="J72" s="13"/>
      <c r="K72" s="13"/>
      <c r="L72" s="13"/>
      <c r="M72" s="13"/>
      <c r="N72" s="13"/>
      <c r="O72" s="13"/>
      <c r="P72" s="13"/>
      <c r="Q72" s="40"/>
      <c r="R72" s="8"/>
    </row>
    <row r="73" spans="1:18" ht="16.5" thickBot="1">
      <c r="A73" s="32" t="s">
        <v>40</v>
      </c>
      <c r="B73" s="33"/>
      <c r="C73" s="34">
        <f>IF('Questionnaire (A)'!R147="-","-",24)</f>
        <v>24</v>
      </c>
      <c r="D73" s="34">
        <f>IF('Questionnaire (A)'!R149="-","-",25)</f>
        <v>25</v>
      </c>
      <c r="E73" s="34">
        <f>IF('Questionnaire (A)'!R151="-","-",26)</f>
        <v>26</v>
      </c>
      <c r="F73" s="19"/>
      <c r="G73" s="44"/>
      <c r="H73" s="44"/>
      <c r="I73" s="44"/>
      <c r="J73" s="44"/>
      <c r="K73" s="44"/>
      <c r="L73" s="44"/>
      <c r="M73" s="44"/>
      <c r="N73" s="44"/>
      <c r="O73" s="44"/>
      <c r="P73" s="44"/>
      <c r="Q73" s="42"/>
      <c r="R73" s="8"/>
    </row>
    <row r="74" spans="1:18" ht="16.5" thickBot="1">
      <c r="A74" s="11"/>
      <c r="B74" s="12"/>
      <c r="C74" s="11"/>
      <c r="D74" s="8"/>
      <c r="E74" s="8"/>
      <c r="F74" s="47"/>
      <c r="G74" s="8"/>
      <c r="H74" s="8"/>
      <c r="I74" s="8"/>
      <c r="J74" s="8"/>
      <c r="K74" s="8"/>
      <c r="L74" s="8"/>
      <c r="M74" s="8"/>
      <c r="N74" s="8"/>
      <c r="O74" s="8"/>
      <c r="P74" s="8"/>
      <c r="Q74" s="11"/>
      <c r="R74" s="8"/>
    </row>
    <row r="75" spans="1:18" ht="32.25" customHeight="1" thickBot="1">
      <c r="A75" s="3" t="s">
        <v>45</v>
      </c>
      <c r="B75" s="230" t="s">
        <v>36</v>
      </c>
      <c r="C75" s="231"/>
      <c r="D75" s="231"/>
      <c r="E75" s="231"/>
      <c r="F75" s="231"/>
      <c r="G75" s="231"/>
      <c r="H75" s="231"/>
      <c r="I75" s="231"/>
      <c r="J75" s="231"/>
      <c r="K75" s="231"/>
      <c r="L75" s="231"/>
      <c r="M75" s="231"/>
      <c r="N75" s="231"/>
      <c r="O75" s="231"/>
      <c r="P75" s="231"/>
      <c r="Q75" s="232"/>
      <c r="R75" s="8"/>
    </row>
    <row r="76" spans="1:18" ht="15.75">
      <c r="A76" s="37" t="s">
        <v>38</v>
      </c>
      <c r="B76" s="25"/>
      <c r="C76" s="14"/>
      <c r="D76" s="14"/>
      <c r="E76" s="14"/>
      <c r="F76" s="14"/>
      <c r="G76" s="14"/>
      <c r="H76" s="14"/>
      <c r="I76" s="14"/>
      <c r="J76" s="14"/>
      <c r="K76" s="14"/>
      <c r="L76" s="14"/>
      <c r="M76" s="14"/>
      <c r="N76" s="14"/>
      <c r="O76" s="14"/>
      <c r="P76" s="14"/>
      <c r="Q76" s="48"/>
      <c r="R76" s="8"/>
    </row>
    <row r="77" spans="1:18" ht="15.75">
      <c r="A77" s="49" t="s">
        <v>39</v>
      </c>
      <c r="B77" s="29"/>
      <c r="C77" s="13"/>
      <c r="D77" s="13"/>
      <c r="E77" s="13"/>
      <c r="F77" s="13"/>
      <c r="G77" s="13"/>
      <c r="H77" s="13"/>
      <c r="I77" s="13"/>
      <c r="J77" s="13"/>
      <c r="K77" s="13"/>
      <c r="L77" s="13"/>
      <c r="M77" s="13"/>
      <c r="N77" s="13"/>
      <c r="O77" s="13"/>
      <c r="P77" s="13"/>
      <c r="Q77" s="40"/>
      <c r="R77" s="8"/>
    </row>
    <row r="78" spans="1:18" ht="16.5" thickBot="1">
      <c r="A78" s="32" t="s">
        <v>40</v>
      </c>
      <c r="B78" s="33"/>
      <c r="C78" s="34">
        <f>IF('Questionnaire (A)'!R64="-","-",6)</f>
        <v>6</v>
      </c>
      <c r="D78" s="34">
        <f>IF('Questionnaire (A)'!R72="-","-",10)</f>
        <v>10</v>
      </c>
      <c r="E78" s="34">
        <f>IF('Questionnaire (A)'!R135="-","-",21)</f>
        <v>21</v>
      </c>
      <c r="F78" s="34">
        <f>IF('Questionnaire (A)'!R137="-","-",22)</f>
        <v>22</v>
      </c>
      <c r="G78" s="34">
        <f>IF('Questionnaire (A)'!R139="-","-",23)</f>
        <v>23</v>
      </c>
      <c r="H78" s="34">
        <f>IF('Questionnaire (A)'!R147="-","-",24)</f>
        <v>24</v>
      </c>
      <c r="I78" s="34">
        <f>IF('Questionnaire (A)'!R149="-","-",25)</f>
        <v>25</v>
      </c>
      <c r="J78" s="34">
        <f>IF('Questionnaire (A)'!R151="-","-",26)</f>
        <v>26</v>
      </c>
      <c r="K78" s="34">
        <f>IF('Questionnaire (A)'!R161="-","-",28)</f>
        <v>28</v>
      </c>
      <c r="L78" s="34">
        <f>IF('Questionnaire (A)'!R163="-","-",29)</f>
        <v>29</v>
      </c>
      <c r="M78" s="35"/>
      <c r="N78" s="35"/>
      <c r="O78" s="35"/>
      <c r="P78" s="35"/>
      <c r="Q78" s="36"/>
      <c r="R78" s="50"/>
    </row>
    <row r="79" spans="1:18" ht="16.5" thickBot="1">
      <c r="A79" s="11"/>
      <c r="B79" s="12"/>
      <c r="C79" s="11"/>
      <c r="D79" s="8"/>
      <c r="E79" s="8"/>
      <c r="F79" s="8"/>
      <c r="G79" s="8"/>
      <c r="H79" s="8"/>
      <c r="I79" s="8"/>
      <c r="J79" s="8"/>
      <c r="K79" s="8"/>
      <c r="L79" s="8"/>
      <c r="M79" s="8"/>
      <c r="N79" s="8"/>
      <c r="O79" s="8"/>
      <c r="P79" s="8"/>
      <c r="Q79" s="11"/>
      <c r="R79" s="8"/>
    </row>
    <row r="80" spans="1:18" ht="48" customHeight="1" thickBot="1">
      <c r="A80" s="1" t="s">
        <v>49</v>
      </c>
      <c r="B80" s="227" t="s">
        <v>36</v>
      </c>
      <c r="C80" s="228"/>
      <c r="D80" s="228"/>
      <c r="E80" s="228"/>
      <c r="F80" s="228"/>
      <c r="G80" s="228"/>
      <c r="H80" s="228"/>
      <c r="I80" s="228"/>
      <c r="J80" s="228"/>
      <c r="K80" s="228"/>
      <c r="L80" s="228"/>
      <c r="M80" s="228"/>
      <c r="N80" s="228"/>
      <c r="O80" s="228"/>
      <c r="P80" s="228"/>
      <c r="Q80" s="229"/>
      <c r="R80" s="8"/>
    </row>
    <row r="81" spans="1:18" ht="15.75">
      <c r="A81" s="37" t="s">
        <v>38</v>
      </c>
      <c r="B81" s="25"/>
      <c r="C81" s="26" t="str">
        <f>IF('Questionnaire (A)'!R51="-","-",4)</f>
        <v>-</v>
      </c>
      <c r="D81" s="14"/>
      <c r="E81" s="14"/>
      <c r="F81" s="14"/>
      <c r="G81" s="14"/>
      <c r="H81" s="14"/>
      <c r="I81" s="14"/>
      <c r="J81" s="14"/>
      <c r="K81" s="14"/>
      <c r="L81" s="14"/>
      <c r="M81" s="14"/>
      <c r="N81" s="14"/>
      <c r="O81" s="14"/>
      <c r="P81" s="14"/>
      <c r="Q81" s="39"/>
      <c r="R81" s="8"/>
    </row>
    <row r="82" spans="1:18" ht="15.75">
      <c r="A82" s="28" t="s">
        <v>39</v>
      </c>
      <c r="B82" s="29"/>
      <c r="C82" s="30">
        <f>IF('Questionnaire (A)'!R91="-","-",14)</f>
        <v>14</v>
      </c>
      <c r="D82" s="30" t="str">
        <f>IF('Questionnaire (A)'!R95="-","-",15)</f>
        <v>-</v>
      </c>
      <c r="E82" s="30" t="str">
        <f>IF('Questionnaire (A)'!R98="-","-",16)</f>
        <v>-</v>
      </c>
      <c r="F82" s="30" t="str">
        <f>IF('Questionnaire (A)'!R109="-","-","17A")</f>
        <v>-</v>
      </c>
      <c r="G82" s="30" t="str">
        <f>IF('Questionnaire (A)'!R112="-","-","17B")</f>
        <v>-</v>
      </c>
      <c r="H82" s="19"/>
      <c r="I82" s="13"/>
      <c r="J82" s="13"/>
      <c r="K82" s="13"/>
      <c r="L82" s="13"/>
      <c r="M82" s="13"/>
      <c r="N82" s="13"/>
      <c r="O82" s="13"/>
      <c r="P82" s="13"/>
      <c r="Q82" s="40"/>
      <c r="R82" s="8"/>
    </row>
    <row r="83" spans="1:18" ht="16.5" thickBot="1">
      <c r="A83" s="32" t="s">
        <v>40</v>
      </c>
      <c r="B83" s="33"/>
      <c r="C83" s="34">
        <f>IF('Questionnaire (A)'!R38="-","-",1)</f>
        <v>1</v>
      </c>
      <c r="D83" s="34" t="str">
        <f>IF('Questionnaire (A)'!R55="-","-",5)</f>
        <v>-</v>
      </c>
      <c r="E83" s="34">
        <f>IF('Questionnaire (A)'!R66="-","-",7)</f>
        <v>7</v>
      </c>
      <c r="F83" s="34">
        <f>IF('Questionnaire (A)'!R89="-","-",13)</f>
        <v>13</v>
      </c>
      <c r="G83" s="34">
        <f>IF('Questionnaire (A)'!R147="-","-",24)</f>
        <v>24</v>
      </c>
      <c r="H83" s="34">
        <f>IF('Questionnaire (A)'!R149="-","-",25)</f>
        <v>25</v>
      </c>
      <c r="I83" s="34">
        <f>IF('Questionnaire (A)'!R161="-","-",28)</f>
        <v>28</v>
      </c>
      <c r="J83" s="34">
        <f>IF('Questionnaire (A)'!R163="-","-",29)</f>
        <v>29</v>
      </c>
      <c r="K83" s="163"/>
      <c r="L83" s="35"/>
      <c r="M83" s="35"/>
      <c r="N83" s="35"/>
      <c r="O83" s="34"/>
      <c r="P83" s="43"/>
      <c r="Q83" s="36"/>
      <c r="R83" s="8"/>
    </row>
    <row r="84" spans="1:18" ht="16.5" thickBot="1">
      <c r="A84" s="11"/>
      <c r="B84" s="12"/>
      <c r="C84" s="11"/>
      <c r="D84" s="8"/>
      <c r="E84" s="8"/>
      <c r="F84" s="8"/>
      <c r="G84" s="8"/>
      <c r="H84" s="8"/>
      <c r="I84" s="8"/>
      <c r="J84" s="8"/>
      <c r="K84" s="8"/>
      <c r="L84" s="8"/>
      <c r="M84" s="8"/>
      <c r="N84" s="8"/>
      <c r="O84" s="8"/>
      <c r="P84" s="8"/>
      <c r="Q84" s="11"/>
      <c r="R84" s="8"/>
    </row>
    <row r="85" spans="1:19" ht="48" customHeight="1" thickBot="1">
      <c r="A85" s="1" t="s">
        <v>50</v>
      </c>
      <c r="B85" s="227" t="s">
        <v>36</v>
      </c>
      <c r="C85" s="228"/>
      <c r="D85" s="228"/>
      <c r="E85" s="228"/>
      <c r="F85" s="228"/>
      <c r="G85" s="228"/>
      <c r="H85" s="228"/>
      <c r="I85" s="228"/>
      <c r="J85" s="228"/>
      <c r="K85" s="228"/>
      <c r="L85" s="228"/>
      <c r="M85" s="228"/>
      <c r="N85" s="228"/>
      <c r="O85" s="228"/>
      <c r="P85" s="228"/>
      <c r="Q85" s="229"/>
      <c r="R85" s="8"/>
      <c r="S85" s="53"/>
    </row>
    <row r="86" spans="1:18" ht="15.75">
      <c r="A86" s="37" t="s">
        <v>38</v>
      </c>
      <c r="B86" s="51"/>
      <c r="C86" s="14"/>
      <c r="D86" s="14"/>
      <c r="E86" s="14"/>
      <c r="F86" s="14"/>
      <c r="G86" s="14"/>
      <c r="H86" s="14"/>
      <c r="I86" s="14"/>
      <c r="J86" s="14"/>
      <c r="K86" s="14"/>
      <c r="L86" s="14"/>
      <c r="M86" s="14"/>
      <c r="N86" s="14"/>
      <c r="O86" s="14"/>
      <c r="P86" s="14"/>
      <c r="Q86" s="39"/>
      <c r="R86" s="8"/>
    </row>
    <row r="87" spans="1:18" ht="15.75">
      <c r="A87" s="28" t="s">
        <v>39</v>
      </c>
      <c r="B87" s="52"/>
      <c r="C87" s="30" t="str">
        <f>IF('Questionnaire (A)'!R51="-","-",4)</f>
        <v>-</v>
      </c>
      <c r="D87" s="53"/>
      <c r="E87" s="13"/>
      <c r="F87" s="13"/>
      <c r="G87" s="13"/>
      <c r="H87" s="13"/>
      <c r="I87" s="13"/>
      <c r="J87" s="13"/>
      <c r="K87" s="13"/>
      <c r="L87" s="13"/>
      <c r="M87" s="13"/>
      <c r="N87" s="13"/>
      <c r="O87" s="13"/>
      <c r="P87" s="13"/>
      <c r="Q87" s="40"/>
      <c r="R87" s="8"/>
    </row>
    <row r="88" spans="1:18" ht="16.5" thickBot="1">
      <c r="A88" s="41" t="s">
        <v>40</v>
      </c>
      <c r="B88" s="33"/>
      <c r="C88" s="34">
        <f>IF('Questionnaire (A)'!R38="-","-",1)</f>
        <v>1</v>
      </c>
      <c r="D88" s="34" t="str">
        <f>IF('Questionnaire (A)'!R55="-","-",5)</f>
        <v>-</v>
      </c>
      <c r="E88" s="34">
        <f>IF('Questionnaire (A)'!R66="-","-",7)</f>
        <v>7</v>
      </c>
      <c r="F88" s="34">
        <f>IF('Questionnaire (A)'!R70="-","-",9)</f>
        <v>9</v>
      </c>
      <c r="G88" s="34">
        <f>IF('Questionnaire (A)'!R89="-","-",13)</f>
        <v>13</v>
      </c>
      <c r="H88" s="34" t="str">
        <f>IF('Questionnaire (A)'!R98="-","-",16)</f>
        <v>-</v>
      </c>
      <c r="I88" s="34" t="str">
        <f>IF('Questionnaire (A)'!R109="-","-","17A")</f>
        <v>-</v>
      </c>
      <c r="J88" s="34" t="str">
        <f>IF('Questionnaire (A)'!R112="-","-","17B")</f>
        <v>-</v>
      </c>
      <c r="K88" s="34" t="str">
        <f>IF('Questionnaire (A)'!T117+'Questionnaire (A)'!T118+'Questionnaire (A)'!T120=0,"-",18)</f>
        <v>-</v>
      </c>
      <c r="L88" s="34">
        <f>IF('Questionnaire (A)'!R147="-","-",24)</f>
        <v>24</v>
      </c>
      <c r="M88" s="34">
        <f>IF('Questionnaire (A)'!R149="-","-",25)</f>
        <v>25</v>
      </c>
      <c r="N88" s="34">
        <f>IF('Questionnaire (A)'!R161="-","-",28)</f>
        <v>28</v>
      </c>
      <c r="O88" s="34">
        <f>IF('Questionnaire (A)'!R163="-","-",29)</f>
        <v>29</v>
      </c>
      <c r="P88" s="163"/>
      <c r="Q88" s="54"/>
      <c r="R88" s="55"/>
    </row>
    <row r="89" spans="1:18" ht="15.75">
      <c r="A89" s="11"/>
      <c r="B89" s="12"/>
      <c r="C89" s="50"/>
      <c r="D89" s="50"/>
      <c r="E89" s="50"/>
      <c r="F89" s="50"/>
      <c r="G89" s="56"/>
      <c r="H89" s="56"/>
      <c r="I89" s="56"/>
      <c r="J89" s="50"/>
      <c r="K89" s="50"/>
      <c r="L89" s="50"/>
      <c r="M89" s="50"/>
      <c r="N89" s="50"/>
      <c r="O89" s="50"/>
      <c r="P89" s="50"/>
      <c r="Q89" s="50"/>
      <c r="R89" s="50"/>
    </row>
    <row r="90" spans="1:18" ht="15.75">
      <c r="A90" s="11"/>
      <c r="B90" s="8"/>
      <c r="C90" s="8"/>
      <c r="D90" s="8"/>
      <c r="E90" s="8"/>
      <c r="F90" s="8"/>
      <c r="G90" s="8"/>
      <c r="H90" s="8"/>
      <c r="I90" s="8"/>
      <c r="J90" s="8"/>
      <c r="K90" s="8"/>
      <c r="L90" s="8"/>
      <c r="M90" s="8"/>
      <c r="N90" s="8"/>
      <c r="O90" s="8"/>
      <c r="P90" s="8"/>
      <c r="Q90" s="8"/>
      <c r="R90" s="8"/>
    </row>
    <row r="91" spans="1:18" ht="15.75">
      <c r="A91" s="18"/>
      <c r="B91" s="18"/>
      <c r="C91" s="18"/>
      <c r="D91" s="18"/>
      <c r="E91" s="18"/>
      <c r="F91" s="18"/>
      <c r="G91" s="18"/>
      <c r="H91" s="18"/>
      <c r="I91" s="18"/>
      <c r="J91" s="18"/>
      <c r="K91" s="18"/>
      <c r="L91" s="18"/>
      <c r="M91" s="18"/>
      <c r="N91" s="18"/>
      <c r="O91" s="18"/>
      <c r="P91" s="18"/>
      <c r="Q91" s="18"/>
      <c r="R91" s="18"/>
    </row>
    <row r="92" spans="1:18" ht="15.75">
      <c r="A92" s="15"/>
      <c r="B92" s="10"/>
      <c r="C92" s="10"/>
      <c r="D92" s="10"/>
      <c r="E92" s="10"/>
      <c r="F92" s="10"/>
      <c r="G92" s="10"/>
      <c r="H92" s="10"/>
      <c r="I92" s="10"/>
      <c r="J92" s="10"/>
      <c r="K92" s="10"/>
      <c r="L92" s="10"/>
      <c r="M92" s="10"/>
      <c r="N92" s="10"/>
      <c r="O92" s="10"/>
      <c r="P92" s="10"/>
      <c r="Q92" s="10"/>
      <c r="R92" s="9"/>
    </row>
    <row r="93" spans="1:17" ht="13.5">
      <c r="A93" s="19"/>
      <c r="B93" s="19"/>
      <c r="C93" s="19"/>
      <c r="D93" s="19"/>
      <c r="E93" s="19"/>
      <c r="F93" s="19"/>
      <c r="G93" s="19"/>
      <c r="H93" s="19"/>
      <c r="I93" s="19"/>
      <c r="J93" s="19"/>
      <c r="K93" s="19"/>
      <c r="L93" s="19"/>
      <c r="M93" s="19"/>
      <c r="N93" s="19"/>
      <c r="O93" s="19"/>
      <c r="P93" s="19"/>
      <c r="Q93" s="19"/>
    </row>
    <row r="94" spans="1:17" ht="13.5">
      <c r="A94" s="19"/>
      <c r="B94" s="19"/>
      <c r="C94" s="19"/>
      <c r="D94" s="19"/>
      <c r="E94" s="19"/>
      <c r="F94" s="19"/>
      <c r="G94" s="19"/>
      <c r="H94" s="19"/>
      <c r="I94" s="19"/>
      <c r="J94" s="19"/>
      <c r="K94" s="19"/>
      <c r="L94" s="19"/>
      <c r="M94" s="19"/>
      <c r="N94" s="19"/>
      <c r="O94" s="19"/>
      <c r="P94" s="19"/>
      <c r="Q94" s="19"/>
    </row>
    <row r="95" spans="1:17" ht="13.5">
      <c r="A95" s="19"/>
      <c r="B95" s="19"/>
      <c r="C95" s="19"/>
      <c r="D95" s="19"/>
      <c r="E95" s="19"/>
      <c r="F95" s="19"/>
      <c r="G95" s="19"/>
      <c r="H95" s="19"/>
      <c r="I95" s="19"/>
      <c r="J95" s="19"/>
      <c r="K95" s="19"/>
      <c r="L95" s="19"/>
      <c r="M95" s="19"/>
      <c r="N95" s="19"/>
      <c r="O95" s="19"/>
      <c r="P95" s="19"/>
      <c r="Q95" s="19"/>
    </row>
    <row r="96" spans="1:17" ht="13.5">
      <c r="A96" s="19"/>
      <c r="B96" s="19"/>
      <c r="C96" s="19"/>
      <c r="D96" s="19"/>
      <c r="E96" s="19"/>
      <c r="F96" s="19"/>
      <c r="G96" s="19"/>
      <c r="H96" s="19"/>
      <c r="I96" s="19"/>
      <c r="J96" s="19"/>
      <c r="K96" s="19"/>
      <c r="L96" s="19"/>
      <c r="M96" s="19"/>
      <c r="N96" s="19"/>
      <c r="O96" s="19"/>
      <c r="P96" s="19"/>
      <c r="Q96" s="19"/>
    </row>
    <row r="97" s="19" customFormat="1" ht="13.5"/>
    <row r="98" s="19" customFormat="1" ht="13.5"/>
    <row r="99" s="19" customFormat="1" ht="13.5"/>
    <row r="100" s="19" customFormat="1" ht="13.5"/>
    <row r="101" s="19" customFormat="1" ht="13.5"/>
    <row r="102" s="19" customFormat="1" ht="13.5"/>
    <row r="103" s="19" customFormat="1" ht="13.5"/>
    <row r="104" s="19" customFormat="1" ht="13.5"/>
    <row r="105" s="19" customFormat="1" ht="13.5"/>
    <row r="106" s="19" customFormat="1" ht="13.5"/>
    <row r="107" s="19" customFormat="1" ht="13.5"/>
    <row r="108" s="19" customFormat="1" ht="13.5"/>
    <row r="109" s="19" customFormat="1" ht="13.5"/>
    <row r="110" s="19" customFormat="1" ht="13.5"/>
    <row r="111" s="19" customFormat="1" ht="13.5"/>
    <row r="112" s="19" customFormat="1" ht="13.5"/>
    <row r="113" s="19" customFormat="1" ht="13.5"/>
    <row r="114" s="19" customFormat="1" ht="13.5"/>
    <row r="115" s="19" customFormat="1" ht="13.5"/>
    <row r="116" s="19" customFormat="1" ht="13.5"/>
    <row r="117" s="19" customFormat="1" ht="13.5"/>
    <row r="118" s="19" customFormat="1" ht="13.5"/>
    <row r="119" s="19" customFormat="1" ht="13.5"/>
    <row r="120" s="19" customFormat="1" ht="13.5"/>
    <row r="121" s="19" customFormat="1" ht="13.5"/>
    <row r="122" s="19" customFormat="1" ht="13.5"/>
    <row r="123" s="19" customFormat="1" ht="13.5"/>
    <row r="124" s="19" customFormat="1" ht="13.5"/>
    <row r="125" s="19" customFormat="1" ht="13.5"/>
    <row r="126" s="19" customFormat="1" ht="13.5"/>
    <row r="127" s="19" customFormat="1" ht="13.5"/>
  </sheetData>
  <sheetProtection password="C71C" sheet="1" objects="1" scenarios="1"/>
  <mergeCells count="11">
    <mergeCell ref="B55:Q55"/>
    <mergeCell ref="B60:Q60"/>
    <mergeCell ref="B85:Q85"/>
    <mergeCell ref="B70:Q70"/>
    <mergeCell ref="B75:Q75"/>
    <mergeCell ref="B65:Q65"/>
    <mergeCell ref="B80:Q80"/>
    <mergeCell ref="A40:Q42"/>
    <mergeCell ref="C49:M49"/>
    <mergeCell ref="B50:Q50"/>
    <mergeCell ref="A22:M25"/>
  </mergeCells>
  <printOptions/>
  <pageMargins left="0.75" right="0.75" top="1" bottom="1" header="0.4921259845" footer="0.4921259845"/>
  <pageSetup horizontalDpi="600" verticalDpi="600" orientation="portrait" paperSize="9" scale="53" r:id="rId2"/>
  <headerFooter alignWithMargins="0">
    <oddFooter>&amp;LDSE – SEVEN / version 6.0, août 2009</oddFooter>
  </headerFooter>
  <rowBreaks count="1" manualBreakCount="1">
    <brk id="44" max="16" man="1"/>
  </rowBreaks>
  <drawing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L68"/>
  <sheetViews>
    <sheetView workbookViewId="0" topLeftCell="A1">
      <selection activeCell="H6" sqref="H6"/>
    </sheetView>
  </sheetViews>
  <sheetFormatPr defaultColWidth="11.421875" defaultRowHeight="12.75"/>
  <cols>
    <col min="1" max="1" width="13.140625" style="58" customWidth="1"/>
    <col min="2" max="2" width="12.421875" style="58" customWidth="1"/>
    <col min="3" max="3" width="11.421875" style="58" customWidth="1"/>
    <col min="4" max="4" width="68.140625" style="58" customWidth="1"/>
    <col min="5" max="5" width="6.421875" style="58" customWidth="1"/>
    <col min="6" max="12" width="6.28125" style="58" customWidth="1"/>
    <col min="13" max="16384" width="11.421875" style="58" customWidth="1"/>
  </cols>
  <sheetData>
    <row r="1" spans="8:12" ht="16.5">
      <c r="H1" s="253" t="str">
        <f>'Questionnaire (A)'!$I$1</f>
        <v>Version 6.0 août 2009</v>
      </c>
      <c r="I1" s="253"/>
      <c r="J1" s="253"/>
      <c r="K1" s="253"/>
      <c r="L1" s="253"/>
    </row>
    <row r="2" spans="8:12" ht="16.5">
      <c r="H2" s="253"/>
      <c r="I2" s="253"/>
      <c r="J2" s="253"/>
      <c r="K2" s="253"/>
      <c r="L2" s="253"/>
    </row>
    <row r="3" ht="13.5"/>
    <row r="4" ht="13.5"/>
    <row r="5" ht="13.5"/>
    <row r="6" ht="13.5"/>
    <row r="7" ht="13.5"/>
    <row r="8" ht="13.5"/>
    <row r="20" spans="1:12" ht="41.25" customHeight="1">
      <c r="A20" s="254" t="s">
        <v>143</v>
      </c>
      <c r="B20" s="254"/>
      <c r="C20" s="254"/>
      <c r="D20" s="254"/>
      <c r="E20" s="57"/>
      <c r="F20" s="57"/>
      <c r="G20" s="57"/>
      <c r="H20" s="57"/>
      <c r="I20" s="57"/>
      <c r="J20" s="57"/>
      <c r="K20" s="57"/>
      <c r="L20" s="57"/>
    </row>
    <row r="21" spans="5:12" ht="13.5">
      <c r="E21" s="57"/>
      <c r="F21" s="57"/>
      <c r="G21" s="57"/>
      <c r="H21" s="57"/>
      <c r="I21" s="57"/>
      <c r="J21" s="57"/>
      <c r="K21" s="57"/>
      <c r="L21" s="57"/>
    </row>
    <row r="22" spans="1:12" ht="25.5" customHeight="1">
      <c r="A22" s="65" t="s">
        <v>144</v>
      </c>
      <c r="B22" s="65"/>
      <c r="C22" s="66" t="s">
        <v>145</v>
      </c>
      <c r="D22" s="65" t="s">
        <v>30</v>
      </c>
      <c r="E22" s="236" t="s">
        <v>146</v>
      </c>
      <c r="F22" s="237"/>
      <c r="G22" s="237"/>
      <c r="H22" s="237"/>
      <c r="I22" s="237"/>
      <c r="J22" s="237"/>
      <c r="K22" s="237"/>
      <c r="L22" s="238"/>
    </row>
    <row r="23" spans="1:12" ht="15">
      <c r="A23" s="59"/>
      <c r="B23" s="59"/>
      <c r="C23" s="59"/>
      <c r="D23" s="59"/>
      <c r="E23" s="60" t="s">
        <v>147</v>
      </c>
      <c r="F23" s="60" t="s">
        <v>148</v>
      </c>
      <c r="G23" s="60" t="s">
        <v>169</v>
      </c>
      <c r="H23" s="60" t="s">
        <v>149</v>
      </c>
      <c r="I23" s="61" t="s">
        <v>150</v>
      </c>
      <c r="J23" s="61" t="s">
        <v>151</v>
      </c>
      <c r="K23" s="61" t="s">
        <v>152</v>
      </c>
      <c r="L23" s="61" t="s">
        <v>153</v>
      </c>
    </row>
    <row r="24" spans="1:12" ht="25.5" customHeight="1">
      <c r="A24" s="252" t="s">
        <v>154</v>
      </c>
      <c r="B24" s="243" t="s">
        <v>155</v>
      </c>
      <c r="C24" s="62">
        <v>1</v>
      </c>
      <c r="D24" s="59" t="s">
        <v>241</v>
      </c>
      <c r="E24" s="145" t="s">
        <v>156</v>
      </c>
      <c r="F24" s="145" t="s">
        <v>156</v>
      </c>
      <c r="G24" s="145" t="s">
        <v>156</v>
      </c>
      <c r="H24" s="145"/>
      <c r="I24" s="145"/>
      <c r="J24" s="145"/>
      <c r="K24" s="145" t="s">
        <v>156</v>
      </c>
      <c r="L24" s="145" t="s">
        <v>156</v>
      </c>
    </row>
    <row r="25" spans="1:12" ht="25.5" customHeight="1">
      <c r="A25" s="252"/>
      <c r="B25" s="244"/>
      <c r="C25" s="62">
        <v>2</v>
      </c>
      <c r="D25" s="59" t="s">
        <v>201</v>
      </c>
      <c r="E25" s="145" t="s">
        <v>158</v>
      </c>
      <c r="F25" s="145"/>
      <c r="G25" s="145"/>
      <c r="H25" s="145" t="s">
        <v>158</v>
      </c>
      <c r="I25" s="145"/>
      <c r="J25" s="145"/>
      <c r="K25" s="145"/>
      <c r="L25" s="145"/>
    </row>
    <row r="26" spans="1:12" ht="41.25" customHeight="1">
      <c r="A26" s="252"/>
      <c r="B26" s="244"/>
      <c r="C26" s="62">
        <v>3</v>
      </c>
      <c r="D26" s="59" t="s">
        <v>170</v>
      </c>
      <c r="E26" s="145" t="s">
        <v>156</v>
      </c>
      <c r="F26" s="145" t="s">
        <v>156</v>
      </c>
      <c r="G26" s="145"/>
      <c r="H26" s="145" t="s">
        <v>156</v>
      </c>
      <c r="I26" s="145"/>
      <c r="J26" s="145"/>
      <c r="K26" s="145"/>
      <c r="L26" s="145"/>
    </row>
    <row r="27" spans="1:12" ht="41.25" customHeight="1">
      <c r="A27" s="252"/>
      <c r="B27" s="244"/>
      <c r="C27" s="62">
        <v>4</v>
      </c>
      <c r="D27" s="59" t="s">
        <v>157</v>
      </c>
      <c r="E27" s="146" t="s">
        <v>225</v>
      </c>
      <c r="F27" s="145"/>
      <c r="G27" s="145"/>
      <c r="H27" s="146" t="s">
        <v>226</v>
      </c>
      <c r="I27" s="145"/>
      <c r="J27" s="145"/>
      <c r="K27" s="145" t="s">
        <v>171</v>
      </c>
      <c r="L27" s="145" t="s">
        <v>158</v>
      </c>
    </row>
    <row r="28" spans="1:12" ht="37.5" customHeight="1">
      <c r="A28" s="252"/>
      <c r="B28" s="245"/>
      <c r="C28" s="62">
        <v>5</v>
      </c>
      <c r="D28" s="59" t="s">
        <v>172</v>
      </c>
      <c r="E28" s="145" t="s">
        <v>158</v>
      </c>
      <c r="F28" s="145" t="s">
        <v>158</v>
      </c>
      <c r="G28" s="145"/>
      <c r="H28" s="145"/>
      <c r="I28" s="145"/>
      <c r="J28" s="145"/>
      <c r="K28" s="145" t="s">
        <v>156</v>
      </c>
      <c r="L28" s="145" t="s">
        <v>156</v>
      </c>
    </row>
    <row r="29" spans="1:12" ht="25.5" customHeight="1">
      <c r="A29" s="252" t="s">
        <v>6</v>
      </c>
      <c r="B29" s="243" t="s">
        <v>159</v>
      </c>
      <c r="C29" s="62">
        <v>6</v>
      </c>
      <c r="D29" s="59" t="s">
        <v>173</v>
      </c>
      <c r="E29" s="145" t="s">
        <v>156</v>
      </c>
      <c r="F29" s="145" t="s">
        <v>156</v>
      </c>
      <c r="G29" s="145"/>
      <c r="H29" s="145" t="s">
        <v>156</v>
      </c>
      <c r="I29" s="145" t="s">
        <v>158</v>
      </c>
      <c r="J29" s="145" t="s">
        <v>156</v>
      </c>
      <c r="K29" s="145"/>
      <c r="L29" s="145"/>
    </row>
    <row r="30" spans="1:12" ht="27">
      <c r="A30" s="252"/>
      <c r="B30" s="244"/>
      <c r="C30" s="62">
        <v>7</v>
      </c>
      <c r="D30" s="67" t="s">
        <v>242</v>
      </c>
      <c r="E30" s="145" t="s">
        <v>156</v>
      </c>
      <c r="F30" s="145" t="s">
        <v>156</v>
      </c>
      <c r="G30" s="145"/>
      <c r="H30" s="145" t="s">
        <v>171</v>
      </c>
      <c r="I30" s="145"/>
      <c r="J30" s="145"/>
      <c r="K30" s="145"/>
      <c r="L30" s="145"/>
    </row>
    <row r="31" spans="1:12" ht="16.5">
      <c r="A31" s="252"/>
      <c r="B31" s="244"/>
      <c r="C31" s="62">
        <v>8</v>
      </c>
      <c r="D31" s="59" t="s">
        <v>174</v>
      </c>
      <c r="E31" s="145"/>
      <c r="F31" s="145" t="s">
        <v>156</v>
      </c>
      <c r="G31" s="145"/>
      <c r="H31" s="146"/>
      <c r="I31" s="145"/>
      <c r="J31" s="145"/>
      <c r="K31" s="145"/>
      <c r="L31" s="145"/>
    </row>
    <row r="32" spans="1:12" ht="29.25">
      <c r="A32" s="252"/>
      <c r="B32" s="244"/>
      <c r="C32" s="62">
        <v>9</v>
      </c>
      <c r="D32" s="59" t="s">
        <v>175</v>
      </c>
      <c r="E32" s="145"/>
      <c r="F32" s="145"/>
      <c r="G32" s="145"/>
      <c r="H32" s="146" t="s">
        <v>227</v>
      </c>
      <c r="I32" s="145"/>
      <c r="J32" s="145"/>
      <c r="K32" s="145"/>
      <c r="L32" s="145" t="s">
        <v>156</v>
      </c>
    </row>
    <row r="33" spans="1:12" ht="29.25">
      <c r="A33" s="252"/>
      <c r="B33" s="244"/>
      <c r="C33" s="62">
        <v>10</v>
      </c>
      <c r="D33" s="59" t="s">
        <v>176</v>
      </c>
      <c r="E33" s="145"/>
      <c r="F33" s="145"/>
      <c r="G33" s="145"/>
      <c r="H33" s="146" t="s">
        <v>199</v>
      </c>
      <c r="I33" s="145"/>
      <c r="J33" s="145" t="s">
        <v>156</v>
      </c>
      <c r="K33" s="145"/>
      <c r="L33" s="145"/>
    </row>
    <row r="34" spans="1:12" ht="27">
      <c r="A34" s="252"/>
      <c r="B34" s="244"/>
      <c r="C34" s="62">
        <v>11</v>
      </c>
      <c r="D34" s="59" t="s">
        <v>160</v>
      </c>
      <c r="E34" s="145"/>
      <c r="F34" s="145"/>
      <c r="G34" s="145"/>
      <c r="H34" s="145"/>
      <c r="I34" s="145" t="s">
        <v>158</v>
      </c>
      <c r="J34" s="145"/>
      <c r="K34" s="145"/>
      <c r="L34" s="145"/>
    </row>
    <row r="35" spans="1:12" ht="16.5">
      <c r="A35" s="252"/>
      <c r="B35" s="245"/>
      <c r="C35" s="62">
        <v>12</v>
      </c>
      <c r="D35" s="59" t="s">
        <v>177</v>
      </c>
      <c r="E35" s="145" t="s">
        <v>156</v>
      </c>
      <c r="F35" s="145"/>
      <c r="G35" s="145"/>
      <c r="H35" s="145" t="s">
        <v>158</v>
      </c>
      <c r="I35" s="145"/>
      <c r="J35" s="145"/>
      <c r="K35" s="145"/>
      <c r="L35" s="145"/>
    </row>
    <row r="36" spans="1:12" ht="29.25">
      <c r="A36" s="252" t="s">
        <v>161</v>
      </c>
      <c r="B36" s="243" t="s">
        <v>155</v>
      </c>
      <c r="C36" s="62">
        <v>13</v>
      </c>
      <c r="D36" s="67" t="s">
        <v>178</v>
      </c>
      <c r="E36" s="146" t="s">
        <v>228</v>
      </c>
      <c r="F36" s="145" t="s">
        <v>156</v>
      </c>
      <c r="G36" s="145"/>
      <c r="H36" s="145"/>
      <c r="I36" s="145"/>
      <c r="J36" s="145"/>
      <c r="K36" s="145" t="s">
        <v>156</v>
      </c>
      <c r="L36" s="145" t="s">
        <v>156</v>
      </c>
    </row>
    <row r="37" spans="1:12" ht="29.25">
      <c r="A37" s="252"/>
      <c r="B37" s="244"/>
      <c r="C37" s="62">
        <v>14</v>
      </c>
      <c r="D37" s="67" t="s">
        <v>162</v>
      </c>
      <c r="E37" s="146" t="s">
        <v>228</v>
      </c>
      <c r="F37" s="145" t="s">
        <v>156</v>
      </c>
      <c r="G37" s="145"/>
      <c r="H37" s="145"/>
      <c r="I37" s="145"/>
      <c r="J37" s="145"/>
      <c r="K37" s="145" t="s">
        <v>158</v>
      </c>
      <c r="L37" s="145"/>
    </row>
    <row r="38" spans="1:12" ht="29.25">
      <c r="A38" s="252"/>
      <c r="B38" s="244"/>
      <c r="C38" s="62">
        <v>15</v>
      </c>
      <c r="D38" s="59" t="s">
        <v>179</v>
      </c>
      <c r="E38" s="146" t="s">
        <v>227</v>
      </c>
      <c r="F38" s="145"/>
      <c r="G38" s="145"/>
      <c r="H38" s="145"/>
      <c r="I38" s="145"/>
      <c r="J38" s="145"/>
      <c r="K38" s="145" t="s">
        <v>158</v>
      </c>
      <c r="L38" s="145"/>
    </row>
    <row r="39" spans="1:12" ht="29.25">
      <c r="A39" s="252"/>
      <c r="B39" s="244"/>
      <c r="C39" s="62">
        <v>16</v>
      </c>
      <c r="D39" s="67" t="s">
        <v>180</v>
      </c>
      <c r="E39" s="146" t="s">
        <v>227</v>
      </c>
      <c r="F39" s="145"/>
      <c r="G39" s="145"/>
      <c r="H39" s="145"/>
      <c r="I39" s="145"/>
      <c r="J39" s="145"/>
      <c r="K39" s="145" t="s">
        <v>158</v>
      </c>
      <c r="L39" s="145" t="s">
        <v>156</v>
      </c>
    </row>
    <row r="40" spans="1:12" ht="29.25">
      <c r="A40" s="252"/>
      <c r="B40" s="244"/>
      <c r="C40" s="62">
        <v>17</v>
      </c>
      <c r="D40" s="67" t="s">
        <v>181</v>
      </c>
      <c r="E40" s="146" t="s">
        <v>198</v>
      </c>
      <c r="F40" s="145"/>
      <c r="G40" s="145"/>
      <c r="H40" s="145"/>
      <c r="I40" s="145"/>
      <c r="J40" s="145"/>
      <c r="K40" s="145" t="s">
        <v>158</v>
      </c>
      <c r="L40" s="145" t="s">
        <v>156</v>
      </c>
    </row>
    <row r="41" spans="1:12" ht="29.25" customHeight="1">
      <c r="A41" s="252"/>
      <c r="B41" s="244"/>
      <c r="C41" s="62">
        <v>18</v>
      </c>
      <c r="D41" s="59" t="s">
        <v>182</v>
      </c>
      <c r="E41" s="145"/>
      <c r="F41" s="145"/>
      <c r="G41" s="145"/>
      <c r="H41" s="145"/>
      <c r="I41" s="145"/>
      <c r="J41" s="145"/>
      <c r="K41" s="145"/>
      <c r="L41" s="145" t="s">
        <v>158</v>
      </c>
    </row>
    <row r="42" spans="1:12" ht="20.25" customHeight="1">
      <c r="A42" s="252"/>
      <c r="B42" s="245"/>
      <c r="C42" s="62">
        <v>19</v>
      </c>
      <c r="D42" s="67" t="s">
        <v>163</v>
      </c>
      <c r="E42" s="145"/>
      <c r="F42" s="145" t="s">
        <v>171</v>
      </c>
      <c r="G42" s="145"/>
      <c r="H42" s="145"/>
      <c r="I42" s="145"/>
      <c r="J42" s="145"/>
      <c r="K42" s="145"/>
      <c r="L42" s="145"/>
    </row>
    <row r="43" spans="1:12" ht="20.25" customHeight="1">
      <c r="A43" s="240" t="s">
        <v>164</v>
      </c>
      <c r="B43" s="243" t="s">
        <v>165</v>
      </c>
      <c r="C43" s="62">
        <v>20</v>
      </c>
      <c r="D43" s="59" t="s">
        <v>193</v>
      </c>
      <c r="E43" s="145"/>
      <c r="F43" s="145"/>
      <c r="G43" s="145" t="s">
        <v>156</v>
      </c>
      <c r="H43" s="145"/>
      <c r="I43" s="145"/>
      <c r="J43" s="145"/>
      <c r="K43" s="145"/>
      <c r="L43" s="145"/>
    </row>
    <row r="44" spans="1:12" ht="20.25" customHeight="1">
      <c r="A44" s="241"/>
      <c r="B44" s="241"/>
      <c r="C44" s="62">
        <v>21</v>
      </c>
      <c r="D44" s="59" t="s">
        <v>194</v>
      </c>
      <c r="E44" s="145"/>
      <c r="F44" s="145"/>
      <c r="G44" s="145" t="s">
        <v>158</v>
      </c>
      <c r="H44" s="145"/>
      <c r="I44" s="145"/>
      <c r="J44" s="145" t="s">
        <v>156</v>
      </c>
      <c r="K44" s="145"/>
      <c r="L44" s="145"/>
    </row>
    <row r="45" spans="1:12" ht="20.25" customHeight="1">
      <c r="A45" s="241"/>
      <c r="B45" s="241"/>
      <c r="C45" s="62">
        <v>22</v>
      </c>
      <c r="D45" s="67" t="s">
        <v>195</v>
      </c>
      <c r="E45" s="145"/>
      <c r="F45" s="145"/>
      <c r="G45" s="145" t="s">
        <v>156</v>
      </c>
      <c r="H45" s="145"/>
      <c r="I45" s="145"/>
      <c r="J45" s="145" t="s">
        <v>156</v>
      </c>
      <c r="K45" s="145"/>
      <c r="L45" s="145"/>
    </row>
    <row r="46" spans="1:12" ht="20.25" customHeight="1">
      <c r="A46" s="241"/>
      <c r="B46" s="241"/>
      <c r="C46" s="73">
        <v>23</v>
      </c>
      <c r="D46" s="74" t="s">
        <v>196</v>
      </c>
      <c r="E46" s="147"/>
      <c r="F46" s="147"/>
      <c r="G46" s="147" t="s">
        <v>158</v>
      </c>
      <c r="H46" s="147"/>
      <c r="I46" s="147"/>
      <c r="J46" s="147" t="s">
        <v>156</v>
      </c>
      <c r="K46" s="147"/>
      <c r="L46" s="147"/>
    </row>
    <row r="47" spans="1:12" ht="40.5">
      <c r="A47" s="240" t="s">
        <v>3</v>
      </c>
      <c r="B47" s="243" t="s">
        <v>166</v>
      </c>
      <c r="C47" s="62">
        <v>24</v>
      </c>
      <c r="D47" s="59" t="s">
        <v>183</v>
      </c>
      <c r="E47" s="145" t="s">
        <v>156</v>
      </c>
      <c r="F47" s="145" t="s">
        <v>156</v>
      </c>
      <c r="G47" s="145" t="s">
        <v>156</v>
      </c>
      <c r="H47" s="145" t="s">
        <v>156</v>
      </c>
      <c r="I47" s="145" t="s">
        <v>156</v>
      </c>
      <c r="J47" s="145" t="s">
        <v>156</v>
      </c>
      <c r="K47" s="145" t="s">
        <v>156</v>
      </c>
      <c r="L47" s="145" t="s">
        <v>156</v>
      </c>
    </row>
    <row r="48" spans="1:12" ht="25.5" customHeight="1">
      <c r="A48" s="241"/>
      <c r="B48" s="241"/>
      <c r="C48" s="62">
        <v>25</v>
      </c>
      <c r="D48" s="59" t="s">
        <v>184</v>
      </c>
      <c r="E48" s="145" t="s">
        <v>156</v>
      </c>
      <c r="F48" s="145" t="s">
        <v>156</v>
      </c>
      <c r="G48" s="145" t="s">
        <v>156</v>
      </c>
      <c r="H48" s="145" t="s">
        <v>156</v>
      </c>
      <c r="I48" s="145" t="s">
        <v>156</v>
      </c>
      <c r="J48" s="145" t="s">
        <v>156</v>
      </c>
      <c r="K48" s="145" t="s">
        <v>156</v>
      </c>
      <c r="L48" s="145" t="s">
        <v>156</v>
      </c>
    </row>
    <row r="49" spans="1:12" ht="27">
      <c r="A49" s="241"/>
      <c r="B49" s="241"/>
      <c r="C49" s="62">
        <v>26</v>
      </c>
      <c r="D49" s="59" t="s">
        <v>185</v>
      </c>
      <c r="E49" s="145"/>
      <c r="F49" s="145"/>
      <c r="G49" s="145"/>
      <c r="H49" s="145" t="s">
        <v>156</v>
      </c>
      <c r="I49" s="145" t="s">
        <v>156</v>
      </c>
      <c r="J49" s="145" t="s">
        <v>156</v>
      </c>
      <c r="K49" s="145"/>
      <c r="L49" s="145"/>
    </row>
    <row r="50" spans="1:12" ht="13.5">
      <c r="A50" s="241"/>
      <c r="B50" s="241"/>
      <c r="C50" s="246">
        <v>27</v>
      </c>
      <c r="D50" s="248" t="s">
        <v>167</v>
      </c>
      <c r="E50" s="233"/>
      <c r="F50" s="233"/>
      <c r="G50" s="233"/>
      <c r="H50" s="233" t="s">
        <v>158</v>
      </c>
      <c r="I50" s="233"/>
      <c r="J50" s="233"/>
      <c r="K50" s="233"/>
      <c r="L50" s="233"/>
    </row>
    <row r="51" spans="1:12" ht="13.5">
      <c r="A51" s="241"/>
      <c r="B51" s="241"/>
      <c r="C51" s="250"/>
      <c r="D51" s="251"/>
      <c r="E51" s="239"/>
      <c r="F51" s="239"/>
      <c r="G51" s="234"/>
      <c r="H51" s="239"/>
      <c r="I51" s="239"/>
      <c r="J51" s="234"/>
      <c r="K51" s="239"/>
      <c r="L51" s="239"/>
    </row>
    <row r="52" spans="1:12" ht="30.75" customHeight="1">
      <c r="A52" s="240" t="s">
        <v>4</v>
      </c>
      <c r="B52" s="243" t="s">
        <v>165</v>
      </c>
      <c r="C52" s="62">
        <v>28</v>
      </c>
      <c r="D52" s="59" t="s">
        <v>168</v>
      </c>
      <c r="E52" s="145" t="s">
        <v>156</v>
      </c>
      <c r="F52" s="145" t="s">
        <v>156</v>
      </c>
      <c r="G52" s="145" t="s">
        <v>156</v>
      </c>
      <c r="H52" s="145" t="s">
        <v>156</v>
      </c>
      <c r="I52" s="145"/>
      <c r="J52" s="145" t="s">
        <v>156</v>
      </c>
      <c r="K52" s="145" t="s">
        <v>156</v>
      </c>
      <c r="L52" s="145" t="s">
        <v>156</v>
      </c>
    </row>
    <row r="53" spans="1:12" ht="13.5" customHeight="1">
      <c r="A53" s="241"/>
      <c r="B53" s="244"/>
      <c r="C53" s="246">
        <v>29</v>
      </c>
      <c r="D53" s="248" t="s">
        <v>186</v>
      </c>
      <c r="E53" s="233" t="s">
        <v>156</v>
      </c>
      <c r="F53" s="233" t="s">
        <v>156</v>
      </c>
      <c r="G53" s="233" t="s">
        <v>156</v>
      </c>
      <c r="H53" s="233" t="s">
        <v>156</v>
      </c>
      <c r="I53" s="233"/>
      <c r="J53" s="233" t="s">
        <v>156</v>
      </c>
      <c r="K53" s="233" t="s">
        <v>156</v>
      </c>
      <c r="L53" s="233" t="s">
        <v>156</v>
      </c>
    </row>
    <row r="54" spans="1:12" ht="33.75" customHeight="1">
      <c r="A54" s="242"/>
      <c r="B54" s="245"/>
      <c r="C54" s="247"/>
      <c r="D54" s="249"/>
      <c r="E54" s="235"/>
      <c r="F54" s="235"/>
      <c r="G54" s="234"/>
      <c r="H54" s="235"/>
      <c r="I54" s="235"/>
      <c r="J54" s="234"/>
      <c r="K54" s="235"/>
      <c r="L54" s="235"/>
    </row>
    <row r="55" spans="1:12" ht="13.5">
      <c r="A55" s="63"/>
      <c r="B55" s="63"/>
      <c r="C55" s="64"/>
      <c r="E55" s="57"/>
      <c r="F55" s="57"/>
      <c r="G55" s="57"/>
      <c r="H55" s="57"/>
      <c r="I55" s="57"/>
      <c r="J55" s="57"/>
      <c r="K55" s="57"/>
      <c r="L55" s="57"/>
    </row>
    <row r="56" spans="1:12" ht="13.5">
      <c r="A56" s="148"/>
      <c r="B56" s="148"/>
      <c r="C56" s="64"/>
      <c r="E56" s="57"/>
      <c r="F56" s="57"/>
      <c r="G56" s="57"/>
      <c r="H56" s="57"/>
      <c r="I56" s="57"/>
      <c r="J56" s="57"/>
      <c r="K56" s="57"/>
      <c r="L56" s="57"/>
    </row>
    <row r="57" spans="1:3" s="151" customFormat="1" ht="16.5">
      <c r="A57" s="156" t="s">
        <v>204</v>
      </c>
      <c r="B57" s="149"/>
      <c r="C57" s="150"/>
    </row>
    <row r="58" spans="1:12" s="154" customFormat="1" ht="16.5">
      <c r="A58" s="152" t="s">
        <v>205</v>
      </c>
      <c r="B58" s="153" t="s">
        <v>206</v>
      </c>
      <c r="C58" s="152"/>
      <c r="E58" s="151"/>
      <c r="F58" s="151"/>
      <c r="G58" s="151"/>
      <c r="H58" s="151"/>
      <c r="I58" s="151"/>
      <c r="J58" s="151"/>
      <c r="K58" s="151"/>
      <c r="L58" s="151"/>
    </row>
    <row r="59" spans="1:3" s="151" customFormat="1" ht="16.5">
      <c r="A59" s="150" t="s">
        <v>207</v>
      </c>
      <c r="B59" s="155" t="s">
        <v>40</v>
      </c>
      <c r="C59" s="150"/>
    </row>
    <row r="60" spans="1:3" s="151" customFormat="1" ht="16.5">
      <c r="A60" s="150" t="s">
        <v>208</v>
      </c>
      <c r="B60" s="155" t="s">
        <v>39</v>
      </c>
      <c r="C60" s="150"/>
    </row>
    <row r="61" spans="1:3" s="151" customFormat="1" ht="16.5">
      <c r="A61" s="150" t="s">
        <v>209</v>
      </c>
      <c r="B61" s="155" t="s">
        <v>38</v>
      </c>
      <c r="C61" s="150"/>
    </row>
    <row r="62" s="154" customFormat="1" ht="16.5"/>
    <row r="63" s="154" customFormat="1" ht="16.5"/>
    <row r="64" s="154" customFormat="1" ht="16.5">
      <c r="A64" s="157" t="s">
        <v>210</v>
      </c>
    </row>
    <row r="65" spans="1:4" s="154" customFormat="1" ht="34.5">
      <c r="A65" s="154" t="s">
        <v>212</v>
      </c>
      <c r="B65" s="154" t="s">
        <v>224</v>
      </c>
      <c r="D65" s="154" t="s">
        <v>229</v>
      </c>
    </row>
    <row r="66" s="154" customFormat="1" ht="16.5"/>
    <row r="67" spans="1:4" s="154" customFormat="1" ht="34.5">
      <c r="A67" s="154" t="s">
        <v>211</v>
      </c>
      <c r="B67" s="154" t="s">
        <v>224</v>
      </c>
      <c r="D67" s="154" t="s">
        <v>229</v>
      </c>
    </row>
    <row r="68" spans="2:4" s="154" customFormat="1" ht="33">
      <c r="B68" s="154" t="s">
        <v>187</v>
      </c>
      <c r="D68" s="154" t="s">
        <v>213</v>
      </c>
    </row>
  </sheetData>
  <sheetProtection password="C71C" sheet="1" objects="1" scenarios="1"/>
  <mergeCells count="36">
    <mergeCell ref="H1:L1"/>
    <mergeCell ref="H2:L2"/>
    <mergeCell ref="A20:D20"/>
    <mergeCell ref="A24:A28"/>
    <mergeCell ref="B24:B28"/>
    <mergeCell ref="A36:A42"/>
    <mergeCell ref="B36:B42"/>
    <mergeCell ref="A29:A35"/>
    <mergeCell ref="B29:B35"/>
    <mergeCell ref="E50:E51"/>
    <mergeCell ref="F50:F51"/>
    <mergeCell ref="A43:A46"/>
    <mergeCell ref="B43:B46"/>
    <mergeCell ref="A47:A51"/>
    <mergeCell ref="B47:B51"/>
    <mergeCell ref="C50:C51"/>
    <mergeCell ref="D50:D51"/>
    <mergeCell ref="F53:F54"/>
    <mergeCell ref="G53:G54"/>
    <mergeCell ref="H53:H54"/>
    <mergeCell ref="J53:J54"/>
    <mergeCell ref="E53:E54"/>
    <mergeCell ref="A52:A54"/>
    <mergeCell ref="B52:B54"/>
    <mergeCell ref="C53:C54"/>
    <mergeCell ref="D53:D54"/>
    <mergeCell ref="G50:G51"/>
    <mergeCell ref="J50:J51"/>
    <mergeCell ref="K53:K54"/>
    <mergeCell ref="E22:L22"/>
    <mergeCell ref="I50:I51"/>
    <mergeCell ref="L50:L51"/>
    <mergeCell ref="I53:I54"/>
    <mergeCell ref="L53:L54"/>
    <mergeCell ref="H50:H51"/>
    <mergeCell ref="K50:K51"/>
  </mergeCells>
  <printOptions/>
  <pageMargins left="0.75" right="0.75" top="1" bottom="1" header="0.4921259845" footer="0.4921259845"/>
  <pageSetup fitToHeight="1" fitToWidth="1" horizontalDpi="600" verticalDpi="600" orientation="portrait" paperSize="8" scale="83" r:id="rId2"/>
  <headerFooter alignWithMargins="0">
    <oddFooter>&amp;LDSE – SEVEN / version 6.0, août 2009</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B41"/>
  <sheetViews>
    <sheetView workbookViewId="0" topLeftCell="A1">
      <selection activeCell="A3" sqref="A3"/>
    </sheetView>
  </sheetViews>
  <sheetFormatPr defaultColWidth="11.421875" defaultRowHeight="12.75"/>
  <cols>
    <col min="1" max="1" width="11.421875" style="68" customWidth="1"/>
    <col min="2" max="2" width="100.7109375" style="68" customWidth="1"/>
    <col min="3" max="16384" width="11.421875" style="68" customWidth="1"/>
  </cols>
  <sheetData>
    <row r="1" spans="1:2" ht="16.5">
      <c r="A1" s="158" t="s">
        <v>215</v>
      </c>
      <c r="B1" s="140"/>
    </row>
    <row r="2" spans="1:2" ht="16.5">
      <c r="A2" s="158" t="s">
        <v>240</v>
      </c>
      <c r="B2" s="140"/>
    </row>
    <row r="3" ht="16.5">
      <c r="B3" s="140"/>
    </row>
    <row r="4" spans="1:2" ht="16.5">
      <c r="A4" s="158" t="s">
        <v>216</v>
      </c>
      <c r="B4" s="140"/>
    </row>
    <row r="5" spans="1:2" ht="16.5">
      <c r="A5" s="158" t="s">
        <v>221</v>
      </c>
      <c r="B5" s="140"/>
    </row>
    <row r="6" spans="1:2" ht="16.5">
      <c r="A6" s="158" t="s">
        <v>223</v>
      </c>
      <c r="B6" s="140"/>
    </row>
    <row r="7" spans="1:2" ht="16.5">
      <c r="A7" s="140"/>
      <c r="B7" s="140"/>
    </row>
    <row r="8" spans="1:2" ht="16.5">
      <c r="A8" s="140"/>
      <c r="B8" s="140"/>
    </row>
    <row r="9" spans="1:2" ht="65.25" customHeight="1">
      <c r="A9" s="255" t="s">
        <v>214</v>
      </c>
      <c r="B9" s="255"/>
    </row>
    <row r="10" spans="1:2" ht="16.5">
      <c r="A10" s="141"/>
      <c r="B10" s="141"/>
    </row>
    <row r="11" spans="1:2" ht="16.5">
      <c r="A11" s="140"/>
      <c r="B11" s="140"/>
    </row>
    <row r="12" spans="1:2" ht="16.5">
      <c r="A12" s="142" t="str">
        <f>'Choix selon les actions (C)'!C22</f>
        <v>N°</v>
      </c>
      <c r="B12" s="143" t="str">
        <f>'Choix selon les actions (C)'!D22</f>
        <v>Actions</v>
      </c>
    </row>
    <row r="13" spans="1:2" ht="16.5" customHeight="1" hidden="1">
      <c r="A13" s="144">
        <f>'Choix selon les actions (C)'!C24</f>
        <v>1</v>
      </c>
      <c r="B13" s="143" t="str">
        <f>'Choix selon les actions (C)'!D24</f>
        <v>Prise en compte systématique de la dimension énergétique dans les plans directeurs d'aménagement du territoire</v>
      </c>
    </row>
    <row r="14" spans="1:2" ht="16.5" hidden="1">
      <c r="A14" s="144">
        <f>'Choix selon les actions (C)'!C25</f>
        <v>2</v>
      </c>
      <c r="B14" s="143" t="str">
        <f>'Choix selon les actions (C)'!D25</f>
        <v>Police des constructions : contrôle approfondi de la qualité énergétique des bâtiments</v>
      </c>
    </row>
    <row r="15" spans="1:2" ht="33" hidden="1">
      <c r="A15" s="144">
        <f>'Choix selon les actions (C)'!C26</f>
        <v>3</v>
      </c>
      <c r="B15" s="143" t="str">
        <f>'Choix selon les actions (C)'!D26</f>
        <v>Promotion et soutien financier des analyses énergétiques (chaleur et électricité) pour les bâtiments sur le territoire communal, ainsi que du Certificat énergétique cantonal des bâtiments (CECB)</v>
      </c>
    </row>
    <row r="16" spans="1:2" ht="33" hidden="1">
      <c r="A16" s="144">
        <f>'Choix selon les actions (C)'!C27</f>
        <v>4</v>
      </c>
      <c r="B16" s="143" t="str">
        <f>'Choix selon les actions (C)'!D27</f>
        <v>Etude de faisabilité, planification et mise en œuvre de réseaux de chauffage à distance basés sur les énergies renouvelables ou sur un couplage chaleur-force fonctionnant au gaz naturel</v>
      </c>
    </row>
    <row r="17" spans="1:2" ht="32.25" customHeight="1" hidden="1">
      <c r="A17" s="144">
        <f>'Choix selon les actions (C)'!C28</f>
        <v>5</v>
      </c>
      <c r="B17" s="143" t="str">
        <f>'Choix selon les actions (C)'!D28</f>
        <v>Lors de la vente d'une parcelle ou d'un bâtiment communal ou lors d'une attribution de droits de superficie, poser des exigences en matière énergétique. Inscription contraignante dans registre foncier.</v>
      </c>
    </row>
    <row r="18" spans="1:2" ht="33" hidden="1">
      <c r="A18" s="144">
        <f>'Choix selon les actions (C)'!C29</f>
        <v>6</v>
      </c>
      <c r="B18" s="143" t="str">
        <f>'Choix selon les actions (C)'!D29</f>
        <v>Suivi énergétique approfondi de tous les bâtiments communaux (chaleur, électricité et eau), des véhicules et de l'éclairage public. Analyse et optimisation</v>
      </c>
    </row>
    <row r="19" spans="1:2" ht="33" hidden="1">
      <c r="A19" s="144">
        <f>'Choix selon les actions (C)'!C30</f>
        <v>7</v>
      </c>
      <c r="B19" s="143" t="str">
        <f>'Choix selon les actions (C)'!D30</f>
        <v>Rénovation et construction de bâtiments thermiquement performants satisfaisant au moins au label Minergie.</v>
      </c>
    </row>
    <row r="20" spans="1:2" ht="16.5" hidden="1">
      <c r="A20" s="144">
        <f>'Choix selon les actions (C)'!C31</f>
        <v>8</v>
      </c>
      <c r="B20" s="143" t="str">
        <f>'Choix selon les actions (C)'!D31</f>
        <v>Optimisation de l'efficacité du réseau de distribution d'eau </v>
      </c>
    </row>
    <row r="21" spans="1:2" ht="33" hidden="1">
      <c r="A21" s="144">
        <f>'Choix selon les actions (C)'!C32</f>
        <v>9</v>
      </c>
      <c r="B21" s="143" t="str">
        <f>'Choix selon les actions (C)'!D32</f>
        <v>Achat de courant vert pour couvrir une partie ou la totalité de la consommation électrique des infrastructures et bâtiments communaux</v>
      </c>
    </row>
    <row r="22" spans="1:2" ht="33" hidden="1">
      <c r="A22" s="144">
        <f>'Choix selon les actions (C)'!C33</f>
        <v>10</v>
      </c>
      <c r="B22" s="143" t="str">
        <f>'Choix selon les actions (C)'!D33</f>
        <v>Utilisation exclusive de véhicules et d'appareils électriques de la meilleure classe énergétique possible (A, A+ et A++). Mise en évidence de l'étiquette-énergie</v>
      </c>
    </row>
    <row r="23" spans="1:2" ht="33" hidden="1">
      <c r="A23" s="144">
        <f>'Choix selon les actions (C)'!C34</f>
        <v>11</v>
      </c>
      <c r="B23" s="143" t="str">
        <f>'Choix selon les actions (C)'!D34</f>
        <v>Etude des possibilités de réduction de consommation de l'éclairage public. Planification et mise en œuvre des mesures</v>
      </c>
    </row>
    <row r="24" spans="1:2" ht="16.5" hidden="1">
      <c r="A24" s="144">
        <f>'Choix selon les actions (C)'!C35</f>
        <v>12</v>
      </c>
      <c r="B24" s="143" t="str">
        <f>'Choix selon les actions (C)'!D35</f>
        <v>Optimisation de la gestion énergétique d'exploitation des bâtiments communaux </v>
      </c>
    </row>
    <row r="25" spans="1:2" ht="33" hidden="1">
      <c r="A25" s="144">
        <f>'Choix selon les actions (C)'!C36</f>
        <v>13</v>
      </c>
      <c r="B25" s="143" t="str">
        <f>'Choix selon les actions (C)'!D36</f>
        <v>Création d’un fonds communal pour encourager les énergies renouvelables et l'efficacité énergétique chez les privés</v>
      </c>
    </row>
    <row r="26" spans="1:2" ht="33" hidden="1">
      <c r="A26" s="144">
        <f>'Choix selon les actions (C)'!C37</f>
        <v>14</v>
      </c>
      <c r="B26" s="143" t="str">
        <f>'Choix selon les actions (C)'!D37</f>
        <v>Encourager la pose de panneaux solaires pour la préparation de l’eau chaude sur les bâtiments existants</v>
      </c>
    </row>
    <row r="27" spans="1:2" ht="33" hidden="1">
      <c r="A27" s="144">
        <f>'Choix selon les actions (C)'!C38</f>
        <v>15</v>
      </c>
      <c r="B27" s="143" t="str">
        <f>'Choix selon les actions (C)'!D38</f>
        <v>Etude des possibilités de valorisation des rejets de chaleur de l'industrie, des arts et métiers et des STEP</v>
      </c>
    </row>
    <row r="28" spans="1:2" ht="16.5" hidden="1">
      <c r="A28" s="144">
        <f>'Choix selon les actions (C)'!C39</f>
        <v>16</v>
      </c>
      <c r="B28" s="143" t="str">
        <f>'Choix selon les actions (C)'!D39</f>
        <v>Etude pour la valorisation du potentiel bois-énergie de la commune. Planification et mise en œuvre</v>
      </c>
    </row>
    <row r="29" spans="1:2" ht="16.5" hidden="1">
      <c r="A29" s="144">
        <f>'Choix selon les actions (C)'!C40</f>
        <v>17</v>
      </c>
      <c r="B29" s="143" t="str">
        <f>'Choix selon les actions (C)'!D40</f>
        <v>Etude pour la valorisation du potentiel biogaz de la commune. Planification et mise en œuvre</v>
      </c>
    </row>
    <row r="30" spans="1:2" ht="33" hidden="1">
      <c r="A30" s="144">
        <f>'Choix selon les actions (C)'!C41</f>
        <v>18</v>
      </c>
      <c r="B30" s="143" t="str">
        <f>'Choix selon les actions (C)'!D41</f>
        <v>Etude pour le développement de la production l'électricité renouvelable (photovoltaïque, éolien, hydraulique) de la commune. Mise en œuvre</v>
      </c>
    </row>
    <row r="31" spans="1:2" ht="16.5" hidden="1">
      <c r="A31" s="144">
        <f>'Choix selon les actions (C)'!C42</f>
        <v>19</v>
      </c>
      <c r="B31" s="143" t="str">
        <f>'Choix selon les actions (C)'!D42</f>
        <v>Encourager le remplacement des chauffages électriques directs existants</v>
      </c>
    </row>
    <row r="32" spans="1:2" ht="16.5" hidden="1">
      <c r="A32" s="144">
        <f>'Choix selon les actions (C)'!C43</f>
        <v>20</v>
      </c>
      <c r="B32" s="143" t="str">
        <f>'Choix selon les actions (C)'!D43</f>
        <v>Aménagements pour piétons</v>
      </c>
    </row>
    <row r="33" spans="1:2" ht="16.5" hidden="1">
      <c r="A33" s="144">
        <f>'Choix selon les actions (C)'!C44</f>
        <v>21</v>
      </c>
      <c r="B33" s="143" t="str">
        <f>'Choix selon les actions (C)'!D44</f>
        <v>Aménagements pour cyclistes</v>
      </c>
    </row>
    <row r="34" spans="1:2" ht="16.5" hidden="1">
      <c r="A34" s="144">
        <f>'Choix selon les actions (C)'!C45</f>
        <v>22</v>
      </c>
      <c r="B34" s="143" t="str">
        <f>'Choix selon les actions (C)'!D45</f>
        <v>Promotion et développement des transports publics</v>
      </c>
    </row>
    <row r="35" spans="1:2" ht="16.5" hidden="1">
      <c r="A35" s="144">
        <f>'Choix selon les actions (C)'!C46</f>
        <v>23</v>
      </c>
      <c r="B35" s="143" t="str">
        <f>'Choix selon les actions (C)'!D46</f>
        <v>Promotion de la mobilité douce et d’une mobilité automobile adaptée et économe</v>
      </c>
    </row>
    <row r="36" spans="1:2" ht="33.75" customHeight="1" hidden="1">
      <c r="A36" s="144">
        <f>'Choix selon les actions (C)'!C47</f>
        <v>24</v>
      </c>
      <c r="B36" s="143" t="str">
        <f>'Choix selon les actions (C)'!D47</f>
        <v>Attribution les domaines de l'efficacité énergétique et de la promotion des énergies renouvelables à un dicastère (budget et programme). Analyse de la situation énergétique de la commune tous les cinq ans</v>
      </c>
    </row>
    <row r="37" spans="1:2" ht="33" hidden="1">
      <c r="A37" s="144">
        <f>'Choix selon les actions (C)'!C48</f>
        <v>25</v>
      </c>
      <c r="B37" s="143" t="str">
        <f>'Choix selon les actions (C)'!D48</f>
        <v>Création d'une commission de l'énergie chargée de suivre régulièrement la politique énergétique de la commune</v>
      </c>
    </row>
    <row r="38" spans="1:2" ht="16.5" hidden="1">
      <c r="A38" s="144">
        <f>'Choix selon les actions (C)'!C49</f>
        <v>26</v>
      </c>
      <c r="B38" s="143" t="str">
        <f>'Choix selon les actions (C)'!D49</f>
        <v>Appels d'offre et achats. Critères énergétiques systématiquement appliqués et favorisés</v>
      </c>
    </row>
    <row r="39" spans="1:2" ht="16.5" hidden="1">
      <c r="A39" s="144">
        <f>'Choix selon les actions (C)'!C50</f>
        <v>27</v>
      </c>
      <c r="B39" s="143" t="str">
        <f>'Choix selon les actions (C)'!D50</f>
        <v>Formation des employés et responsables communaux à l'optimisation énergétique dans le bâtiment</v>
      </c>
    </row>
    <row r="40" spans="1:2" ht="17.25" customHeight="1" hidden="1">
      <c r="A40" s="144">
        <f>'Choix selon les actions (C)'!C52</f>
        <v>28</v>
      </c>
      <c r="B40" s="143" t="str">
        <f>'Choix selon les actions (C)'!D52</f>
        <v>Informations générales transmises régulièrement aux citoyens sur le thème de l'énergie</v>
      </c>
    </row>
    <row r="41" spans="1:2" ht="33" hidden="1">
      <c r="A41" s="144">
        <f>'Choix selon les actions (C)'!C53</f>
        <v>29</v>
      </c>
      <c r="B41" s="143" t="str">
        <f>'Choix selon les actions (C)'!D53</f>
        <v>Information (régulière et suivie) de la population sur la démarche de concept énergétique entamée par la commune (objectifs, actions, etc.). </v>
      </c>
    </row>
  </sheetData>
  <sheetProtection/>
  <mergeCells count="1">
    <mergeCell ref="A9:B9"/>
  </mergeCells>
  <printOptions/>
  <pageMargins left="0.75" right="0.75" top="1" bottom="1" header="0.4921259845" footer="0.4921259845"/>
  <pageSetup horizontalDpi="600" verticalDpi="600" orientation="portrait" paperSize="9" scale="75" r:id="rId1"/>
  <headerFooter alignWithMargins="0">
    <oddFooter>&amp;LDSE – SEVEN / version 6.0, août 2009</oddFooter>
  </headerFooter>
</worksheet>
</file>

<file path=xl/worksheets/sheet5.xml><?xml version="1.0" encoding="utf-8"?>
<worksheet xmlns="http://schemas.openxmlformats.org/spreadsheetml/2006/main" xmlns:r="http://schemas.openxmlformats.org/officeDocument/2006/relationships">
  <sheetPr codeName="Feuil5"/>
  <dimension ref="A1:B41"/>
  <sheetViews>
    <sheetView workbookViewId="0" topLeftCell="A1">
      <selection activeCell="E9" sqref="E9"/>
    </sheetView>
  </sheetViews>
  <sheetFormatPr defaultColWidth="11.421875" defaultRowHeight="12.75"/>
  <cols>
    <col min="1" max="1" width="11.421875" style="68" customWidth="1"/>
    <col min="2" max="2" width="100.7109375" style="68" customWidth="1"/>
    <col min="3" max="16384" width="11.421875" style="68" customWidth="1"/>
  </cols>
  <sheetData>
    <row r="1" spans="1:2" ht="16.5">
      <c r="A1" s="158" t="s">
        <v>215</v>
      </c>
      <c r="B1" s="158"/>
    </row>
    <row r="2" ht="16.5">
      <c r="A2" s="158" t="s">
        <v>240</v>
      </c>
    </row>
    <row r="4" ht="16.5">
      <c r="A4" s="158" t="s">
        <v>216</v>
      </c>
    </row>
    <row r="5" ht="16.5">
      <c r="A5" s="158" t="s">
        <v>221</v>
      </c>
    </row>
    <row r="6" ht="16.5">
      <c r="A6" s="158" t="s">
        <v>222</v>
      </c>
    </row>
    <row r="9" spans="1:2" ht="60.75" customHeight="1">
      <c r="A9" s="256" t="s">
        <v>188</v>
      </c>
      <c r="B9" s="256"/>
    </row>
    <row r="10" spans="1:2" ht="16.5">
      <c r="A10" s="69"/>
      <c r="B10" s="69"/>
    </row>
    <row r="12" spans="1:2" ht="16.5">
      <c r="A12" s="70" t="str">
        <f>'Choix selon les actions (C)'!C22</f>
        <v>N°</v>
      </c>
      <c r="B12" s="71" t="str">
        <f>'Choix selon les actions (C)'!D22</f>
        <v>Actions</v>
      </c>
    </row>
    <row r="13" spans="1:2" ht="33" customHeight="1">
      <c r="A13" s="72">
        <f>'Choix selon les actions (C)'!C24</f>
        <v>1</v>
      </c>
      <c r="B13" s="71" t="str">
        <f>'Choix selon les actions (C)'!D24</f>
        <v>Prise en compte systématique de la dimension énergétique dans les plans directeurs d'aménagement du territoire</v>
      </c>
    </row>
    <row r="14" spans="1:2" ht="16.5">
      <c r="A14" s="72">
        <f>'Choix selon les actions (C)'!C25</f>
        <v>2</v>
      </c>
      <c r="B14" s="71" t="str">
        <f>'Choix selon les actions (C)'!D25</f>
        <v>Police des constructions : contrôle approfondi de la qualité énergétique des bâtiments</v>
      </c>
    </row>
    <row r="15" spans="1:2" ht="33">
      <c r="A15" s="72">
        <f>'Choix selon les actions (C)'!C26</f>
        <v>3</v>
      </c>
      <c r="B15" s="71" t="str">
        <f>'Choix selon les actions (C)'!D26</f>
        <v>Promotion et soutien financier des analyses énergétiques (chaleur et électricité) pour les bâtiments sur le territoire communal, ainsi que du Certificat énergétique cantonal des bâtiments (CECB)</v>
      </c>
    </row>
    <row r="16" spans="1:2" ht="33" hidden="1">
      <c r="A16" s="72">
        <f>'Choix selon les actions (C)'!C27</f>
        <v>4</v>
      </c>
      <c r="B16" s="71" t="str">
        <f>'Choix selon les actions (C)'!D27</f>
        <v>Etude de faisabilité, planification et mise en œuvre de réseaux de chauffage à distance basés sur les énergies renouvelables ou sur un couplage chaleur-force fonctionnant au gaz naturel</v>
      </c>
    </row>
    <row r="17" spans="1:2" ht="31.5" customHeight="1" hidden="1">
      <c r="A17" s="72">
        <f>'Choix selon les actions (C)'!C28</f>
        <v>5</v>
      </c>
      <c r="B17" s="71" t="str">
        <f>'Choix selon les actions (C)'!D28</f>
        <v>Lors de la vente d'une parcelle ou d'un bâtiment communal ou lors d'une attribution de droits de superficie, poser des exigences en matière énergétique. Inscription contraignante dans registre foncier.</v>
      </c>
    </row>
    <row r="18" spans="1:2" ht="33">
      <c r="A18" s="72">
        <f>'Choix selon les actions (C)'!C29</f>
        <v>6</v>
      </c>
      <c r="B18" s="71" t="str">
        <f>'Choix selon les actions (C)'!D29</f>
        <v>Suivi énergétique approfondi de tous les bâtiments communaux (chaleur, électricité et eau), des véhicules et de l'éclairage public. Analyse et optimisation</v>
      </c>
    </row>
    <row r="19" spans="1:2" ht="33">
      <c r="A19" s="72">
        <f>'Choix selon les actions (C)'!C30</f>
        <v>7</v>
      </c>
      <c r="B19" s="71" t="str">
        <f>'Choix selon les actions (C)'!D30</f>
        <v>Rénovation et construction de bâtiments thermiquement performants satisfaisant au moins au label Minergie.</v>
      </c>
    </row>
    <row r="20" spans="1:2" ht="16.5">
      <c r="A20" s="72">
        <f>'Choix selon les actions (C)'!C31</f>
        <v>8</v>
      </c>
      <c r="B20" s="71" t="str">
        <f>'Choix selon les actions (C)'!D31</f>
        <v>Optimisation de l'efficacité du réseau de distribution d'eau </v>
      </c>
    </row>
    <row r="21" spans="1:2" ht="33">
      <c r="A21" s="72">
        <f>'Choix selon les actions (C)'!C32</f>
        <v>9</v>
      </c>
      <c r="B21" s="71" t="str">
        <f>'Choix selon les actions (C)'!D32</f>
        <v>Achat de courant vert pour couvrir une partie ou la totalité de la consommation électrique des infrastructures et bâtiments communaux</v>
      </c>
    </row>
    <row r="22" spans="1:2" ht="33">
      <c r="A22" s="72">
        <f>'Choix selon les actions (C)'!C33</f>
        <v>10</v>
      </c>
      <c r="B22" s="71" t="str">
        <f>'Choix selon les actions (C)'!D33</f>
        <v>Utilisation exclusive de véhicules et d'appareils électriques de la meilleure classe énergétique possible (A, A+ et A++). Mise en évidence de l'étiquette-énergie</v>
      </c>
    </row>
    <row r="23" spans="1:2" ht="33">
      <c r="A23" s="72">
        <f>'Choix selon les actions (C)'!C34</f>
        <v>11</v>
      </c>
      <c r="B23" s="71" t="str">
        <f>'Choix selon les actions (C)'!D34</f>
        <v>Etude des possibilités de réduction de consommation de l'éclairage public. Planification et mise en œuvre des mesures</v>
      </c>
    </row>
    <row r="24" spans="1:2" ht="16.5" hidden="1">
      <c r="A24" s="72">
        <f>'Choix selon les actions (C)'!C35</f>
        <v>12</v>
      </c>
      <c r="B24" s="71" t="str">
        <f>'Choix selon les actions (C)'!D35</f>
        <v>Optimisation de la gestion énergétique d'exploitation des bâtiments communaux </v>
      </c>
    </row>
    <row r="25" spans="1:2" ht="33">
      <c r="A25" s="72">
        <f>'Choix selon les actions (C)'!C36</f>
        <v>13</v>
      </c>
      <c r="B25" s="71" t="str">
        <f>'Choix selon les actions (C)'!D36</f>
        <v>Création d’un fonds communal pour encourager les énergies renouvelables et l'efficacité énergétique chez les privés</v>
      </c>
    </row>
    <row r="26" spans="1:2" ht="33">
      <c r="A26" s="72">
        <f>'Choix selon les actions (C)'!C37</f>
        <v>14</v>
      </c>
      <c r="B26" s="71" t="str">
        <f>'Choix selon les actions (C)'!D37</f>
        <v>Encourager la pose de panneaux solaires pour la préparation de l’eau chaude sur les bâtiments existants</v>
      </c>
    </row>
    <row r="27" spans="1:2" ht="33" hidden="1">
      <c r="A27" s="72">
        <f>'Choix selon les actions (C)'!C38</f>
        <v>15</v>
      </c>
      <c r="B27" s="71" t="str">
        <f>'Choix selon les actions (C)'!D38</f>
        <v>Etude des possibilités de valorisation des rejets de chaleur de l'industrie, des arts et métiers et des STEP</v>
      </c>
    </row>
    <row r="28" spans="1:2" ht="16.5" hidden="1">
      <c r="A28" s="72">
        <f>'Choix selon les actions (C)'!C39</f>
        <v>16</v>
      </c>
      <c r="B28" s="71" t="str">
        <f>'Choix selon les actions (C)'!D39</f>
        <v>Etude pour la valorisation du potentiel bois-énergie de la commune. Planification et mise en œuvre</v>
      </c>
    </row>
    <row r="29" spans="1:2" ht="16.5" hidden="1">
      <c r="A29" s="72">
        <f>'Choix selon les actions (C)'!C40</f>
        <v>17</v>
      </c>
      <c r="B29" s="71" t="str">
        <f>'Choix selon les actions (C)'!D40</f>
        <v>Etude pour la valorisation du potentiel biogaz de la commune. Planification et mise en œuvre</v>
      </c>
    </row>
    <row r="30" spans="1:2" ht="33" hidden="1">
      <c r="A30" s="72">
        <f>'Choix selon les actions (C)'!C41</f>
        <v>18</v>
      </c>
      <c r="B30" s="71" t="str">
        <f>'Choix selon les actions (C)'!D41</f>
        <v>Etude pour le développement de la production l'électricité renouvelable (photovoltaïque, éolien, hydraulique) de la commune. Mise en œuvre</v>
      </c>
    </row>
    <row r="31" spans="1:2" ht="16.5" hidden="1">
      <c r="A31" s="72">
        <f>'Choix selon les actions (C)'!C42</f>
        <v>19</v>
      </c>
      <c r="B31" s="71" t="str">
        <f>'Choix selon les actions (C)'!D42</f>
        <v>Encourager le remplacement des chauffages électriques directs existants</v>
      </c>
    </row>
    <row r="32" spans="1:2" ht="16.5">
      <c r="A32" s="72">
        <f>'Choix selon les actions (C)'!C43</f>
        <v>20</v>
      </c>
      <c r="B32" s="71" t="str">
        <f>'Choix selon les actions (C)'!D43</f>
        <v>Aménagements pour piétons</v>
      </c>
    </row>
    <row r="33" spans="1:2" ht="16.5">
      <c r="A33" s="72">
        <f>'Choix selon les actions (C)'!C44</f>
        <v>21</v>
      </c>
      <c r="B33" s="71" t="str">
        <f>'Choix selon les actions (C)'!D44</f>
        <v>Aménagements pour cyclistes</v>
      </c>
    </row>
    <row r="34" spans="1:2" ht="16.5">
      <c r="A34" s="72">
        <f>'Choix selon les actions (C)'!C45</f>
        <v>22</v>
      </c>
      <c r="B34" s="71" t="str">
        <f>'Choix selon les actions (C)'!D45</f>
        <v>Promotion et développement des transports publics</v>
      </c>
    </row>
    <row r="35" spans="1:2" ht="16.5">
      <c r="A35" s="72">
        <f>'Choix selon les actions (C)'!C46</f>
        <v>23</v>
      </c>
      <c r="B35" s="71" t="str">
        <f>'Choix selon les actions (C)'!D46</f>
        <v>Promotion de la mobilité douce et d’une mobilité automobile adaptée et économe</v>
      </c>
    </row>
    <row r="36" spans="1:2" ht="33" customHeight="1">
      <c r="A36" s="72">
        <f>'Choix selon les actions (C)'!C47</f>
        <v>24</v>
      </c>
      <c r="B36" s="71" t="str">
        <f>'Choix selon les actions (C)'!D47</f>
        <v>Attribution les domaines de l'efficacité énergétique et de la promotion des énergies renouvelables à un dicastère (budget et programme). Analyse de la situation énergétique de la commune tous les cinq ans</v>
      </c>
    </row>
    <row r="37" spans="1:2" ht="33">
      <c r="A37" s="72">
        <f>'Choix selon les actions (C)'!C48</f>
        <v>25</v>
      </c>
      <c r="B37" s="71" t="str">
        <f>'Choix selon les actions (C)'!D48</f>
        <v>Création d'une commission de l'énergie chargée de suivre régulièrement la politique énergétique de la commune</v>
      </c>
    </row>
    <row r="38" spans="1:2" ht="16.5">
      <c r="A38" s="72">
        <f>'Choix selon les actions (C)'!C49</f>
        <v>26</v>
      </c>
      <c r="B38" s="71" t="str">
        <f>'Choix selon les actions (C)'!D49</f>
        <v>Appels d'offre et achats. Critères énergétiques systématiquement appliqués et favorisés</v>
      </c>
    </row>
    <row r="39" spans="1:2" ht="16.5">
      <c r="A39" s="72">
        <f>'Choix selon les actions (C)'!C50</f>
        <v>27</v>
      </c>
      <c r="B39" s="71" t="str">
        <f>'Choix selon les actions (C)'!D50</f>
        <v>Formation des employés et responsables communaux à l'optimisation énergétique dans le bâtiment</v>
      </c>
    </row>
    <row r="40" spans="1:2" ht="17.25" customHeight="1">
      <c r="A40" s="72">
        <f>'Choix selon les actions (C)'!C52</f>
        <v>28</v>
      </c>
      <c r="B40" s="71" t="str">
        <f>'Choix selon les actions (C)'!D52</f>
        <v>Informations générales transmises régulièrement aux citoyens sur le thème de l'énergie</v>
      </c>
    </row>
    <row r="41" spans="1:2" ht="33">
      <c r="A41" s="72">
        <f>'Choix selon les actions (C)'!C53</f>
        <v>29</v>
      </c>
      <c r="B41" s="71" t="str">
        <f>'Choix selon les actions (C)'!D53</f>
        <v>Information (régulière et suivie) de la population sur la démarche de concept énergétique entamée par la commune (objectifs, actions, etc.). </v>
      </c>
    </row>
  </sheetData>
  <mergeCells count="1">
    <mergeCell ref="A9:B9"/>
  </mergeCells>
  <printOptions/>
  <pageMargins left="0.75" right="0.75" top="1" bottom="1" header="0.4921259845" footer="0.4921259845"/>
  <pageSetup horizontalDpi="600" verticalDpi="600" orientation="portrait" paperSize="9" scale="77" r:id="rId1"/>
  <headerFooter alignWithMargins="0">
    <oddFooter>&amp;LDSE – SEVEN / version 6.0, août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michelle.monti</dc:creator>
  <cp:keywords/>
  <dc:description/>
  <cp:lastModifiedBy>johanna.beck</cp:lastModifiedBy>
  <cp:lastPrinted>2009-08-05T11:56:40Z</cp:lastPrinted>
  <dcterms:created xsi:type="dcterms:W3CDTF">2009-03-11T08:58:50Z</dcterms:created>
  <dcterms:modified xsi:type="dcterms:W3CDTF">2009-08-25T06:29:38Z</dcterms:modified>
  <cp:category/>
  <cp:version/>
  <cp:contentType/>
  <cp:contentStatus/>
</cp:coreProperties>
</file>