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DIREN\24 AUTORISATIONS\24.05 Energ. bâtiment - AUT\Formulaires_2023_2024\"/>
    </mc:Choice>
  </mc:AlternateContent>
  <xr:revisionPtr revIDLastSave="0" documentId="13_ncr:1_{BFD5DD67-100F-4236-89BC-A6519119FA36}" xr6:coauthVersionLast="47" xr6:coauthVersionMax="47" xr10:uidLastSave="{00000000-0000-0000-0000-000000000000}"/>
  <workbookProtection workbookAlgorithmName="SHA-512" workbookHashValue="X+TxGvknt7DH//VV1xyvu/i1FPFWV0qCfRF7PaxHJG57CsO05Y9hXfUFVAUsh9R0JwvAqJCwvF043x44Gr9ORg==" workbookSaltValue="BeOHQMaviDR6Uf2Xo2DY7Q==" workbookSpinCount="100000" lockStructure="1"/>
  <bookViews>
    <workbookView xWindow="28680" yWindow="-120" windowWidth="29040" windowHeight="15840" tabRatio="718" xr2:uid="{00000000-000D-0000-FFFF-FFFF00000000}"/>
  </bookViews>
  <sheets>
    <sheet name="introduction" sheetId="19" r:id="rId1"/>
    <sheet name="formulaire" sheetId="1" r:id="rId2"/>
    <sheet name="data" sheetId="15" state="hidden" r:id="rId3"/>
  </sheets>
  <definedNames>
    <definedName name="Formulaires_énergie">introduction!$D$15</definedName>
    <definedName name="Formulaires_énergie_Vaud">introduction!$D$15</definedName>
    <definedName name="_xlnm.Print_Area" localSheetId="1">formulaire!$B$2:$AK$143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2" i="15" l="1"/>
  <c r="AG113" i="1"/>
  <c r="D21" i="15"/>
  <c r="D22" i="15"/>
  <c r="F4" i="15"/>
  <c r="AF85" i="1"/>
  <c r="L40" i="1"/>
  <c r="D26" i="15"/>
  <c r="D28" i="15"/>
  <c r="D19" i="15"/>
  <c r="D17" i="15"/>
  <c r="G5" i="15"/>
  <c r="F5" i="15"/>
  <c r="G3" i="15"/>
  <c r="U113" i="1"/>
  <c r="R67" i="1"/>
  <c r="R68" i="1"/>
  <c r="R69" i="1"/>
  <c r="R66" i="1"/>
  <c r="C67" i="1"/>
  <c r="C68" i="1"/>
  <c r="C69" i="1"/>
  <c r="C66" i="1"/>
  <c r="L66" i="1" s="1"/>
  <c r="P98" i="1"/>
  <c r="P99" i="1"/>
  <c r="P100" i="1"/>
  <c r="P97" i="1"/>
  <c r="AG98" i="1"/>
  <c r="AG99" i="1"/>
  <c r="AG100" i="1"/>
  <c r="AG97" i="1"/>
  <c r="AF101" i="1" l="1"/>
  <c r="G4" i="15" a="1"/>
  <c r="G4" i="15" s="1"/>
  <c r="P101" i="1"/>
  <c r="L69" i="1" l="1"/>
  <c r="L68" i="1"/>
  <c r="L67" i="1"/>
  <c r="L42" i="1"/>
  <c r="L43" i="1"/>
  <c r="L41" i="1"/>
  <c r="Z42" i="1" l="1"/>
  <c r="AF49" i="1" s="1" a="1"/>
  <c r="AF49" i="1" s="1"/>
  <c r="Z68" i="1"/>
  <c r="G7" i="15" s="1"/>
  <c r="AF72" i="1" l="1"/>
  <c r="AC93" i="1" s="1"/>
  <c r="AF46" i="1" a="1"/>
  <c r="AF46" i="1" s="1"/>
  <c r="AC109" i="1" s="1"/>
  <c r="N120" i="1" s="1" a="1"/>
  <c r="N120" i="1" s="1"/>
  <c r="F7" i="15"/>
  <c r="G6" i="15" l="1"/>
  <c r="C32" i="15" s="1"/>
  <c r="N122" i="1" a="1"/>
  <c r="N122" i="1" s="1"/>
  <c r="F6" i="15"/>
  <c r="C31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<sst xmlns="http://schemas.openxmlformats.org/spreadsheetml/2006/main" count="167" uniqueCount="140">
  <si>
    <t>Direction générale de l’environnement Direction de l’énergie</t>
  </si>
  <si>
    <t>Commune :</t>
  </si>
  <si>
    <t>Objet :</t>
  </si>
  <si>
    <t>n° parcelle :</t>
  </si>
  <si>
    <t>Domaine d'application</t>
  </si>
  <si>
    <t>Références normatives</t>
  </si>
  <si>
    <t>Énergie électrique à compenser :</t>
  </si>
  <si>
    <t>(joindre des justificatifs)</t>
  </si>
  <si>
    <t>[kWh]</t>
  </si>
  <si>
    <t>Norme SIA 382/2, édition 2010</t>
  </si>
  <si>
    <t>Norme SIA 382/1, édition 2007</t>
  </si>
  <si>
    <t>Norme SIA 180, édition 1999</t>
  </si>
  <si>
    <t>Explications/motifs de non-conformité et demande de dérogation</t>
  </si>
  <si>
    <t>Signatures</t>
  </si>
  <si>
    <t>Responsable :</t>
  </si>
  <si>
    <t>tél / mail :</t>
  </si>
  <si>
    <t>liste déroulante</t>
  </si>
  <si>
    <t>Nom et adresse
de l'entreprise :</t>
  </si>
  <si>
    <t>Lieu, date et signature :</t>
  </si>
  <si>
    <t>Justificatif établi par :</t>
  </si>
  <si>
    <t>case à cocher</t>
  </si>
  <si>
    <t>Identification des champs</t>
  </si>
  <si>
    <t>Aide à l'application</t>
  </si>
  <si>
    <t>champ de texte à remplir</t>
  </si>
  <si>
    <t>Une aide à l'application est disponible sur le site internet du canton :</t>
  </si>
  <si>
    <t>Formulaires énergétiques du canton de Vaud</t>
  </si>
  <si>
    <t>EN-VD-72</t>
  </si>
  <si>
    <r>
      <rPr>
        <sz val="11"/>
        <rFont val="Arial"/>
        <family val="2"/>
      </rPr>
      <t xml:space="preserve">Justificatif énergétique
</t>
    </r>
    <r>
      <rPr>
        <b/>
        <sz val="12"/>
        <rFont val="Arial"/>
        <family val="2"/>
      </rPr>
      <t xml:space="preserve">Part minimale d'énergie
renouvelable 
</t>
    </r>
    <r>
      <rPr>
        <sz val="10"/>
        <rFont val="Arial"/>
        <family val="2"/>
      </rPr>
      <t>Objet de compétence communale</t>
    </r>
  </si>
  <si>
    <t>Agrandissement (grande extension)</t>
  </si>
  <si>
    <t>Installation de confort</t>
  </si>
  <si>
    <t>Nouvelle construction</t>
  </si>
  <si>
    <t>1. Chauffage (art. 30b LVLEne)</t>
  </si>
  <si>
    <r>
      <t>MJ/m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&lt;</t>
    </r>
  </si>
  <si>
    <r>
      <t>MJ/m</t>
    </r>
    <r>
      <rPr>
        <vertAlign val="superscript"/>
        <sz val="9"/>
        <color rgb="FF000000"/>
        <rFont val="Arial"/>
        <family val="2"/>
      </rPr>
      <t>2</t>
    </r>
  </si>
  <si>
    <r>
      <t>Q</t>
    </r>
    <r>
      <rPr>
        <vertAlign val="subscript"/>
        <sz val="9"/>
        <color rgb="FF000000"/>
        <rFont val="Arial"/>
        <family val="2"/>
      </rPr>
      <t>h</t>
    </r>
    <r>
      <rPr>
        <sz val="9"/>
        <color rgb="FF000000"/>
        <rFont val="Arial"/>
        <family val="2"/>
      </rPr>
      <t xml:space="preserve"> &lt; Q</t>
    </r>
    <r>
      <rPr>
        <vertAlign val="subscript"/>
        <sz val="9"/>
        <color rgb="FF000000"/>
        <rFont val="Arial"/>
        <family val="2"/>
      </rPr>
      <t>h,li</t>
    </r>
  </si>
  <si>
    <r>
      <t>Q</t>
    </r>
    <r>
      <rPr>
        <vertAlign val="subscript"/>
        <sz val="9"/>
        <color rgb="FF000000"/>
        <rFont val="Arial"/>
        <family val="2"/>
      </rPr>
      <t>h</t>
    </r>
    <r>
      <rPr>
        <sz val="9"/>
        <color rgb="FF000000"/>
        <rFont val="Arial"/>
        <family val="2"/>
      </rPr>
      <t xml:space="preserve"> &lt; 80% Q</t>
    </r>
    <r>
      <rPr>
        <vertAlign val="subscript"/>
        <sz val="9"/>
        <color rgb="FF000000"/>
        <rFont val="Arial"/>
        <family val="2"/>
      </rPr>
      <t>h,li</t>
    </r>
  </si>
  <si>
    <r>
      <t>Q</t>
    </r>
    <r>
      <rPr>
        <vertAlign val="subscript"/>
        <sz val="9"/>
        <color rgb="FF000000"/>
        <rFont val="Arial"/>
        <family val="2"/>
      </rPr>
      <t>h</t>
    </r>
    <r>
      <rPr>
        <sz val="9"/>
        <color rgb="FF000000"/>
        <rFont val="Arial"/>
        <family val="2"/>
      </rPr>
      <t xml:space="preserve"> &lt; 60% Q</t>
    </r>
    <r>
      <rPr>
        <vertAlign val="subscript"/>
        <sz val="9"/>
        <color rgb="FF000000"/>
        <rFont val="Arial"/>
        <family val="2"/>
      </rPr>
      <t>h,li</t>
    </r>
  </si>
  <si>
    <r>
      <t>U</t>
    </r>
    <r>
      <rPr>
        <vertAlign val="subscript"/>
        <sz val="10"/>
        <color rgb="FF000000"/>
        <rFont val="Arial"/>
        <family val="2"/>
      </rPr>
      <t>projet</t>
    </r>
    <r>
      <rPr>
        <sz val="10"/>
        <color rgb="FF000000"/>
        <rFont val="Arial"/>
        <family val="2"/>
      </rPr>
      <t xml:space="preserve"> &lt; U</t>
    </r>
    <r>
      <rPr>
        <vertAlign val="subscript"/>
        <sz val="10"/>
        <color rgb="FF000000"/>
        <rFont val="Arial"/>
        <family val="2"/>
      </rPr>
      <t>limite</t>
    </r>
  </si>
  <si>
    <t>(pour tous les éléments)</t>
  </si>
  <si>
    <r>
      <t xml:space="preserve">Performances globales
</t>
    </r>
    <r>
      <rPr>
        <b/>
        <i/>
        <sz val="9"/>
        <color rgb="FF000000"/>
        <rFont val="Arial"/>
        <family val="2"/>
      </rPr>
      <t>selon SIA 380/1</t>
    </r>
  </si>
  <si>
    <r>
      <t xml:space="preserve">Performances ponctuelles
</t>
    </r>
    <r>
      <rPr>
        <b/>
        <i/>
        <sz val="9"/>
        <color rgb="FF000000"/>
        <rFont val="Arial"/>
        <family val="2"/>
      </rPr>
      <t>selon SIA 380/1</t>
    </r>
  </si>
  <si>
    <t xml:space="preserve">  Chaudière à bois</t>
  </si>
  <si>
    <t xml:space="preserve">  Pompe à chaleur</t>
  </si>
  <si>
    <r>
      <t xml:space="preserve">  Chauffage à distance </t>
    </r>
    <r>
      <rPr>
        <i/>
        <sz val="8.5"/>
        <color rgb="FF000000"/>
        <rFont val="Arial"/>
        <family val="2"/>
      </rPr>
      <t>(rejets thermiques, déchets, biomasse)</t>
    </r>
  </si>
  <si>
    <r>
      <t xml:space="preserve">  Solaire thermique </t>
    </r>
    <r>
      <rPr>
        <i/>
        <sz val="8.5"/>
        <color rgb="FF000000"/>
        <rFont val="Arial"/>
        <family val="2"/>
      </rPr>
      <t>(&gt;20% avec gaz ou &gt;40% avec mazout)</t>
    </r>
  </si>
  <si>
    <t xml:space="preserve">  Chaudière à gaz</t>
  </si>
  <si>
    <t xml:space="preserve">  Chaudière à mazout</t>
  </si>
  <si>
    <t xml:space="preserve">  Autre :</t>
  </si>
  <si>
    <t xml:space="preserve">  CCF alimenté par une énergie renouvelable</t>
  </si>
  <si>
    <r>
      <t>U</t>
    </r>
    <r>
      <rPr>
        <vertAlign val="subscript"/>
        <sz val="10"/>
        <color rgb="FF000000"/>
        <rFont val="Arial"/>
        <family val="2"/>
      </rPr>
      <t>projet</t>
    </r>
    <r>
      <rPr>
        <sz val="10"/>
        <color rgb="FF000000"/>
        <rFont val="Arial"/>
        <family val="2"/>
      </rPr>
      <t xml:space="preserve"> &lt; 80% U</t>
    </r>
    <r>
      <rPr>
        <vertAlign val="subscript"/>
        <sz val="10"/>
        <color rgb="FF000000"/>
        <rFont val="Arial"/>
        <family val="2"/>
      </rPr>
      <t>limite</t>
    </r>
  </si>
  <si>
    <r>
      <t>U</t>
    </r>
    <r>
      <rPr>
        <vertAlign val="subscript"/>
        <sz val="10"/>
        <color rgb="FF000000"/>
        <rFont val="Arial"/>
        <family val="2"/>
      </rPr>
      <t>projet</t>
    </r>
    <r>
      <rPr>
        <sz val="10"/>
        <color rgb="FF000000"/>
        <rFont val="Arial"/>
        <family val="2"/>
      </rPr>
      <t xml:space="preserve"> &lt; 60% U</t>
    </r>
    <r>
      <rPr>
        <vertAlign val="subscript"/>
        <sz val="10"/>
        <color rgb="FF000000"/>
        <rFont val="Arial"/>
        <family val="2"/>
      </rPr>
      <t>limite</t>
    </r>
  </si>
  <si>
    <t>2. Eau chaude sanitaire (art.28a LVLEne)</t>
  </si>
  <si>
    <t xml:space="preserve">  Solaire thermique</t>
  </si>
  <si>
    <r>
      <t xml:space="preserve">  Chauffage à distance </t>
    </r>
    <r>
      <rPr>
        <i/>
        <sz val="8.5"/>
        <color rgb="FF000000"/>
        <rFont val="Arial"/>
        <family val="2"/>
      </rPr>
      <t>(déchets, biomasse, géothermie profonde)</t>
    </r>
  </si>
  <si>
    <r>
      <t xml:space="preserve">  Chaudière à bois </t>
    </r>
    <r>
      <rPr>
        <i/>
        <sz val="8.5"/>
        <color rgb="FF000000"/>
        <rFont val="Arial"/>
        <family val="2"/>
      </rPr>
      <t>(P &gt; 70kW et hors zone à immissions excessives)</t>
    </r>
  </si>
  <si>
    <t xml:space="preserve">  Demande de dérogation :</t>
  </si>
  <si>
    <t>Affectation</t>
  </si>
  <si>
    <t>SRE [m2]</t>
  </si>
  <si>
    <t>Besoins [MJ/m2]</t>
  </si>
  <si>
    <t>I. habitat collectif</t>
  </si>
  <si>
    <t>II. habitat individuel</t>
  </si>
  <si>
    <t>III. administration</t>
  </si>
  <si>
    <t>IV. école</t>
  </si>
  <si>
    <t>V. commerce</t>
  </si>
  <si>
    <t>VI. restauration</t>
  </si>
  <si>
    <t>X. dépôt</t>
  </si>
  <si>
    <t>VII. lieu de rassemblement</t>
  </si>
  <si>
    <t>VIII. hôpital</t>
  </si>
  <si>
    <t>IX. industrie</t>
  </si>
  <si>
    <t>XI. installation sportive</t>
  </si>
  <si>
    <t>XII. piscine couverte</t>
  </si>
  <si>
    <t>AFFECTATION</t>
  </si>
  <si>
    <t>ECS</t>
  </si>
  <si>
    <t>ÉLEC</t>
  </si>
  <si>
    <t>Énergie totale à compenser</t>
  </si>
  <si>
    <t>kWh</t>
  </si>
  <si>
    <t>CELLULES  À  COCHER</t>
  </si>
  <si>
    <t xml:space="preserve">  Solaire photovoltaïque</t>
  </si>
  <si>
    <t>3. Electricité (art.28b al.1 LVLEne)</t>
  </si>
  <si>
    <t>4. Installation de confort (art.28b al.2 LVLEne)</t>
  </si>
  <si>
    <t>Énergie électrique totale à compenser :</t>
  </si>
  <si>
    <r>
      <t>temps</t>
    </r>
    <r>
      <rPr>
        <b/>
        <vertAlign val="superscript"/>
        <sz val="10"/>
        <color rgb="FF000000"/>
        <rFont val="Arial"/>
        <family val="2"/>
      </rPr>
      <t>2)</t>
    </r>
    <r>
      <rPr>
        <b/>
        <sz val="10"/>
        <color rgb="FF000000"/>
        <rFont val="Arial"/>
        <family val="2"/>
      </rPr>
      <t xml:space="preserve">
d'ensoleillement [h/an]</t>
    </r>
  </si>
  <si>
    <t>nombre de panneaux</t>
  </si>
  <si>
    <t>énergie à compenser</t>
  </si>
  <si>
    <t>Production totale annuelle :</t>
  </si>
  <si>
    <r>
      <t>(SRE</t>
    </r>
    <r>
      <rPr>
        <i/>
        <vertAlign val="subscript"/>
        <sz val="8.5"/>
        <color rgb="FF000000"/>
        <rFont val="Arial"/>
        <family val="2"/>
      </rPr>
      <t>nouvelle</t>
    </r>
    <r>
      <rPr>
        <i/>
        <sz val="8.5"/>
        <color rgb="FF000000"/>
        <rFont val="Arial"/>
        <family val="2"/>
      </rPr>
      <t xml:space="preserve"> &gt; 50m</t>
    </r>
    <r>
      <rPr>
        <i/>
        <vertAlign val="superscript"/>
        <sz val="8.5"/>
        <color rgb="FF000000"/>
        <rFont val="Arial"/>
        <family val="2"/>
      </rPr>
      <t>2</t>
    </r>
    <r>
      <rPr>
        <i/>
        <sz val="8.5"/>
        <color rgb="FF000000"/>
        <rFont val="Arial"/>
        <family val="2"/>
      </rPr>
      <t xml:space="preserve"> et 20% SRE</t>
    </r>
    <r>
      <rPr>
        <i/>
        <vertAlign val="subscript"/>
        <sz val="8.5"/>
        <color rgb="FF000000"/>
        <rFont val="Arial"/>
        <family val="2"/>
      </rPr>
      <t>existante</t>
    </r>
    <r>
      <rPr>
        <i/>
        <sz val="8.5"/>
        <color rgb="FF000000"/>
        <rFont val="Arial"/>
        <family val="2"/>
      </rPr>
      <t>)
ou (SRE</t>
    </r>
    <r>
      <rPr>
        <i/>
        <vertAlign val="subscript"/>
        <sz val="8.5"/>
        <color rgb="FF000000"/>
        <rFont val="Arial"/>
        <family val="2"/>
      </rPr>
      <t>nouvelle</t>
    </r>
    <r>
      <rPr>
        <i/>
        <sz val="8.5"/>
        <color rgb="FF000000"/>
        <rFont val="Arial"/>
        <family val="2"/>
      </rPr>
      <t xml:space="preserve"> &gt; 1'000 m</t>
    </r>
    <r>
      <rPr>
        <i/>
        <vertAlign val="superscript"/>
        <sz val="8.5"/>
        <color rgb="FF000000"/>
        <rFont val="Arial"/>
        <family val="2"/>
      </rPr>
      <t>2</t>
    </r>
    <r>
      <rPr>
        <i/>
        <sz val="8.5"/>
        <color rgb="FF000000"/>
        <rFont val="Arial"/>
        <family val="2"/>
      </rPr>
      <t>)</t>
    </r>
  </si>
  <si>
    <t>Énergie électrique totale à compenser selon EN-VD-5</t>
  </si>
  <si>
    <t>Somme cumulée des énergies électriques à compenser pour les installations de froid, d'humidification, de déshumidification ainsi que les saunas et hammams selon le(s) formulaire(s) EN-VD-5.</t>
  </si>
  <si>
    <r>
      <rPr>
        <vertAlign val="superscript"/>
        <sz val="9"/>
        <color rgb="FF000000"/>
        <rFont val="Arial"/>
        <family val="2"/>
      </rPr>
      <t>1)</t>
    </r>
    <r>
      <rPr>
        <sz val="9"/>
        <color rgb="FF000000"/>
        <rFont val="Arial"/>
        <family val="2"/>
      </rPr>
      <t xml:space="preserve"> Valeur par défaut en cas d'orientation entre sud-est et sud-ouest avec inclinaison favorable (20° - 60°) : 400kWh/m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; capteurs sous vide : 500kWh/m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; absorbeurs non vitrés : 250kWh/m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>) - calcul type Polysun admis.</t>
    </r>
  </si>
  <si>
    <t>Représentation du rendement solaire annuel [%] en fonction de l'orientation et de l'inclinason :</t>
  </si>
  <si>
    <r>
      <t xml:space="preserve">À REMPLIR PAR LA COMMUNE
</t>
    </r>
    <r>
      <rPr>
        <b/>
        <sz val="8"/>
        <color rgb="FF000000"/>
        <rFont val="Arial"/>
        <family val="2"/>
      </rPr>
      <t>Le justificatif est cetifié complet et correct</t>
    </r>
  </si>
  <si>
    <r>
      <t>rendement</t>
    </r>
    <r>
      <rPr>
        <b/>
        <vertAlign val="superscript"/>
        <sz val="10"/>
        <color rgb="FF000000"/>
        <rFont val="Arial"/>
        <family val="2"/>
      </rPr>
      <t>3)</t>
    </r>
    <r>
      <rPr>
        <b/>
        <sz val="10"/>
        <color rgb="FF000000"/>
        <rFont val="Arial"/>
        <family val="2"/>
      </rPr>
      <t xml:space="preserve">
du champ [%]</t>
    </r>
  </si>
  <si>
    <r>
      <t>P</t>
    </r>
    <r>
      <rPr>
        <b/>
        <vertAlign val="subscript"/>
        <sz val="10"/>
        <color rgb="FF000000"/>
        <rFont val="Arial"/>
        <family val="2"/>
      </rPr>
      <t>installation</t>
    </r>
    <r>
      <rPr>
        <b/>
        <sz val="10"/>
        <color rgb="FF000000"/>
        <rFont val="Arial"/>
        <family val="2"/>
      </rPr>
      <t xml:space="preserve">
[kWc]</t>
    </r>
  </si>
  <si>
    <t>Puissance totale de l'installation :</t>
  </si>
  <si>
    <t>(selon le formulaire ENVD-5)</t>
  </si>
  <si>
    <t>Énergie thermique à compenser :</t>
  </si>
  <si>
    <r>
      <t xml:space="preserve">  Solaire photovoltaïque </t>
    </r>
    <r>
      <rPr>
        <i/>
        <sz val="8.5"/>
        <color rgb="FF000000"/>
        <rFont val="Arial"/>
        <family val="2"/>
      </rPr>
      <t>(avec PAC élec.)</t>
    </r>
  </si>
  <si>
    <t xml:space="preserve"> [kWh]</t>
  </si>
  <si>
    <r>
      <t xml:space="preserve">5. Compensation électrique </t>
    </r>
    <r>
      <rPr>
        <b/>
        <i/>
        <sz val="11"/>
        <color rgb="FF000000"/>
        <rFont val="Arial"/>
        <family val="2"/>
      </rPr>
      <t>(solaire photovoltaïque)</t>
    </r>
  </si>
  <si>
    <t>Énergie thermique totale à compenser :</t>
  </si>
  <si>
    <r>
      <t>S</t>
    </r>
    <r>
      <rPr>
        <b/>
        <vertAlign val="subscript"/>
        <sz val="10"/>
        <color rgb="FF000000"/>
        <rFont val="Arial"/>
        <family val="2"/>
      </rPr>
      <t>installation</t>
    </r>
    <r>
      <rPr>
        <b/>
        <sz val="10"/>
        <color rgb="FF000000"/>
        <rFont val="Arial"/>
        <family val="2"/>
      </rPr>
      <t xml:space="preserve">
[m</t>
    </r>
    <r>
      <rPr>
        <b/>
        <vertAlign val="superscript"/>
        <sz val="10"/>
        <color rgb="FF000000"/>
        <rFont val="Arial"/>
        <family val="2"/>
      </rPr>
      <t>2</t>
    </r>
    <r>
      <rPr>
        <b/>
        <sz val="10"/>
        <color rgb="FF000000"/>
        <rFont val="Arial"/>
        <family val="2"/>
      </rPr>
      <t>]</t>
    </r>
  </si>
  <si>
    <r>
      <t>production</t>
    </r>
    <r>
      <rPr>
        <b/>
        <vertAlign val="superscript"/>
        <sz val="10"/>
        <color rgb="FF000000"/>
        <rFont val="Arial"/>
        <family val="2"/>
      </rPr>
      <t>1)</t>
    </r>
    <r>
      <rPr>
        <b/>
        <sz val="10"/>
        <color rgb="FF000000"/>
        <rFont val="Arial"/>
        <family val="2"/>
      </rPr>
      <t xml:space="preserve">
surfacique [kWh/m</t>
    </r>
    <r>
      <rPr>
        <b/>
        <vertAlign val="superscript"/>
        <sz val="10"/>
        <color rgb="FF000000"/>
        <rFont val="Arial"/>
        <family val="2"/>
      </rPr>
      <t>2</t>
    </r>
    <r>
      <rPr>
        <b/>
        <sz val="10"/>
        <color rgb="FF000000"/>
        <rFont val="Arial"/>
        <family val="2"/>
      </rPr>
      <t>]</t>
    </r>
  </si>
  <si>
    <r>
      <rPr>
        <vertAlign val="superscript"/>
        <sz val="8"/>
        <color rgb="FF000000"/>
        <rFont val="Arial"/>
        <family val="2"/>
      </rPr>
      <t>2)</t>
    </r>
    <r>
      <rPr>
        <sz val="8"/>
        <color rgb="FF000000"/>
        <rFont val="Arial"/>
        <family val="2"/>
      </rPr>
      <t xml:space="preserve"> Valeur par défaut : 900h/an - calcul type PVsyst admis.</t>
    </r>
  </si>
  <si>
    <r>
      <rPr>
        <vertAlign val="superscript"/>
        <sz val="8"/>
        <color rgb="FF000000"/>
        <rFont val="Arial"/>
        <family val="2"/>
      </rPr>
      <t>3)</t>
    </r>
    <r>
      <rPr>
        <sz val="8"/>
        <color rgb="FF000000"/>
        <rFont val="Arial"/>
        <family val="2"/>
      </rPr>
      <t xml:space="preserve"> Rendement du champ de panneaux solaires selon l'illustration indiquant le rendement annuel en fonction de l'orientation dans l'onglet "introduction" du présent fichier et dans l'aide à l'application EN-VD-72 </t>
    </r>
    <r>
      <rPr>
        <sz val="8"/>
        <color rgb="FF000000"/>
        <rFont val="Calibri"/>
        <family val="2"/>
      </rPr>
      <t>§</t>
    </r>
    <r>
      <rPr>
        <sz val="8"/>
        <color rgb="FF000000"/>
        <rFont val="Arial"/>
        <family val="2"/>
      </rPr>
      <t>2 (www.vd.ch/energie). Si les capteurs constituant le champ ont différentes orientations, le calcul de la moyenne pondérée des rendements est à fournir séparémment et à prendre en compte sous ce chiffre.</t>
    </r>
  </si>
  <si>
    <r>
      <rPr>
        <vertAlign val="superscript"/>
        <sz val="8"/>
        <color rgb="FF000000"/>
        <rFont val="Arial"/>
        <family val="2"/>
      </rPr>
      <t>1)</t>
    </r>
    <r>
      <rPr>
        <sz val="8"/>
        <color rgb="FF000000"/>
        <rFont val="Arial"/>
        <family val="2"/>
      </rPr>
      <t xml:space="preserve"> Valeur par défaut en cas d'orientation entre sud-est et sud-ouest avec inclinaison favorable (20° - 60°) : 400kWh/m</t>
    </r>
    <r>
      <rPr>
        <vertAlign val="superscript"/>
        <sz val="8"/>
        <color rgb="FF000000"/>
        <rFont val="Arial"/>
        <family val="2"/>
      </rPr>
      <t>2</t>
    </r>
    <r>
      <rPr>
        <sz val="8"/>
        <color rgb="FF000000"/>
        <rFont val="Arial"/>
        <family val="2"/>
      </rPr>
      <t xml:space="preserve"> ; capteurs sous vide : 500kWh/m</t>
    </r>
    <r>
      <rPr>
        <vertAlign val="superscript"/>
        <sz val="8"/>
        <color rgb="FF000000"/>
        <rFont val="Arial"/>
        <family val="2"/>
      </rPr>
      <t>2</t>
    </r>
    <r>
      <rPr>
        <sz val="8"/>
        <color rgb="FF000000"/>
        <rFont val="Arial"/>
        <family val="2"/>
      </rPr>
      <t xml:space="preserve"> ; absorbeurs non vitrés : 250kWh/m</t>
    </r>
    <r>
      <rPr>
        <vertAlign val="superscript"/>
        <sz val="8"/>
        <color rgb="FF000000"/>
        <rFont val="Arial"/>
        <family val="2"/>
      </rPr>
      <t>2</t>
    </r>
    <r>
      <rPr>
        <sz val="8"/>
        <color rgb="FF000000"/>
        <rFont val="Arial"/>
        <family val="2"/>
      </rPr>
      <t>) - calcul type Polysun admis.</t>
    </r>
  </si>
  <si>
    <t>Synthèse</t>
  </si>
  <si>
    <t>Production thermique renouvelable :</t>
  </si>
  <si>
    <t>Production électrique renouvelable :</t>
  </si>
  <si>
    <t>2. solaire thermique</t>
  </si>
  <si>
    <t>2. solaire PV</t>
  </si>
  <si>
    <t>2. CAD</t>
  </si>
  <si>
    <t>2. bois</t>
  </si>
  <si>
    <t>2. dérogation</t>
  </si>
  <si>
    <t>3. solaire PV</t>
  </si>
  <si>
    <t>3. dérogation</t>
  </si>
  <si>
    <t>4. solaire PV</t>
  </si>
  <si>
    <t>4. dérogation</t>
  </si>
  <si>
    <t>thermique ok ?</t>
  </si>
  <si>
    <t>électrique ok ?</t>
  </si>
  <si>
    <r>
      <t xml:space="preserve">6. Compensation thermique </t>
    </r>
    <r>
      <rPr>
        <b/>
        <i/>
        <sz val="11"/>
        <color rgb="FF000000"/>
        <rFont val="Arial"/>
        <family val="2"/>
      </rPr>
      <t>(solaire thermique)</t>
    </r>
  </si>
  <si>
    <t>nouvelle construction</t>
  </si>
  <si>
    <t>agrandissement</t>
  </si>
  <si>
    <t>installation de confort</t>
  </si>
  <si>
    <t>case à cocher domaine d'application</t>
  </si>
  <si>
    <t>case à cocher compensation</t>
  </si>
  <si>
    <t>case à cocher dérogation</t>
  </si>
  <si>
    <t>ELEC</t>
  </si>
  <si>
    <t>(1=ok ; 0=pb)</t>
  </si>
  <si>
    <t>compensation suffisante</t>
  </si>
  <si>
    <t>données manquantes</t>
  </si>
  <si>
    <r>
      <t>P</t>
    </r>
    <r>
      <rPr>
        <vertAlign val="subscript"/>
        <sz val="10"/>
        <color rgb="FF000000"/>
        <rFont val="Arial"/>
        <family val="2"/>
      </rPr>
      <t>ECS_électrique</t>
    </r>
    <r>
      <rPr>
        <sz val="10"/>
        <color rgb="FF000000"/>
        <rFont val="Arial"/>
        <family val="2"/>
      </rPr>
      <t xml:space="preserve"> + P</t>
    </r>
    <r>
      <rPr>
        <vertAlign val="subscript"/>
        <sz val="10"/>
        <color rgb="FF000000"/>
        <rFont val="Arial"/>
        <family val="2"/>
      </rPr>
      <t>élec</t>
    </r>
    <r>
      <rPr>
        <sz val="10"/>
        <color rgb="FF000000"/>
        <rFont val="Arial"/>
        <family val="2"/>
      </rPr>
      <t xml:space="preserve"> + P</t>
    </r>
    <r>
      <rPr>
        <vertAlign val="subscript"/>
        <sz val="10"/>
        <color rgb="FF000000"/>
        <rFont val="Arial"/>
        <family val="2"/>
      </rPr>
      <t>confort</t>
    </r>
    <r>
      <rPr>
        <sz val="10"/>
        <color rgb="FF000000"/>
        <rFont val="Arial"/>
        <family val="2"/>
      </rPr>
      <t xml:space="preserve"> = </t>
    </r>
  </si>
  <si>
    <r>
      <t>P</t>
    </r>
    <r>
      <rPr>
        <vertAlign val="subscript"/>
        <sz val="10"/>
        <color rgb="FF000000"/>
        <rFont val="Arial"/>
        <family val="2"/>
      </rPr>
      <t>ECS_thermique</t>
    </r>
    <r>
      <rPr>
        <sz val="10"/>
        <color rgb="FF000000"/>
        <rFont val="Arial"/>
        <family val="2"/>
      </rPr>
      <t xml:space="preserve"> = </t>
    </r>
  </si>
  <si>
    <t>version - 13 décembre 2024</t>
  </si>
  <si>
    <t>warning PAC élec</t>
  </si>
  <si>
    <t>1. PAC életrique</t>
  </si>
  <si>
    <t>/!\ boiler PAC dédié ECS /!\</t>
  </si>
  <si>
    <t>Installation</t>
  </si>
  <si>
    <r>
      <t>P</t>
    </r>
    <r>
      <rPr>
        <b/>
        <vertAlign val="subscript"/>
        <sz val="10"/>
        <color rgb="FF000000"/>
        <rFont val="Arial"/>
        <family val="2"/>
      </rPr>
      <t xml:space="preserve">unitaire
</t>
    </r>
    <r>
      <rPr>
        <b/>
        <sz val="10"/>
        <color rgb="FF000000"/>
        <rFont val="Arial"/>
        <family val="2"/>
      </rPr>
      <t>[Wc]</t>
    </r>
  </si>
  <si>
    <t>production
[kWh/an]</t>
  </si>
  <si>
    <r>
      <t>S</t>
    </r>
    <r>
      <rPr>
        <b/>
        <vertAlign val="subscript"/>
        <sz val="10"/>
        <color rgb="FF000000"/>
        <rFont val="Arial"/>
        <family val="2"/>
      </rPr>
      <t xml:space="preserve">unitaire
</t>
    </r>
    <r>
      <rPr>
        <b/>
        <sz val="10"/>
        <color rgb="FF000000"/>
        <rFont val="Arial"/>
        <family val="2"/>
      </rPr>
      <t>[m</t>
    </r>
    <r>
      <rPr>
        <b/>
        <vertAlign val="superscript"/>
        <sz val="10"/>
        <color rgb="FF000000"/>
        <rFont val="Arial"/>
        <family val="2"/>
      </rPr>
      <t>2</t>
    </r>
    <r>
      <rPr>
        <b/>
        <sz val="10"/>
        <color rgb="FF000000"/>
        <rFont val="Arial"/>
        <family val="2"/>
      </rPr>
      <t>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</si>
</sst>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35" x14ac:knownFonts="1">
    <font>
      <sz val="10"/>
      <color rgb="FF000000"/>
      <name val="Times New Roman"/>
      <charset val="204"/>
    </font>
    <font>
      <b/>
      <sz val="12"/>
      <name val="Arial"/>
      <family val="2"/>
    </font>
    <font>
      <b/>
      <sz val="2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vertAlign val="subscript"/>
      <sz val="10"/>
      <color rgb="FF000000"/>
      <name val="Arial"/>
      <family val="2"/>
    </font>
    <font>
      <i/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i/>
      <sz val="8.5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b/>
      <sz val="13"/>
      <color rgb="FF000000"/>
      <name val="Arial"/>
      <family val="2"/>
    </font>
    <font>
      <u/>
      <sz val="10"/>
      <color theme="10"/>
      <name val="Times New Roman"/>
      <family val="1"/>
    </font>
    <font>
      <sz val="10"/>
      <color rgb="FF000000"/>
      <name val="Times New Roman"/>
      <family val="1"/>
    </font>
    <font>
      <i/>
      <vertAlign val="subscript"/>
      <sz val="8.5"/>
      <color rgb="FF000000"/>
      <name val="Arial"/>
      <family val="2"/>
    </font>
    <font>
      <i/>
      <vertAlign val="superscript"/>
      <sz val="8.5"/>
      <color rgb="FF000000"/>
      <name val="Arial"/>
      <family val="2"/>
    </font>
    <font>
      <vertAlign val="superscript"/>
      <sz val="9"/>
      <color rgb="FF000000"/>
      <name val="Arial"/>
      <family val="2"/>
    </font>
    <font>
      <vertAlign val="subscript"/>
      <sz val="9"/>
      <color rgb="FF000000"/>
      <name val="Arial"/>
      <family val="2"/>
    </font>
    <font>
      <b/>
      <i/>
      <sz val="9"/>
      <color rgb="FF000000"/>
      <name val="Arial"/>
      <family val="2"/>
    </font>
    <font>
      <b/>
      <vertAlign val="subscript"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u/>
      <sz val="9"/>
      <color theme="10"/>
      <name val="Arial"/>
      <family val="2"/>
    </font>
    <font>
      <sz val="10"/>
      <color rgb="FF000000"/>
      <name val="Times New Roman"/>
      <family val="1"/>
    </font>
    <font>
      <b/>
      <i/>
      <sz val="11"/>
      <color rgb="FF000000"/>
      <name val="Arial"/>
      <family val="2"/>
    </font>
    <font>
      <sz val="8"/>
      <color rgb="FF000000"/>
      <name val="Arial"/>
      <family val="2"/>
    </font>
    <font>
      <vertAlign val="superscript"/>
      <sz val="8"/>
      <color rgb="FF000000"/>
      <name val="Arial"/>
      <family val="2"/>
    </font>
    <font>
      <sz val="8"/>
      <color rgb="FF000000"/>
      <name val="Calibri"/>
      <family val="2"/>
    </font>
    <font>
      <i/>
      <sz val="10"/>
      <color rgb="FF000000"/>
      <name val="Arial"/>
      <family val="2"/>
    </font>
    <font>
      <i/>
      <sz val="9"/>
      <color theme="0"/>
      <name val="Arial"/>
      <family val="2"/>
    </font>
    <font>
      <sz val="9"/>
      <color theme="0"/>
      <name val="Arial"/>
      <family val="2"/>
    </font>
    <font>
      <b/>
      <i/>
      <sz val="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/>
      <top style="thin">
        <color theme="0" tint="-0.24994659260841701"/>
      </top>
      <bottom/>
      <diagonal/>
    </border>
    <border>
      <left/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/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4">
    <xf numFmtId="0" fontId="0" fillId="0" borderId="0"/>
    <xf numFmtId="0" fontId="16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9" fontId="26" fillId="0" borderId="0" applyFont="0" applyFill="0" applyBorder="0" applyAlignment="0" applyProtection="0"/>
  </cellStyleXfs>
  <cellXfs count="272">
    <xf numFmtId="0" fontId="0" fillId="0" borderId="0" xfId="0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11" fillId="2" borderId="0" xfId="0" applyFont="1" applyFill="1" applyAlignment="1">
      <alignment horizontal="left" vertical="top"/>
    </xf>
    <xf numFmtId="0" fontId="11" fillId="3" borderId="36" xfId="0" applyFont="1" applyFill="1" applyBorder="1" applyAlignment="1">
      <alignment horizontal="left" vertical="top"/>
    </xf>
    <xf numFmtId="0" fontId="11" fillId="5" borderId="36" xfId="0" applyFont="1" applyFill="1" applyBorder="1" applyAlignment="1">
      <alignment horizontal="left" vertical="top"/>
    </xf>
    <xf numFmtId="0" fontId="11" fillId="4" borderId="36" xfId="0" applyFont="1" applyFill="1" applyBorder="1" applyAlignment="1">
      <alignment horizontal="left" vertical="top"/>
    </xf>
    <xf numFmtId="0" fontId="11" fillId="7" borderId="36" xfId="0" applyFont="1" applyFill="1" applyBorder="1" applyAlignment="1">
      <alignment horizontal="left" vertical="top"/>
    </xf>
    <xf numFmtId="0" fontId="15" fillId="2" borderId="0" xfId="0" applyFont="1" applyFill="1" applyAlignment="1">
      <alignment horizontal="left" vertical="top"/>
    </xf>
    <xf numFmtId="0" fontId="3" fillId="2" borderId="6" xfId="0" applyFont="1" applyFill="1" applyBorder="1" applyAlignment="1">
      <alignment horizontal="left" vertical="top"/>
    </xf>
    <xf numFmtId="0" fontId="3" fillId="2" borderId="23" xfId="0" applyFont="1" applyFill="1" applyBorder="1" applyAlignment="1">
      <alignment horizontal="left" vertical="top"/>
    </xf>
    <xf numFmtId="0" fontId="6" fillId="2" borderId="18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2" borderId="19" xfId="0" applyFont="1" applyFill="1" applyBorder="1" applyAlignment="1">
      <alignment horizontal="center" vertical="top"/>
    </xf>
    <xf numFmtId="1" fontId="3" fillId="2" borderId="4" xfId="0" applyNumberFormat="1" applyFont="1" applyFill="1" applyBorder="1" applyAlignment="1">
      <alignment horizontal="center" vertical="top"/>
    </xf>
    <xf numFmtId="1" fontId="3" fillId="2" borderId="22" xfId="0" applyNumberFormat="1" applyFont="1" applyFill="1" applyBorder="1" applyAlignment="1">
      <alignment horizontal="center" vertical="top"/>
    </xf>
    <xf numFmtId="1" fontId="3" fillId="2" borderId="5" xfId="0" applyNumberFormat="1" applyFont="1" applyFill="1" applyBorder="1" applyAlignment="1">
      <alignment horizontal="center" vertical="top"/>
    </xf>
    <xf numFmtId="1" fontId="3" fillId="2" borderId="24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11" fillId="2" borderId="0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vertical="center" wrapText="1"/>
    </xf>
    <xf numFmtId="0" fontId="10" fillId="2" borderId="0" xfId="0" applyFont="1" applyFill="1" applyAlignment="1" applyProtection="1">
      <alignment vertical="center"/>
    </xf>
    <xf numFmtId="0" fontId="11" fillId="2" borderId="0" xfId="0" applyFont="1" applyFill="1" applyBorder="1" applyAlignment="1" applyProtection="1">
      <alignment horizontal="center" vertical="top" wrapText="1"/>
    </xf>
    <xf numFmtId="0" fontId="3" fillId="2" borderId="0" xfId="0" applyFont="1" applyFill="1" applyBorder="1" applyAlignment="1" applyProtection="1">
      <alignment vertical="center"/>
    </xf>
    <xf numFmtId="0" fontId="3" fillId="2" borderId="0" xfId="0" applyFont="1" applyFill="1" applyAlignment="1" applyProtection="1">
      <alignment vertical="center" wrapText="1"/>
    </xf>
    <xf numFmtId="0" fontId="6" fillId="2" borderId="0" xfId="0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vertical="center" wrapText="1"/>
    </xf>
    <xf numFmtId="0" fontId="3" fillId="2" borderId="20" xfId="0" applyFont="1" applyFill="1" applyBorder="1" applyAlignment="1" applyProtection="1">
      <alignment horizontal="left" vertical="center"/>
    </xf>
    <xf numFmtId="0" fontId="3" fillId="2" borderId="25" xfId="0" applyFont="1" applyFill="1" applyBorder="1" applyAlignment="1" applyProtection="1">
      <alignment vertical="center" wrapText="1"/>
    </xf>
    <xf numFmtId="0" fontId="3" fillId="2" borderId="25" xfId="0" applyFont="1" applyFill="1" applyBorder="1" applyAlignment="1" applyProtection="1">
      <alignment horizontal="left" vertical="center"/>
    </xf>
    <xf numFmtId="0" fontId="3" fillId="2" borderId="25" xfId="0" applyFont="1" applyFill="1" applyBorder="1" applyAlignment="1" applyProtection="1">
      <alignment vertical="center"/>
    </xf>
    <xf numFmtId="0" fontId="3" fillId="2" borderId="21" xfId="0" applyFont="1" applyFill="1" applyBorder="1" applyAlignment="1" applyProtection="1">
      <alignment horizontal="left" vertical="center"/>
    </xf>
    <xf numFmtId="0" fontId="3" fillId="2" borderId="6" xfId="0" applyFont="1" applyFill="1" applyBorder="1" applyAlignment="1" applyProtection="1">
      <alignment horizontal="left" vertical="center"/>
    </xf>
    <xf numFmtId="0" fontId="3" fillId="2" borderId="22" xfId="0" applyFont="1" applyFill="1" applyBorder="1" applyAlignment="1" applyProtection="1">
      <alignment vertical="center"/>
    </xf>
    <xf numFmtId="0" fontId="3" fillId="2" borderId="23" xfId="0" applyFont="1" applyFill="1" applyBorder="1" applyAlignment="1" applyProtection="1">
      <alignment horizontal="left" vertical="center"/>
    </xf>
    <xf numFmtId="0" fontId="3" fillId="2" borderId="3" xfId="0" applyFont="1" applyFill="1" applyBorder="1" applyAlignment="1" applyProtection="1">
      <alignment vertical="center" wrapText="1"/>
    </xf>
    <xf numFmtId="0" fontId="3" fillId="2" borderId="3" xfId="0" applyFont="1" applyFill="1" applyBorder="1" applyAlignment="1" applyProtection="1">
      <alignment horizontal="left" vertical="center"/>
    </xf>
    <xf numFmtId="0" fontId="11" fillId="2" borderId="3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24" xfId="0" applyFont="1" applyFill="1" applyBorder="1" applyAlignment="1" applyProtection="1">
      <alignment horizontal="center" vertical="center"/>
    </xf>
    <xf numFmtId="0" fontId="10" fillId="2" borderId="23" xfId="0" applyFont="1" applyFill="1" applyBorder="1" applyAlignment="1" applyProtection="1">
      <alignment vertical="center"/>
    </xf>
    <xf numFmtId="0" fontId="10" fillId="2" borderId="3" xfId="0" applyFont="1" applyFill="1" applyBorder="1" applyAlignment="1" applyProtection="1">
      <alignment vertical="center"/>
    </xf>
    <xf numFmtId="0" fontId="3" fillId="2" borderId="24" xfId="0" applyFont="1" applyFill="1" applyBorder="1" applyAlignment="1" applyProtection="1">
      <alignment horizontal="left" vertical="center"/>
    </xf>
    <xf numFmtId="0" fontId="3" fillId="2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0" fontId="12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 wrapText="1"/>
    </xf>
    <xf numFmtId="0" fontId="3" fillId="2" borderId="21" xfId="0" applyFont="1" applyFill="1" applyBorder="1" applyAlignment="1" applyProtection="1">
      <alignment vertical="center"/>
    </xf>
    <xf numFmtId="0" fontId="3" fillId="2" borderId="20" xfId="0" applyFont="1" applyFill="1" applyBorder="1" applyAlignment="1" applyProtection="1">
      <alignment horizontal="center" vertical="center"/>
    </xf>
    <xf numFmtId="0" fontId="3" fillId="2" borderId="2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vertical="center"/>
    </xf>
    <xf numFmtId="0" fontId="3" fillId="2" borderId="3" xfId="0" applyFont="1" applyFill="1" applyBorder="1" applyAlignment="1" applyProtection="1">
      <alignment vertical="center"/>
    </xf>
    <xf numFmtId="0" fontId="3" fillId="2" borderId="24" xfId="0" applyFont="1" applyFill="1" applyBorder="1" applyAlignment="1" applyProtection="1">
      <alignment vertical="center"/>
    </xf>
    <xf numFmtId="0" fontId="3" fillId="2" borderId="23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vertical="top" wrapText="1"/>
    </xf>
    <xf numFmtId="164" fontId="6" fillId="2" borderId="0" xfId="2" applyNumberFormat="1" applyFont="1" applyFill="1" applyBorder="1" applyAlignment="1" applyProtection="1">
      <alignment vertical="center"/>
    </xf>
    <xf numFmtId="0" fontId="11" fillId="2" borderId="6" xfId="0" applyFont="1" applyFill="1" applyBorder="1" applyAlignment="1" applyProtection="1">
      <alignment vertical="center" wrapText="1"/>
    </xf>
    <xf numFmtId="0" fontId="11" fillId="2" borderId="25" xfId="0" applyFont="1" applyFill="1" applyBorder="1" applyAlignment="1" applyProtection="1">
      <alignment horizontal="center" vertical="center"/>
    </xf>
    <xf numFmtId="0" fontId="3" fillId="2" borderId="21" xfId="0" applyFont="1" applyFill="1" applyBorder="1" applyAlignment="1" applyProtection="1">
      <alignment horizontal="center" vertical="center"/>
    </xf>
    <xf numFmtId="0" fontId="11" fillId="2" borderId="0" xfId="0" applyFont="1" applyFill="1" applyAlignment="1">
      <alignment horizontal="left" vertical="top" wrapText="1"/>
    </xf>
    <xf numFmtId="0" fontId="25" fillId="2" borderId="0" xfId="1" applyFont="1" applyFill="1" applyBorder="1" applyAlignment="1" applyProtection="1">
      <alignment horizontal="center" vertical="top"/>
      <protection locked="0"/>
    </xf>
    <xf numFmtId="0" fontId="3" fillId="0" borderId="0" xfId="0" applyFont="1" applyBorder="1" applyAlignment="1" applyProtection="1">
      <alignment horizontal="left" vertical="center"/>
    </xf>
    <xf numFmtId="0" fontId="10" fillId="2" borderId="43" xfId="0" applyFont="1" applyFill="1" applyBorder="1" applyAlignment="1" applyProtection="1">
      <alignment vertical="center"/>
    </xf>
    <xf numFmtId="0" fontId="10" fillId="2" borderId="1" xfId="0" applyFont="1" applyFill="1" applyBorder="1" applyAlignment="1" applyProtection="1">
      <alignment vertical="center"/>
    </xf>
    <xf numFmtId="0" fontId="3" fillId="2" borderId="44" xfId="0" applyFont="1" applyFill="1" applyBorder="1" applyAlignment="1" applyProtection="1">
      <alignment horizontal="left" vertical="center"/>
    </xf>
    <xf numFmtId="0" fontId="3" fillId="2" borderId="45" xfId="0" applyFont="1" applyFill="1" applyBorder="1" applyAlignment="1" applyProtection="1">
      <alignment horizontal="left" vertical="center"/>
    </xf>
    <xf numFmtId="0" fontId="28" fillId="2" borderId="1" xfId="0" applyFont="1" applyFill="1" applyBorder="1" applyAlignment="1" applyProtection="1">
      <alignment horizontal="left" vertical="top" wrapText="1"/>
    </xf>
    <xf numFmtId="0" fontId="3" fillId="2" borderId="20" xfId="0" applyFont="1" applyFill="1" applyBorder="1" applyAlignment="1">
      <alignment horizontal="left" vertical="top"/>
    </xf>
    <xf numFmtId="0" fontId="3" fillId="2" borderId="0" xfId="0" applyFont="1" applyFill="1" applyBorder="1" applyAlignment="1" applyProtection="1">
      <alignment horizontal="left" vertical="center" wrapText="1"/>
    </xf>
    <xf numFmtId="0" fontId="3" fillId="2" borderId="25" xfId="0" applyFont="1" applyFill="1" applyBorder="1" applyAlignment="1">
      <alignment horizontal="center" vertical="top"/>
    </xf>
    <xf numFmtId="0" fontId="3" fillId="2" borderId="21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3" fillId="2" borderId="2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24" xfId="0" applyFont="1" applyFill="1" applyBorder="1" applyAlignment="1">
      <alignment horizontal="center" vertical="top"/>
    </xf>
    <xf numFmtId="0" fontId="31" fillId="2" borderId="0" xfId="0" applyFont="1" applyFill="1" applyAlignment="1">
      <alignment horizontal="left" vertical="top"/>
    </xf>
    <xf numFmtId="0" fontId="33" fillId="2" borderId="3" xfId="0" applyFont="1" applyFill="1" applyBorder="1" applyAlignment="1" applyProtection="1">
      <alignment horizontal="left" vertical="center"/>
    </xf>
    <xf numFmtId="0" fontId="33" fillId="2" borderId="3" xfId="0" applyFont="1" applyFill="1" applyBorder="1" applyAlignment="1" applyProtection="1">
      <alignment vertical="center"/>
    </xf>
    <xf numFmtId="0" fontId="33" fillId="2" borderId="0" xfId="0" applyFont="1" applyFill="1" applyBorder="1" applyAlignment="1" applyProtection="1">
      <alignment horizontal="left" vertical="center"/>
    </xf>
    <xf numFmtId="0" fontId="33" fillId="2" borderId="0" xfId="0" applyFont="1" applyFill="1" applyBorder="1" applyAlignment="1" applyProtection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0" fontId="3" fillId="2" borderId="22" xfId="0" applyFont="1" applyFill="1" applyBorder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22" xfId="0" applyFont="1" applyFill="1" applyBorder="1" applyAlignment="1" applyProtection="1">
      <alignment horizontal="center" vertical="center"/>
    </xf>
    <xf numFmtId="0" fontId="32" fillId="2" borderId="0" xfId="0" applyFont="1" applyFill="1" applyBorder="1" applyAlignment="1" applyProtection="1">
      <alignment vertical="center"/>
    </xf>
    <xf numFmtId="1" fontId="32" fillId="2" borderId="0" xfId="3" applyNumberFormat="1" applyFont="1" applyFill="1" applyBorder="1" applyAlignment="1" applyProtection="1">
      <alignment vertical="center"/>
    </xf>
    <xf numFmtId="0" fontId="25" fillId="2" borderId="0" xfId="1" applyFont="1" applyFill="1" applyBorder="1" applyAlignment="1" applyProtection="1">
      <alignment horizontal="center" vertical="top"/>
      <protection locked="0"/>
    </xf>
    <xf numFmtId="0" fontId="11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right" vertical="top"/>
    </xf>
    <xf numFmtId="0" fontId="6" fillId="6" borderId="20" xfId="0" applyFont="1" applyFill="1" applyBorder="1" applyAlignment="1" applyProtection="1">
      <alignment horizontal="center" vertical="center" wrapText="1"/>
    </xf>
    <xf numFmtId="0" fontId="6" fillId="6" borderId="25" xfId="0" applyFont="1" applyFill="1" applyBorder="1" applyAlignment="1" applyProtection="1">
      <alignment horizontal="center" vertical="center" wrapText="1"/>
    </xf>
    <xf numFmtId="0" fontId="6" fillId="6" borderId="21" xfId="0" applyFont="1" applyFill="1" applyBorder="1" applyAlignment="1" applyProtection="1">
      <alignment horizontal="center" vertical="center" wrapText="1"/>
    </xf>
    <xf numFmtId="0" fontId="6" fillId="6" borderId="23" xfId="0" applyFont="1" applyFill="1" applyBorder="1" applyAlignment="1" applyProtection="1">
      <alignment horizontal="center" vertical="center" wrapText="1"/>
    </xf>
    <xf numFmtId="0" fontId="6" fillId="6" borderId="3" xfId="0" applyFont="1" applyFill="1" applyBorder="1" applyAlignment="1" applyProtection="1">
      <alignment horizontal="center" vertical="center" wrapText="1"/>
    </xf>
    <xf numFmtId="0" fontId="6" fillId="6" borderId="24" xfId="0" applyFont="1" applyFill="1" applyBorder="1" applyAlignment="1" applyProtection="1">
      <alignment horizontal="center" vertical="center" wrapText="1"/>
    </xf>
    <xf numFmtId="0" fontId="3" fillId="3" borderId="18" xfId="0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vertical="center"/>
      <protection locked="0"/>
    </xf>
    <xf numFmtId="0" fontId="3" fillId="3" borderId="19" xfId="0" applyFont="1" applyFill="1" applyBorder="1" applyAlignment="1" applyProtection="1">
      <alignment horizontal="center" vertical="center"/>
      <protection locked="0"/>
    </xf>
    <xf numFmtId="165" fontId="3" fillId="2" borderId="18" xfId="2" applyNumberFormat="1" applyFont="1" applyFill="1" applyBorder="1" applyAlignment="1" applyProtection="1">
      <alignment horizontal="center" vertical="center"/>
    </xf>
    <xf numFmtId="165" fontId="3" fillId="2" borderId="26" xfId="2" applyNumberFormat="1" applyFont="1" applyFill="1" applyBorder="1" applyAlignment="1" applyProtection="1">
      <alignment horizontal="center" vertical="center"/>
    </xf>
    <xf numFmtId="165" fontId="3" fillId="2" borderId="19" xfId="2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 applyProtection="1">
      <alignment horizontal="left" vertical="center"/>
    </xf>
    <xf numFmtId="164" fontId="3" fillId="2" borderId="18" xfId="2" applyNumberFormat="1" applyFont="1" applyFill="1" applyBorder="1" applyAlignment="1" applyProtection="1">
      <alignment horizontal="center" vertical="center"/>
    </xf>
    <xf numFmtId="164" fontId="3" fillId="2" borderId="26" xfId="2" applyNumberFormat="1" applyFont="1" applyFill="1" applyBorder="1" applyAlignment="1" applyProtection="1">
      <alignment horizontal="center" vertical="center"/>
    </xf>
    <xf numFmtId="164" fontId="3" fillId="2" borderId="19" xfId="2" applyNumberFormat="1" applyFont="1" applyFill="1" applyBorder="1" applyAlignment="1" applyProtection="1">
      <alignment horizontal="center" vertical="center"/>
    </xf>
    <xf numFmtId="0" fontId="3" fillId="9" borderId="0" xfId="0" applyFont="1" applyFill="1" applyBorder="1" applyAlignment="1" applyProtection="1">
      <alignment horizontal="left" vertical="center" wrapText="1"/>
    </xf>
    <xf numFmtId="0" fontId="6" fillId="2" borderId="0" xfId="0" applyFont="1" applyFill="1" applyBorder="1" applyAlignment="1" applyProtection="1">
      <alignment horizontal="right" vertical="center"/>
    </xf>
    <xf numFmtId="0" fontId="3" fillId="2" borderId="0" xfId="0" applyFont="1" applyFill="1" applyBorder="1" applyAlignment="1" applyProtection="1">
      <alignment horizontal="left" vertical="center"/>
    </xf>
    <xf numFmtId="0" fontId="3" fillId="2" borderId="22" xfId="0" applyFont="1" applyFill="1" applyBorder="1" applyAlignment="1" applyProtection="1">
      <alignment horizontal="left" vertical="center"/>
    </xf>
    <xf numFmtId="164" fontId="3" fillId="2" borderId="0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right" vertical="center"/>
    </xf>
    <xf numFmtId="0" fontId="28" fillId="2" borderId="0" xfId="0" applyFont="1" applyFill="1" applyAlignment="1" applyProtection="1">
      <alignment horizontal="left" vertical="center"/>
    </xf>
    <xf numFmtId="0" fontId="28" fillId="2" borderId="0" xfId="0" applyFont="1" applyFill="1" applyBorder="1" applyAlignment="1" applyProtection="1">
      <alignment horizontal="left" vertical="top" wrapText="1"/>
    </xf>
    <xf numFmtId="0" fontId="3" fillId="2" borderId="0" xfId="0" applyFont="1" applyFill="1" applyAlignment="1" applyProtection="1">
      <alignment horizontal="center" vertical="center" wrapText="1"/>
    </xf>
    <xf numFmtId="164" fontId="3" fillId="3" borderId="30" xfId="2" applyNumberFormat="1" applyFont="1" applyFill="1" applyBorder="1" applyAlignment="1" applyProtection="1">
      <alignment horizontal="center" vertical="center"/>
      <protection locked="0"/>
    </xf>
    <xf numFmtId="164" fontId="3" fillId="3" borderId="16" xfId="2" applyNumberFormat="1" applyFont="1" applyFill="1" applyBorder="1" applyAlignment="1" applyProtection="1">
      <alignment horizontal="center" vertical="center"/>
      <protection locked="0"/>
    </xf>
    <xf numFmtId="164" fontId="3" fillId="3" borderId="31" xfId="2" applyNumberFormat="1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center" vertical="center"/>
    </xf>
    <xf numFmtId="0" fontId="6" fillId="2" borderId="26" xfId="0" applyFont="1" applyFill="1" applyBorder="1" applyAlignment="1" applyProtection="1">
      <alignment horizontal="center" vertical="center"/>
    </xf>
    <xf numFmtId="164" fontId="6" fillId="2" borderId="26" xfId="0" applyNumberFormat="1" applyFont="1" applyFill="1" applyBorder="1" applyAlignment="1" applyProtection="1">
      <alignment horizontal="center" vertical="center"/>
    </xf>
    <xf numFmtId="0" fontId="6" fillId="2" borderId="19" xfId="0" applyFont="1" applyFill="1" applyBorder="1" applyAlignment="1" applyProtection="1">
      <alignment horizontal="center" vertical="center"/>
    </xf>
    <xf numFmtId="0" fontId="28" fillId="2" borderId="0" xfId="0" applyFont="1" applyFill="1" applyBorder="1" applyAlignment="1" applyProtection="1">
      <alignment horizontal="left" vertical="center" wrapText="1"/>
    </xf>
    <xf numFmtId="0" fontId="3" fillId="3" borderId="32" xfId="0" applyFont="1" applyFill="1" applyBorder="1" applyAlignment="1" applyProtection="1">
      <alignment horizontal="center" vertical="center"/>
      <protection locked="0"/>
    </xf>
    <xf numFmtId="0" fontId="3" fillId="3" borderId="33" xfId="0" applyFont="1" applyFill="1" applyBorder="1" applyAlignment="1" applyProtection="1">
      <alignment horizontal="center" vertical="center"/>
      <protection locked="0"/>
    </xf>
    <xf numFmtId="0" fontId="3" fillId="3" borderId="34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 wrapText="1"/>
    </xf>
    <xf numFmtId="0" fontId="3" fillId="3" borderId="35" xfId="0" applyFont="1" applyFill="1" applyBorder="1" applyAlignment="1" applyProtection="1">
      <alignment horizontal="left" vertical="top"/>
      <protection locked="0"/>
    </xf>
    <xf numFmtId="0" fontId="3" fillId="3" borderId="38" xfId="0" applyFont="1" applyFill="1" applyBorder="1" applyAlignment="1" applyProtection="1">
      <alignment horizontal="left" vertical="top"/>
      <protection locked="0"/>
    </xf>
    <xf numFmtId="0" fontId="3" fillId="8" borderId="39" xfId="0" applyFont="1" applyFill="1" applyBorder="1" applyAlignment="1" applyProtection="1">
      <alignment horizontal="center" vertical="center"/>
      <protection locked="0"/>
    </xf>
    <xf numFmtId="0" fontId="3" fillId="8" borderId="8" xfId="0" applyFont="1" applyFill="1" applyBorder="1" applyAlignment="1" applyProtection="1">
      <alignment horizontal="center" vertical="center"/>
      <protection locked="0"/>
    </xf>
    <xf numFmtId="0" fontId="3" fillId="8" borderId="40" xfId="0" applyFont="1" applyFill="1" applyBorder="1" applyAlignment="1" applyProtection="1">
      <alignment horizontal="center" vertical="center"/>
      <protection locked="0"/>
    </xf>
    <xf numFmtId="0" fontId="3" fillId="8" borderId="23" xfId="0" applyFont="1" applyFill="1" applyBorder="1" applyAlignment="1" applyProtection="1">
      <alignment horizontal="center" vertical="center"/>
      <protection locked="0"/>
    </xf>
    <xf numFmtId="0" fontId="3" fillId="8" borderId="3" xfId="0" applyFont="1" applyFill="1" applyBorder="1" applyAlignment="1" applyProtection="1">
      <alignment horizontal="center" vertical="center"/>
      <protection locked="0"/>
    </xf>
    <xf numFmtId="0" fontId="3" fillId="8" borderId="24" xfId="0" applyFont="1" applyFill="1" applyBorder="1" applyAlignment="1" applyProtection="1">
      <alignment horizontal="center" vertical="center"/>
      <protection locked="0"/>
    </xf>
    <xf numFmtId="0" fontId="3" fillId="3" borderId="37" xfId="0" applyFont="1" applyFill="1" applyBorder="1" applyAlignment="1" applyProtection="1">
      <alignment horizontal="left" vertical="center" wrapText="1"/>
      <protection locked="0"/>
    </xf>
    <xf numFmtId="0" fontId="3" fillId="3" borderId="35" xfId="0" applyFont="1" applyFill="1" applyBorder="1" applyAlignment="1" applyProtection="1">
      <alignment horizontal="left" vertical="center" wrapText="1"/>
      <protection locked="0"/>
    </xf>
    <xf numFmtId="0" fontId="3" fillId="8" borderId="20" xfId="0" applyFont="1" applyFill="1" applyBorder="1" applyAlignment="1" applyProtection="1">
      <alignment horizontal="center" vertical="center"/>
      <protection locked="0"/>
    </xf>
    <xf numFmtId="0" fontId="3" fillId="8" borderId="25" xfId="0" applyFont="1" applyFill="1" applyBorder="1" applyAlignment="1" applyProtection="1">
      <alignment horizontal="center" vertical="center"/>
      <protection locked="0"/>
    </xf>
    <xf numFmtId="0" fontId="3" fillId="8" borderId="21" xfId="0" applyFont="1" applyFill="1" applyBorder="1" applyAlignment="1" applyProtection="1">
      <alignment horizontal="center" vertical="center"/>
      <protection locked="0"/>
    </xf>
    <xf numFmtId="0" fontId="3" fillId="8" borderId="41" xfId="0" applyFont="1" applyFill="1" applyBorder="1" applyAlignment="1" applyProtection="1">
      <alignment horizontal="center" vertical="center"/>
      <protection locked="0"/>
    </xf>
    <xf numFmtId="0" fontId="3" fillId="8" borderId="11" xfId="0" applyFont="1" applyFill="1" applyBorder="1" applyAlignment="1" applyProtection="1">
      <alignment horizontal="center" vertical="center"/>
      <protection locked="0"/>
    </xf>
    <xf numFmtId="0" fontId="3" fillId="8" borderId="42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</xf>
    <xf numFmtId="0" fontId="3" fillId="3" borderId="35" xfId="0" applyFont="1" applyFill="1" applyBorder="1" applyAlignment="1" applyProtection="1">
      <alignment horizontal="left" vertical="center"/>
      <protection locked="0"/>
    </xf>
    <xf numFmtId="0" fontId="3" fillId="8" borderId="30" xfId="0" applyFont="1" applyFill="1" applyBorder="1" applyAlignment="1" applyProtection="1">
      <alignment horizontal="center" vertical="center"/>
      <protection locked="0"/>
    </xf>
    <xf numFmtId="0" fontId="3" fillId="8" borderId="16" xfId="0" applyFont="1" applyFill="1" applyBorder="1" applyAlignment="1" applyProtection="1">
      <alignment horizontal="center" vertical="center"/>
      <protection locked="0"/>
    </xf>
    <xf numFmtId="0" fontId="3" fillId="8" borderId="31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left" vertical="top" wrapText="1"/>
      <protection locked="0"/>
    </xf>
    <xf numFmtId="0" fontId="3" fillId="3" borderId="8" xfId="0" applyFont="1" applyFill="1" applyBorder="1" applyAlignment="1" applyProtection="1">
      <alignment horizontal="left" vertical="top" wrapText="1"/>
      <protection locked="0"/>
    </xf>
    <xf numFmtId="0" fontId="3" fillId="3" borderId="9" xfId="0" applyFont="1" applyFill="1" applyBorder="1" applyAlignment="1" applyProtection="1">
      <alignment horizontal="left" vertical="top" wrapText="1"/>
      <protection locked="0"/>
    </xf>
    <xf numFmtId="0" fontId="3" fillId="3" borderId="13" xfId="0" applyFont="1" applyFill="1" applyBorder="1" applyAlignment="1" applyProtection="1">
      <alignment horizontal="left" vertical="top" wrapText="1"/>
      <protection locked="0"/>
    </xf>
    <xf numFmtId="0" fontId="3" fillId="3" borderId="0" xfId="0" applyFont="1" applyFill="1" applyBorder="1" applyAlignment="1" applyProtection="1">
      <alignment horizontal="left" vertical="top" wrapText="1"/>
      <protection locked="0"/>
    </xf>
    <xf numFmtId="0" fontId="3" fillId="3" borderId="14" xfId="0" applyFont="1" applyFill="1" applyBorder="1" applyAlignment="1" applyProtection="1">
      <alignment horizontal="left" vertical="top" wrapText="1"/>
      <protection locked="0"/>
    </xf>
    <xf numFmtId="0" fontId="3" fillId="3" borderId="10" xfId="0" applyFont="1" applyFill="1" applyBorder="1" applyAlignment="1" applyProtection="1">
      <alignment horizontal="left" vertical="top" wrapText="1"/>
      <protection locked="0"/>
    </xf>
    <xf numFmtId="0" fontId="3" fillId="3" borderId="11" xfId="0" applyFont="1" applyFill="1" applyBorder="1" applyAlignment="1" applyProtection="1">
      <alignment horizontal="left" vertical="top" wrapText="1"/>
      <protection locked="0"/>
    </xf>
    <xf numFmtId="0" fontId="3" fillId="3" borderId="12" xfId="0" applyFont="1" applyFill="1" applyBorder="1" applyAlignment="1" applyProtection="1">
      <alignment horizontal="left" vertical="top" wrapText="1"/>
      <protection locked="0"/>
    </xf>
    <xf numFmtId="0" fontId="10" fillId="2" borderId="22" xfId="0" applyFont="1" applyFill="1" applyBorder="1" applyAlignment="1" applyProtection="1">
      <alignment horizontal="left" vertical="center"/>
    </xf>
    <xf numFmtId="0" fontId="14" fillId="3" borderId="20" xfId="0" applyFont="1" applyFill="1" applyBorder="1" applyAlignment="1" applyProtection="1">
      <alignment horizontal="center" vertical="center"/>
    </xf>
    <xf numFmtId="0" fontId="14" fillId="3" borderId="25" xfId="0" applyFont="1" applyFill="1" applyBorder="1" applyAlignment="1" applyProtection="1">
      <alignment horizontal="center" vertical="center"/>
    </xf>
    <xf numFmtId="0" fontId="14" fillId="3" borderId="21" xfId="0" applyFont="1" applyFill="1" applyBorder="1" applyAlignment="1" applyProtection="1">
      <alignment horizontal="center" vertical="center"/>
    </xf>
    <xf numFmtId="0" fontId="14" fillId="3" borderId="23" xfId="0" applyFont="1" applyFill="1" applyBorder="1" applyAlignment="1" applyProtection="1">
      <alignment horizontal="center" vertical="center"/>
    </xf>
    <xf numFmtId="0" fontId="14" fillId="3" borderId="3" xfId="0" applyFont="1" applyFill="1" applyBorder="1" applyAlignment="1" applyProtection="1">
      <alignment horizontal="center" vertical="center"/>
    </xf>
    <xf numFmtId="0" fontId="14" fillId="3" borderId="24" xfId="0" applyFont="1" applyFill="1" applyBorder="1" applyAlignment="1" applyProtection="1">
      <alignment horizontal="center" vertical="center"/>
    </xf>
    <xf numFmtId="0" fontId="14" fillId="8" borderId="20" xfId="0" applyFont="1" applyFill="1" applyBorder="1" applyAlignment="1" applyProtection="1">
      <alignment horizontal="center" wrapText="1"/>
    </xf>
    <xf numFmtId="0" fontId="14" fillId="8" borderId="25" xfId="0" applyFont="1" applyFill="1" applyBorder="1" applyAlignment="1" applyProtection="1">
      <alignment horizontal="center" wrapText="1"/>
    </xf>
    <xf numFmtId="0" fontId="14" fillId="8" borderId="21" xfId="0" applyFont="1" applyFill="1" applyBorder="1" applyAlignment="1" applyProtection="1">
      <alignment horizontal="center" wrapText="1"/>
    </xf>
    <xf numFmtId="0" fontId="14" fillId="8" borderId="23" xfId="0" applyFont="1" applyFill="1" applyBorder="1" applyAlignment="1" applyProtection="1">
      <alignment horizontal="center" wrapText="1"/>
    </xf>
    <xf numFmtId="0" fontId="14" fillId="8" borderId="3" xfId="0" applyFont="1" applyFill="1" applyBorder="1" applyAlignment="1" applyProtection="1">
      <alignment horizontal="center" wrapText="1"/>
    </xf>
    <xf numFmtId="0" fontId="14" fillId="8" borderId="24" xfId="0" applyFont="1" applyFill="1" applyBorder="1" applyAlignment="1" applyProtection="1">
      <alignment horizontal="center" wrapText="1"/>
    </xf>
    <xf numFmtId="0" fontId="3" fillId="2" borderId="0" xfId="0" applyFont="1" applyFill="1" applyAlignment="1" applyProtection="1">
      <alignment horizontal="center" vertical="center"/>
    </xf>
    <xf numFmtId="165" fontId="3" fillId="2" borderId="32" xfId="2" applyNumberFormat="1" applyFont="1" applyFill="1" applyBorder="1" applyAlignment="1" applyProtection="1">
      <alignment horizontal="center" vertical="center"/>
    </xf>
    <xf numFmtId="165" fontId="3" fillId="2" borderId="33" xfId="2" applyNumberFormat="1" applyFont="1" applyFill="1" applyBorder="1" applyAlignment="1" applyProtection="1">
      <alignment horizontal="center" vertical="center"/>
    </xf>
    <xf numFmtId="165" fontId="3" fillId="2" borderId="34" xfId="2" applyNumberFormat="1" applyFont="1" applyFill="1" applyBorder="1" applyAlignment="1" applyProtection="1">
      <alignment horizontal="center" vertical="center"/>
    </xf>
    <xf numFmtId="164" fontId="3" fillId="3" borderId="32" xfId="2" applyNumberFormat="1" applyFont="1" applyFill="1" applyBorder="1" applyAlignment="1" applyProtection="1">
      <alignment horizontal="center" vertical="center"/>
      <protection locked="0"/>
    </xf>
    <xf numFmtId="164" fontId="3" fillId="3" borderId="33" xfId="2" applyNumberFormat="1" applyFont="1" applyFill="1" applyBorder="1" applyAlignment="1" applyProtection="1">
      <alignment horizontal="center" vertical="center"/>
      <protection locked="0"/>
    </xf>
    <xf numFmtId="164" fontId="3" fillId="3" borderId="34" xfId="2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right" vertical="center"/>
    </xf>
    <xf numFmtId="3" fontId="9" fillId="4" borderId="0" xfId="0" applyNumberFormat="1" applyFont="1" applyFill="1" applyBorder="1" applyAlignment="1" applyProtection="1">
      <alignment horizontal="right" vertical="center"/>
    </xf>
    <xf numFmtId="0" fontId="9" fillId="4" borderId="0" xfId="0" applyFont="1" applyFill="1" applyBorder="1" applyAlignment="1" applyProtection="1">
      <alignment horizontal="center" vertical="center"/>
    </xf>
    <xf numFmtId="0" fontId="3" fillId="3" borderId="27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165" fontId="3" fillId="2" borderId="27" xfId="2" applyNumberFormat="1" applyFont="1" applyFill="1" applyBorder="1" applyAlignment="1" applyProtection="1">
      <alignment horizontal="center" vertical="center"/>
    </xf>
    <xf numFmtId="165" fontId="3" fillId="2" borderId="28" xfId="2" applyNumberFormat="1" applyFont="1" applyFill="1" applyBorder="1" applyAlignment="1" applyProtection="1">
      <alignment horizontal="center" vertical="center"/>
    </xf>
    <xf numFmtId="165" fontId="3" fillId="2" borderId="29" xfId="2" applyNumberFormat="1" applyFont="1" applyFill="1" applyBorder="1" applyAlignment="1" applyProtection="1">
      <alignment horizontal="center" vertical="center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16" xfId="0" applyFont="1" applyFill="1" applyBorder="1" applyAlignment="1" applyProtection="1">
      <alignment horizontal="center"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165" fontId="3" fillId="2" borderId="30" xfId="2" applyNumberFormat="1" applyFont="1" applyFill="1" applyBorder="1" applyAlignment="1" applyProtection="1">
      <alignment horizontal="center" vertical="center"/>
    </xf>
    <xf numFmtId="165" fontId="3" fillId="2" borderId="16" xfId="2" applyNumberFormat="1" applyFont="1" applyFill="1" applyBorder="1" applyAlignment="1" applyProtection="1">
      <alignment horizontal="center" vertical="center"/>
    </xf>
    <xf numFmtId="165" fontId="3" fillId="2" borderId="31" xfId="2" applyNumberFormat="1" applyFont="1" applyFill="1" applyBorder="1" applyAlignment="1" applyProtection="1">
      <alignment horizontal="center" vertical="center"/>
    </xf>
    <xf numFmtId="164" fontId="3" fillId="2" borderId="30" xfId="2" applyNumberFormat="1" applyFont="1" applyFill="1" applyBorder="1" applyAlignment="1" applyProtection="1">
      <alignment horizontal="center" vertical="center"/>
    </xf>
    <xf numFmtId="164" fontId="3" fillId="2" borderId="16" xfId="2" applyNumberFormat="1" applyFont="1" applyFill="1" applyBorder="1" applyAlignment="1" applyProtection="1">
      <alignment horizontal="center" vertical="center"/>
    </xf>
    <xf numFmtId="164" fontId="3" fillId="2" borderId="31" xfId="2" applyNumberFormat="1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164" fontId="6" fillId="3" borderId="15" xfId="2" applyNumberFormat="1" applyFont="1" applyFill="1" applyBorder="1" applyAlignment="1" applyProtection="1">
      <alignment horizontal="center" vertical="center" wrapText="1"/>
      <protection locked="0"/>
    </xf>
    <xf numFmtId="164" fontId="6" fillId="3" borderId="16" xfId="2" applyNumberFormat="1" applyFont="1" applyFill="1" applyBorder="1" applyAlignment="1" applyProtection="1">
      <alignment horizontal="center" vertical="center" wrapText="1"/>
      <protection locked="0"/>
    </xf>
    <xf numFmtId="164" fontId="6" fillId="3" borderId="17" xfId="2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</xf>
    <xf numFmtId="0" fontId="3" fillId="2" borderId="30" xfId="0" applyFont="1" applyFill="1" applyBorder="1" applyAlignment="1" applyProtection="1">
      <alignment horizontal="left" vertical="center"/>
    </xf>
    <xf numFmtId="0" fontId="3" fillId="2" borderId="16" xfId="0" applyFont="1" applyFill="1" applyBorder="1" applyAlignment="1" applyProtection="1">
      <alignment horizontal="left" vertical="center"/>
    </xf>
    <xf numFmtId="0" fontId="3" fillId="2" borderId="30" xfId="0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/>
    </xf>
    <xf numFmtId="0" fontId="3" fillId="2" borderId="31" xfId="0" applyFont="1" applyFill="1" applyBorder="1" applyAlignment="1" applyProtection="1">
      <alignment horizontal="center" vertical="center"/>
    </xf>
    <xf numFmtId="164" fontId="6" fillId="4" borderId="0" xfId="2" applyNumberFormat="1" applyFont="1" applyFill="1" applyBorder="1" applyAlignment="1" applyProtection="1">
      <alignment horizontal="center" vertical="center" wrapText="1"/>
    </xf>
    <xf numFmtId="0" fontId="6" fillId="4" borderId="0" xfId="0" applyFont="1" applyFill="1" applyBorder="1" applyAlignment="1" applyProtection="1">
      <alignment horizontal="center" vertical="center" wrapText="1"/>
    </xf>
    <xf numFmtId="0" fontId="3" fillId="2" borderId="27" xfId="0" applyFont="1" applyFill="1" applyBorder="1" applyAlignment="1" applyProtection="1">
      <alignment horizontal="left" vertical="center"/>
    </xf>
    <xf numFmtId="0" fontId="3" fillId="2" borderId="28" xfId="0" applyFont="1" applyFill="1" applyBorder="1" applyAlignment="1" applyProtection="1">
      <alignment horizontal="left" vertical="center"/>
    </xf>
    <xf numFmtId="0" fontId="3" fillId="2" borderId="27" xfId="0" applyFont="1" applyFill="1" applyBorder="1" applyAlignment="1" applyProtection="1">
      <alignment horizontal="center" vertical="center"/>
    </xf>
    <xf numFmtId="0" fontId="3" fillId="2" borderId="28" xfId="0" applyFont="1" applyFill="1" applyBorder="1" applyAlignment="1" applyProtection="1">
      <alignment horizontal="center" vertical="center"/>
    </xf>
    <xf numFmtId="0" fontId="3" fillId="2" borderId="29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left" vertical="center"/>
    </xf>
    <xf numFmtId="0" fontId="8" fillId="2" borderId="0" xfId="0" applyFont="1" applyFill="1" applyBorder="1" applyAlignment="1" applyProtection="1">
      <alignment horizontal="center" vertical="center"/>
    </xf>
    <xf numFmtId="0" fontId="3" fillId="2" borderId="32" xfId="0" applyFont="1" applyFill="1" applyBorder="1" applyAlignment="1" applyProtection="1">
      <alignment horizontal="left" vertical="center"/>
    </xf>
    <xf numFmtId="0" fontId="3" fillId="2" borderId="33" xfId="0" applyFont="1" applyFill="1" applyBorder="1" applyAlignment="1" applyProtection="1">
      <alignment horizontal="left" vertical="center"/>
    </xf>
    <xf numFmtId="0" fontId="3" fillId="2" borderId="32" xfId="0" applyFont="1" applyFill="1" applyBorder="1" applyAlignment="1" applyProtection="1">
      <alignment horizontal="center" vertical="center"/>
    </xf>
    <xf numFmtId="0" fontId="3" fillId="2" borderId="33" xfId="0" applyFont="1" applyFill="1" applyBorder="1" applyAlignment="1" applyProtection="1">
      <alignment horizontal="center" vertical="center"/>
    </xf>
    <xf numFmtId="0" fontId="3" fillId="2" borderId="34" xfId="0" applyFont="1" applyFill="1" applyBorder="1" applyAlignment="1" applyProtection="1">
      <alignment horizontal="center" vertical="center"/>
    </xf>
    <xf numFmtId="164" fontId="3" fillId="2" borderId="33" xfId="2" applyNumberFormat="1" applyFont="1" applyFill="1" applyBorder="1" applyAlignment="1" applyProtection="1">
      <alignment horizontal="center" vertical="center"/>
    </xf>
    <xf numFmtId="164" fontId="3" fillId="2" borderId="34" xfId="2" applyNumberFormat="1" applyFont="1" applyFill="1" applyBorder="1" applyAlignment="1" applyProtection="1">
      <alignment horizontal="center" vertical="center"/>
    </xf>
    <xf numFmtId="164" fontId="3" fillId="3" borderId="28" xfId="2" applyNumberFormat="1" applyFont="1" applyFill="1" applyBorder="1" applyAlignment="1" applyProtection="1">
      <alignment horizontal="center" vertical="center"/>
      <protection locked="0"/>
    </xf>
    <xf numFmtId="164" fontId="3" fillId="3" borderId="29" xfId="2" applyNumberFormat="1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 wrapText="1"/>
    </xf>
    <xf numFmtId="0" fontId="6" fillId="6" borderId="18" xfId="0" applyFont="1" applyFill="1" applyBorder="1" applyAlignment="1" applyProtection="1">
      <alignment horizontal="center" vertical="center"/>
    </xf>
    <xf numFmtId="0" fontId="6" fillId="6" borderId="26" xfId="0" applyFont="1" applyFill="1" applyBorder="1" applyAlignment="1" applyProtection="1">
      <alignment horizontal="center" vertical="center"/>
    </xf>
    <xf numFmtId="0" fontId="6" fillId="6" borderId="19" xfId="0" applyFont="1" applyFill="1" applyBorder="1" applyAlignment="1" applyProtection="1">
      <alignment horizontal="center" vertical="center"/>
    </xf>
    <xf numFmtId="0" fontId="11" fillId="2" borderId="25" xfId="0" applyFont="1" applyFill="1" applyBorder="1" applyAlignment="1" applyProtection="1">
      <alignment horizontal="left" vertical="center" wrapText="1"/>
    </xf>
    <xf numFmtId="0" fontId="11" fillId="2" borderId="0" xfId="0" applyFont="1" applyFill="1" applyAlignment="1" applyProtection="1">
      <alignment horizontal="left" vertical="center" wrapText="1"/>
    </xf>
    <xf numFmtId="0" fontId="34" fillId="2" borderId="0" xfId="0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horizontal="left" vertical="center" wrapText="1"/>
    </xf>
    <xf numFmtId="164" fontId="3" fillId="2" borderId="28" xfId="2" applyNumberFormat="1" applyFont="1" applyFill="1" applyBorder="1" applyAlignment="1" applyProtection="1">
      <alignment horizontal="center" vertical="center"/>
    </xf>
    <xf numFmtId="164" fontId="3" fillId="2" borderId="29" xfId="2" applyNumberFormat="1" applyFont="1" applyFill="1" applyBorder="1" applyAlignment="1" applyProtection="1">
      <alignment horizontal="center" vertical="center"/>
    </xf>
    <xf numFmtId="0" fontId="12" fillId="2" borderId="6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22" xfId="0" applyFont="1" applyFill="1" applyBorder="1" applyAlignment="1" applyProtection="1">
      <alignment horizontal="center" vertical="center"/>
    </xf>
    <xf numFmtId="0" fontId="3" fillId="5" borderId="30" xfId="0" applyFont="1" applyFill="1" applyBorder="1" applyAlignment="1" applyProtection="1">
      <alignment horizontal="left" vertical="center"/>
      <protection locked="0"/>
    </xf>
    <xf numFmtId="0" fontId="3" fillId="5" borderId="16" xfId="0" applyFont="1" applyFill="1" applyBorder="1" applyAlignment="1" applyProtection="1">
      <alignment horizontal="left" vertical="center"/>
      <protection locked="0"/>
    </xf>
    <xf numFmtId="0" fontId="3" fillId="5" borderId="32" xfId="0" applyFont="1" applyFill="1" applyBorder="1" applyAlignment="1" applyProtection="1">
      <alignment horizontal="left" vertical="center"/>
      <protection locked="0"/>
    </xf>
    <xf numFmtId="0" fontId="3" fillId="5" borderId="33" xfId="0" applyFont="1" applyFill="1" applyBorder="1" applyAlignment="1" applyProtection="1">
      <alignment horizontal="left" vertical="center"/>
      <protection locked="0"/>
    </xf>
    <xf numFmtId="0" fontId="11" fillId="3" borderId="15" xfId="0" applyFont="1" applyFill="1" applyBorder="1" applyAlignment="1" applyProtection="1">
      <alignment horizontal="center" vertical="center"/>
      <protection locked="0"/>
    </xf>
    <xf numFmtId="0" fontId="11" fillId="3" borderId="17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left" vertical="center"/>
      <protection locked="0"/>
    </xf>
    <xf numFmtId="0" fontId="3" fillId="3" borderId="16" xfId="0" applyFont="1" applyFill="1" applyBorder="1" applyAlignment="1" applyProtection="1">
      <alignment horizontal="left" vertical="center"/>
      <protection locked="0"/>
    </xf>
    <xf numFmtId="0" fontId="3" fillId="3" borderId="17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</xf>
    <xf numFmtId="0" fontId="11" fillId="2" borderId="0" xfId="0" applyFont="1" applyFill="1" applyBorder="1" applyAlignment="1" applyProtection="1">
      <alignment horizontal="center" vertical="center"/>
    </xf>
    <xf numFmtId="0" fontId="11" fillId="2" borderId="22" xfId="0" applyFont="1" applyFill="1" applyBorder="1" applyAlignment="1" applyProtection="1">
      <alignment horizontal="center" vertical="center"/>
    </xf>
    <xf numFmtId="0" fontId="3" fillId="5" borderId="27" xfId="0" applyFont="1" applyFill="1" applyBorder="1" applyAlignment="1" applyProtection="1">
      <alignment horizontal="left" vertical="center"/>
      <protection locked="0"/>
    </xf>
    <xf numFmtId="0" fontId="3" fillId="5" borderId="28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center" vertical="center"/>
    </xf>
    <xf numFmtId="164" fontId="3" fillId="3" borderId="27" xfId="2" applyNumberFormat="1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left" vertical="top" wrapText="1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22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>
      <alignment horizontal="center" vertical="top"/>
    </xf>
    <xf numFmtId="0" fontId="6" fillId="2" borderId="25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</cellXfs>
  <cellStyles count="4">
    <cellStyle name="Lien hypertexte" xfId="1" builtinId="8"/>
    <cellStyle name="Milliers" xfId="2" builtinId="3"/>
    <cellStyle name="Normal" xfId="0" builtinId="0"/>
    <cellStyle name="Pourcentage" xfId="3" builtinId="5"/>
  </cellStyles>
  <dxfs count="3">
    <dxf>
      <font>
        <color theme="1"/>
      </font>
      <fill>
        <patternFill>
          <bgColor theme="5" tint="0.39994506668294322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FFFFCC"/>
      <color rgb="FFDAE4BC"/>
      <color rgb="FFD8E4BC"/>
      <color rgb="FFE6B8B7"/>
      <color rgb="FFFF9B9B"/>
      <color rgb="FFFFA3A3"/>
      <color rgb="FFFFFF99"/>
      <color rgb="FF93D9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data!$C$17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fmlaLink="data!$C$21" lockText="1" noThreeD="1"/>
</file>

<file path=xl/ctrlProps/ctrlProp15.xml><?xml version="1.0" encoding="utf-8"?>
<formControlPr xmlns="http://schemas.microsoft.com/office/spreadsheetml/2009/9/main" objectType="CheckBox" fmlaLink="data!$C$22" lockText="1" noThreeD="1"/>
</file>

<file path=xl/ctrlProps/ctrlProp16.xml><?xml version="1.0" encoding="utf-8"?>
<formControlPr xmlns="http://schemas.microsoft.com/office/spreadsheetml/2009/9/main" objectType="CheckBox" fmlaLink="data!$C$23" lockText="1" noThreeD="1"/>
</file>

<file path=xl/ctrlProps/ctrlProp17.xml><?xml version="1.0" encoding="utf-8"?>
<formControlPr xmlns="http://schemas.microsoft.com/office/spreadsheetml/2009/9/main" objectType="CheckBox" fmlaLink="data!$C$24" lockText="1" noThreeD="1"/>
</file>

<file path=xl/ctrlProps/ctrlProp18.xml><?xml version="1.0" encoding="utf-8"?>
<formControlPr xmlns="http://schemas.microsoft.com/office/spreadsheetml/2009/9/main" objectType="CheckBox" fmlaLink="data!$C$25" lockText="1" noThreeD="1"/>
</file>

<file path=xl/ctrlProps/ctrlProp19.xml><?xml version="1.0" encoding="utf-8"?>
<formControlPr xmlns="http://schemas.microsoft.com/office/spreadsheetml/2009/9/main" objectType="CheckBox" checked="Checked" fmlaLink="data!$C$26" lockText="1" noThreeD="1"/>
</file>

<file path=xl/ctrlProps/ctrlProp2.xml><?xml version="1.0" encoding="utf-8"?>
<formControlPr xmlns="http://schemas.microsoft.com/office/spreadsheetml/2009/9/main" objectType="CheckBox" fmlaLink="data!$C$18" lockText="1" noThreeD="1"/>
</file>

<file path=xl/ctrlProps/ctrlProp20.xml><?xml version="1.0" encoding="utf-8"?>
<formControlPr xmlns="http://schemas.microsoft.com/office/spreadsheetml/2009/9/main" objectType="CheckBox" fmlaLink="data!$C$27" lockText="1" noThreeD="1"/>
</file>

<file path=xl/ctrlProps/ctrlProp21.xml><?xml version="1.0" encoding="utf-8"?>
<formControlPr xmlns="http://schemas.microsoft.com/office/spreadsheetml/2009/9/main" objectType="CheckBox" fmlaLink="data!$C$20" lockText="1" noThreeD="1"/>
</file>

<file path=xl/ctrlProps/ctrlProp22.xml><?xml version="1.0" encoding="utf-8"?>
<formControlPr xmlns="http://schemas.microsoft.com/office/spreadsheetml/2009/9/main" objectType="CheckBox" checked="Checked" fmlaLink="data!$C$28" lockText="1" noThreeD="1"/>
</file>

<file path=xl/ctrlProps/ctrlProp23.xml><?xml version="1.0" encoding="utf-8"?>
<formControlPr xmlns="http://schemas.microsoft.com/office/spreadsheetml/2009/9/main" objectType="CheckBox" fmlaLink="data!$C$29" lockText="1" noThreeD="1"/>
</file>

<file path=xl/ctrlProps/ctrlProp3.xml><?xml version="1.0" encoding="utf-8"?>
<formControlPr xmlns="http://schemas.microsoft.com/office/spreadsheetml/2009/9/main" objectType="CheckBox" fmlaLink="data!$C$19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367665</xdr:colOff>
      <xdr:row>18</xdr:row>
      <xdr:rowOff>30480</xdr:rowOff>
    </xdr:from>
    <xdr:to>
      <xdr:col>7</xdr:col>
      <xdr:colOff>369535</xdr:colOff>
      <xdr:row>30</xdr:row>
      <xdr:rowOff>142875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165" y="3354705"/>
          <a:ext cx="2878420" cy="19411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103997</xdr:colOff>
      <xdr:row>1</xdr:row>
      <xdr:rowOff>44292</xdr:rowOff>
    </xdr:from>
    <xdr:ext cx="186054" cy="589374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497" y="206217"/>
          <a:ext cx="186054" cy="589374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13</xdr:row>
          <xdr:rowOff>0</xdr:rowOff>
        </xdr:from>
        <xdr:to>
          <xdr:col>3</xdr:col>
          <xdr:colOff>180975</xdr:colOff>
          <xdr:row>14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13</xdr:row>
          <xdr:rowOff>0</xdr:rowOff>
        </xdr:from>
        <xdr:to>
          <xdr:col>12</xdr:col>
          <xdr:colOff>180975</xdr:colOff>
          <xdr:row>14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171450</xdr:colOff>
          <xdr:row>13</xdr:row>
          <xdr:rowOff>0</xdr:rowOff>
        </xdr:from>
        <xdr:to>
          <xdr:col>26</xdr:col>
          <xdr:colOff>180975</xdr:colOff>
          <xdr:row>14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19</xdr:row>
          <xdr:rowOff>19050</xdr:rowOff>
        </xdr:from>
        <xdr:to>
          <xdr:col>2</xdr:col>
          <xdr:colOff>57150</xdr:colOff>
          <xdr:row>20</xdr:row>
          <xdr:rowOff>180975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21</xdr:row>
          <xdr:rowOff>161925</xdr:rowOff>
        </xdr:from>
        <xdr:to>
          <xdr:col>2</xdr:col>
          <xdr:colOff>57150</xdr:colOff>
          <xdr:row>22</xdr:row>
          <xdr:rowOff>180975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1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22</xdr:row>
          <xdr:rowOff>161925</xdr:rowOff>
        </xdr:from>
        <xdr:to>
          <xdr:col>2</xdr:col>
          <xdr:colOff>57150</xdr:colOff>
          <xdr:row>23</xdr:row>
          <xdr:rowOff>180975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1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23</xdr:row>
          <xdr:rowOff>161925</xdr:rowOff>
        </xdr:from>
        <xdr:to>
          <xdr:col>2</xdr:col>
          <xdr:colOff>57150</xdr:colOff>
          <xdr:row>24</xdr:row>
          <xdr:rowOff>180975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27</xdr:row>
          <xdr:rowOff>76200</xdr:rowOff>
        </xdr:from>
        <xdr:to>
          <xdr:col>2</xdr:col>
          <xdr:colOff>57150</xdr:colOff>
          <xdr:row>28</xdr:row>
          <xdr:rowOff>95250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30</xdr:row>
          <xdr:rowOff>19050</xdr:rowOff>
        </xdr:from>
        <xdr:to>
          <xdr:col>2</xdr:col>
          <xdr:colOff>57150</xdr:colOff>
          <xdr:row>32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31</xdr:row>
          <xdr:rowOff>171450</xdr:rowOff>
        </xdr:from>
        <xdr:to>
          <xdr:col>2</xdr:col>
          <xdr:colOff>57150</xdr:colOff>
          <xdr:row>33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66675</xdr:colOff>
          <xdr:row>20</xdr:row>
          <xdr:rowOff>200025</xdr:rowOff>
        </xdr:from>
        <xdr:to>
          <xdr:col>29</xdr:col>
          <xdr:colOff>85725</xdr:colOff>
          <xdr:row>22</xdr:row>
          <xdr:rowOff>28575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66675</xdr:colOff>
          <xdr:row>27</xdr:row>
          <xdr:rowOff>0</xdr:rowOff>
        </xdr:from>
        <xdr:to>
          <xdr:col>29</xdr:col>
          <xdr:colOff>85725</xdr:colOff>
          <xdr:row>28</xdr:row>
          <xdr:rowOff>28575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66675</xdr:colOff>
          <xdr:row>31</xdr:row>
          <xdr:rowOff>0</xdr:rowOff>
        </xdr:from>
        <xdr:to>
          <xdr:col>29</xdr:col>
          <xdr:colOff>85725</xdr:colOff>
          <xdr:row>32</xdr:row>
          <xdr:rowOff>28575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44</xdr:row>
          <xdr:rowOff>76200</xdr:rowOff>
        </xdr:from>
        <xdr:to>
          <xdr:col>2</xdr:col>
          <xdr:colOff>57150</xdr:colOff>
          <xdr:row>46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47</xdr:row>
          <xdr:rowOff>66675</xdr:rowOff>
        </xdr:from>
        <xdr:to>
          <xdr:col>2</xdr:col>
          <xdr:colOff>57150</xdr:colOff>
          <xdr:row>49</xdr:row>
          <xdr:rowOff>9525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51</xdr:row>
          <xdr:rowOff>0</xdr:rowOff>
        </xdr:from>
        <xdr:to>
          <xdr:col>2</xdr:col>
          <xdr:colOff>57150</xdr:colOff>
          <xdr:row>52</xdr:row>
          <xdr:rowOff>19050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52</xdr:row>
          <xdr:rowOff>0</xdr:rowOff>
        </xdr:from>
        <xdr:to>
          <xdr:col>2</xdr:col>
          <xdr:colOff>57150</xdr:colOff>
          <xdr:row>53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54</xdr:row>
          <xdr:rowOff>57150</xdr:rowOff>
        </xdr:from>
        <xdr:to>
          <xdr:col>2</xdr:col>
          <xdr:colOff>57150</xdr:colOff>
          <xdr:row>56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1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71</xdr:row>
          <xdr:rowOff>0</xdr:rowOff>
        </xdr:from>
        <xdr:to>
          <xdr:col>2</xdr:col>
          <xdr:colOff>57150</xdr:colOff>
          <xdr:row>72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74</xdr:row>
          <xdr:rowOff>9525</xdr:rowOff>
        </xdr:from>
        <xdr:to>
          <xdr:col>2</xdr:col>
          <xdr:colOff>57150</xdr:colOff>
          <xdr:row>75</xdr:row>
          <xdr:rowOff>28575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20</xdr:row>
          <xdr:rowOff>161925</xdr:rowOff>
        </xdr:from>
        <xdr:to>
          <xdr:col>2</xdr:col>
          <xdr:colOff>57150</xdr:colOff>
          <xdr:row>21</xdr:row>
          <xdr:rowOff>180975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83</xdr:row>
          <xdr:rowOff>47625</xdr:rowOff>
        </xdr:from>
        <xdr:to>
          <xdr:col>2</xdr:col>
          <xdr:colOff>57150</xdr:colOff>
          <xdr:row>84</xdr:row>
          <xdr:rowOff>180975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86</xdr:row>
          <xdr:rowOff>57150</xdr:rowOff>
        </xdr:from>
        <xdr:to>
          <xdr:col>2</xdr:col>
          <xdr:colOff>57150</xdr:colOff>
          <xdr:row>88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9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d.ch/themes/environnement/energie/formulaires-energie-pour-demandes-dautorisation-autres-formulaires-dannonce-faq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27D9A-1433-46E1-898E-2B35FA728A28}">
  <sheetPr codeName="Feuil4">
    <pageSetUpPr fitToPage="1"/>
  </sheetPr>
  <dimension ref="A1:J32"/>
  <sheetViews>
    <sheetView tabSelected="1" zoomScaleNormal="100" workbookViewId="0">
      <selection activeCell="D15" sqref="D15:H15"/>
    </sheetView>
  </sheetViews>
  <sheetFormatPr baseColWidth="10" defaultColWidth="0" defaultRowHeight="12" zeroHeight="1" x14ac:dyDescent="0.2"/>
  <cols>
    <col min="1" max="1" width="3.33203125" style="2" customWidth="1"/>
    <col min="2" max="2" width="6.5" style="2" customWidth="1"/>
    <col min="3" max="3" width="5.6640625" style="2" customWidth="1"/>
    <col min="4" max="4" width="2.1640625" style="2" customWidth="1"/>
    <col min="5" max="7" width="12" style="2" customWidth="1"/>
    <col min="8" max="8" width="6.5" style="2" customWidth="1"/>
    <col min="9" max="9" width="13.33203125" style="2" customWidth="1"/>
    <col min="10" max="10" width="4.5" style="2" customWidth="1"/>
    <col min="11" max="16384" width="12" style="2" hidden="1"/>
  </cols>
  <sheetData>
    <row r="1" spans="2:10" ht="12" customHeight="1" x14ac:dyDescent="0.2">
      <c r="G1" s="96" t="s">
        <v>132</v>
      </c>
      <c r="H1" s="96"/>
      <c r="I1" s="96"/>
      <c r="J1" s="96"/>
    </row>
    <row r="2" spans="2:10" ht="16.5" x14ac:dyDescent="0.2">
      <c r="B2" s="7" t="s">
        <v>21</v>
      </c>
    </row>
    <row r="3" spans="2:10" x14ac:dyDescent="0.2"/>
    <row r="4" spans="2:10" x14ac:dyDescent="0.2">
      <c r="C4" s="3"/>
      <c r="E4" s="2" t="s">
        <v>23</v>
      </c>
    </row>
    <row r="5" spans="2:10" ht="6" customHeight="1" x14ac:dyDescent="0.2"/>
    <row r="6" spans="2:10" x14ac:dyDescent="0.2">
      <c r="C6" s="6"/>
      <c r="E6" s="2" t="s">
        <v>20</v>
      </c>
    </row>
    <row r="7" spans="2:10" ht="6" customHeight="1" x14ac:dyDescent="0.2"/>
    <row r="8" spans="2:10" x14ac:dyDescent="0.2">
      <c r="C8" s="4"/>
      <c r="E8" s="2" t="s">
        <v>16</v>
      </c>
    </row>
    <row r="9" spans="2:10" ht="6" customHeight="1" x14ac:dyDescent="0.2"/>
    <row r="10" spans="2:10" x14ac:dyDescent="0.2">
      <c r="C10" s="5"/>
      <c r="E10" s="2" t="s">
        <v>83</v>
      </c>
    </row>
    <row r="11" spans="2:10" x14ac:dyDescent="0.2"/>
    <row r="12" spans="2:10" ht="16.5" x14ac:dyDescent="0.2">
      <c r="B12" s="7" t="s">
        <v>22</v>
      </c>
    </row>
    <row r="13" spans="2:10" x14ac:dyDescent="0.2"/>
    <row r="14" spans="2:10" x14ac:dyDescent="0.2">
      <c r="C14" s="2" t="s">
        <v>24</v>
      </c>
    </row>
    <row r="15" spans="2:10" x14ac:dyDescent="0.2">
      <c r="D15" s="94" t="s">
        <v>25</v>
      </c>
      <c r="E15" s="94"/>
      <c r="F15" s="94"/>
      <c r="G15" s="94"/>
      <c r="H15" s="94"/>
      <c r="I15" s="63"/>
    </row>
    <row r="16" spans="2:10" x14ac:dyDescent="0.2"/>
    <row r="17" spans="3:9" x14ac:dyDescent="0.2">
      <c r="C17" s="95" t="s">
        <v>89</v>
      </c>
      <c r="D17" s="95"/>
      <c r="E17" s="95"/>
      <c r="F17" s="95"/>
      <c r="G17" s="95"/>
      <c r="H17" s="95"/>
      <c r="I17" s="62"/>
    </row>
    <row r="18" spans="3:9" x14ac:dyDescent="0.2">
      <c r="C18" s="95"/>
      <c r="D18" s="95"/>
      <c r="E18" s="95"/>
      <c r="F18" s="95"/>
      <c r="G18" s="95"/>
      <c r="H18" s="95"/>
      <c r="I18" s="62"/>
    </row>
    <row r="19" spans="3:9" x14ac:dyDescent="0.2"/>
    <row r="20" spans="3:9" x14ac:dyDescent="0.2"/>
    <row r="21" spans="3:9" x14ac:dyDescent="0.2"/>
    <row r="22" spans="3:9" x14ac:dyDescent="0.2"/>
    <row r="23" spans="3:9" x14ac:dyDescent="0.2"/>
    <row r="24" spans="3:9" x14ac:dyDescent="0.2"/>
    <row r="25" spans="3:9" x14ac:dyDescent="0.2"/>
    <row r="26" spans="3:9" x14ac:dyDescent="0.2"/>
    <row r="27" spans="3:9" x14ac:dyDescent="0.2"/>
    <row r="28" spans="3:9" x14ac:dyDescent="0.2"/>
    <row r="29" spans="3:9" x14ac:dyDescent="0.2"/>
    <row r="30" spans="3:9" x14ac:dyDescent="0.2"/>
    <row r="31" spans="3:9" x14ac:dyDescent="0.2"/>
    <row r="32" spans="3:9" x14ac:dyDescent="0.2"/>
  </sheetData>
  <sheetProtection algorithmName="SHA-512" hashValue="ccxMRJSPvsLI1vb0iDcfbYaOQdPKemtUp4pYB+JrOM9+9ry7Sb28YzK7RzekT2WvVeNLvgvA0LZmcctuuX0Clw==" saltValue="0LEZyScp7F7SaOu0LuTi9w==" spinCount="100000" sheet="1" objects="1" scenarios="1" selectLockedCells="1"/>
  <mergeCells count="3">
    <mergeCell ref="D15:H15"/>
    <mergeCell ref="C17:H18"/>
    <mergeCell ref="G1:J1"/>
  </mergeCells>
  <hyperlinks>
    <hyperlink ref="D15" display="https://www.vd.ch/themes/environnement/energie/formulaires-energie-pour-demandes-dautorisation-autres-formulaires-dannonce-faq" xr:uid="{7D5508F1-3BC7-4245-B343-CBDB5C42FD45}"/>
    <hyperlink ref="D15:H15" r:id="rId1" display="Formulaires énergétiques du canton de Vaud" xr:uid="{017FC342-D8D1-49BC-B8E7-CC26FC02FEAB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AW148"/>
  <sheetViews>
    <sheetView zoomScaleNormal="100" workbookViewId="0">
      <selection activeCell="F7" sqref="F7:Z7"/>
    </sheetView>
  </sheetViews>
  <sheetFormatPr baseColWidth="10" defaultColWidth="0" defaultRowHeight="16.5" customHeight="1" zeroHeight="1" x14ac:dyDescent="0.2"/>
  <cols>
    <col min="1" max="38" width="3.33203125" style="18" customWidth="1"/>
    <col min="39" max="40" width="3.33203125" style="18" hidden="1" customWidth="1"/>
    <col min="41" max="49" width="0" style="18" hidden="1" customWidth="1"/>
    <col min="50" max="16384" width="3.33203125" style="18" hidden="1"/>
  </cols>
  <sheetData>
    <row r="1" spans="1:38" ht="16.149999999999999" customHeight="1" x14ac:dyDescent="0.2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</row>
    <row r="2" spans="1:38" ht="16.5" customHeight="1" x14ac:dyDescent="0.2">
      <c r="A2" s="86"/>
      <c r="B2" s="177"/>
      <c r="C2" s="177"/>
      <c r="D2" s="256" t="s">
        <v>0</v>
      </c>
      <c r="E2" s="256"/>
      <c r="F2" s="256"/>
      <c r="G2" s="256"/>
      <c r="H2" s="256"/>
      <c r="I2" s="256"/>
      <c r="J2" s="256"/>
      <c r="K2" s="256"/>
      <c r="L2" s="256"/>
      <c r="M2" s="256"/>
      <c r="N2" s="251" t="s">
        <v>26</v>
      </c>
      <c r="O2" s="251"/>
      <c r="P2" s="251"/>
      <c r="Q2" s="251"/>
      <c r="R2" s="251"/>
      <c r="S2" s="251"/>
      <c r="T2" s="251"/>
      <c r="U2" s="251"/>
      <c r="V2" s="252" t="s">
        <v>27</v>
      </c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86"/>
    </row>
    <row r="3" spans="1:38" ht="16.5" customHeight="1" x14ac:dyDescent="0.2">
      <c r="A3" s="86"/>
      <c r="B3" s="177"/>
      <c r="C3" s="177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1"/>
      <c r="O3" s="251"/>
      <c r="P3" s="251"/>
      <c r="Q3" s="251"/>
      <c r="R3" s="251"/>
      <c r="S3" s="251"/>
      <c r="T3" s="251"/>
      <c r="U3" s="251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86"/>
    </row>
    <row r="4" spans="1:38" ht="16.5" customHeight="1" x14ac:dyDescent="0.2">
      <c r="A4" s="86"/>
      <c r="B4" s="177"/>
      <c r="C4" s="177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1"/>
      <c r="O4" s="251"/>
      <c r="P4" s="251"/>
      <c r="Q4" s="251"/>
      <c r="R4" s="251"/>
      <c r="S4" s="251"/>
      <c r="T4" s="251"/>
      <c r="U4" s="251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  <c r="AL4" s="86"/>
    </row>
    <row r="5" spans="1:38" ht="16.5" customHeight="1" x14ac:dyDescent="0.2">
      <c r="A5" s="86"/>
      <c r="B5" s="177"/>
      <c r="C5" s="177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1"/>
      <c r="O5" s="251"/>
      <c r="P5" s="251"/>
      <c r="Q5" s="251"/>
      <c r="R5" s="251"/>
      <c r="S5" s="251"/>
      <c r="T5" s="251"/>
      <c r="U5" s="251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  <c r="AG5" s="252"/>
      <c r="AH5" s="252"/>
      <c r="AI5" s="252"/>
      <c r="AJ5" s="252"/>
      <c r="AK5" s="252"/>
      <c r="AL5" s="86"/>
    </row>
    <row r="6" spans="1:38" ht="15" customHeight="1" x14ac:dyDescent="0.2">
      <c r="A6" s="86"/>
      <c r="B6" s="87"/>
      <c r="C6" s="87"/>
      <c r="D6" s="45"/>
      <c r="E6" s="45"/>
      <c r="F6" s="45"/>
      <c r="G6" s="45"/>
      <c r="H6" s="45"/>
      <c r="I6" s="45"/>
      <c r="J6" s="45"/>
      <c r="K6" s="45"/>
      <c r="L6" s="45"/>
      <c r="M6" s="45"/>
      <c r="N6" s="46"/>
      <c r="O6" s="46"/>
      <c r="P6" s="46"/>
      <c r="Q6" s="46"/>
      <c r="R6" s="46"/>
      <c r="S6" s="46"/>
      <c r="T6" s="46"/>
      <c r="U6" s="46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86"/>
    </row>
    <row r="7" spans="1:38" ht="16.149999999999999" customHeight="1" x14ac:dyDescent="0.2">
      <c r="A7" s="86"/>
      <c r="B7" s="150" t="s">
        <v>1</v>
      </c>
      <c r="C7" s="150"/>
      <c r="D7" s="150"/>
      <c r="E7" s="150"/>
      <c r="F7" s="253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54"/>
      <c r="Y7" s="254"/>
      <c r="Z7" s="255"/>
      <c r="AA7" s="86"/>
      <c r="AB7" s="177" t="s">
        <v>3</v>
      </c>
      <c r="AC7" s="177"/>
      <c r="AD7" s="177"/>
      <c r="AE7" s="177"/>
      <c r="AF7" s="253"/>
      <c r="AG7" s="254"/>
      <c r="AH7" s="254"/>
      <c r="AI7" s="254"/>
      <c r="AJ7" s="254"/>
      <c r="AK7" s="255"/>
      <c r="AL7" s="86"/>
    </row>
    <row r="8" spans="1:38" ht="7.5" customHeight="1" x14ac:dyDescent="0.2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</row>
    <row r="9" spans="1:38" ht="16.5" customHeight="1" x14ac:dyDescent="0.2">
      <c r="A9" s="86"/>
      <c r="B9" s="150" t="s">
        <v>2</v>
      </c>
      <c r="C9" s="150"/>
      <c r="D9" s="150"/>
      <c r="E9" s="86"/>
      <c r="F9" s="253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254"/>
      <c r="AB9" s="254"/>
      <c r="AC9" s="254"/>
      <c r="AD9" s="254"/>
      <c r="AE9" s="254"/>
      <c r="AF9" s="254"/>
      <c r="AG9" s="254"/>
      <c r="AH9" s="254"/>
      <c r="AI9" s="254"/>
      <c r="AJ9" s="254"/>
      <c r="AK9" s="255"/>
      <c r="AL9" s="86"/>
    </row>
    <row r="10" spans="1:38" ht="9.75" customHeight="1" thickBot="1" x14ac:dyDescent="0.25">
      <c r="A10" s="8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86"/>
    </row>
    <row r="11" spans="1:38" ht="9.75" customHeight="1" x14ac:dyDescent="0.2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</row>
    <row r="12" spans="1:38" ht="15" customHeight="1" x14ac:dyDescent="0.2">
      <c r="A12" s="86"/>
      <c r="B12" s="238" t="s">
        <v>4</v>
      </c>
      <c r="C12" s="238"/>
      <c r="D12" s="238"/>
      <c r="E12" s="238"/>
      <c r="F12" s="238"/>
      <c r="G12" s="238"/>
      <c r="H12" s="238"/>
      <c r="I12" s="238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</row>
    <row r="13" spans="1:38" ht="7.5" customHeight="1" x14ac:dyDescent="0.2">
      <c r="A13" s="86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</row>
    <row r="14" spans="1:38" ht="15" customHeight="1" x14ac:dyDescent="0.2">
      <c r="A14" s="86"/>
      <c r="B14" s="86"/>
      <c r="C14" s="86"/>
      <c r="D14" s="86"/>
      <c r="E14" s="86" t="s">
        <v>30</v>
      </c>
      <c r="F14" s="86"/>
      <c r="G14" s="86"/>
      <c r="H14" s="86"/>
      <c r="I14" s="86"/>
      <c r="J14" s="86"/>
      <c r="K14" s="86"/>
      <c r="L14" s="86"/>
      <c r="M14" s="86"/>
      <c r="N14" s="86" t="s">
        <v>28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 t="s">
        <v>29</v>
      </c>
      <c r="AC14" s="86"/>
      <c r="AD14" s="86"/>
      <c r="AE14" s="86"/>
      <c r="AF14" s="86"/>
      <c r="AG14" s="86"/>
      <c r="AH14" s="86"/>
      <c r="AI14" s="86"/>
      <c r="AJ14" s="86"/>
      <c r="AK14" s="84"/>
      <c r="AL14" s="84"/>
    </row>
    <row r="15" spans="1:38" ht="27" customHeight="1" x14ac:dyDescent="0.2">
      <c r="A15" s="86"/>
      <c r="B15" s="86"/>
      <c r="C15" s="48"/>
      <c r="D15" s="48"/>
      <c r="E15" s="49"/>
      <c r="F15" s="49"/>
      <c r="G15" s="49"/>
      <c r="H15" s="49"/>
      <c r="I15" s="49"/>
      <c r="J15" s="49"/>
      <c r="K15" s="49"/>
      <c r="L15" s="49"/>
      <c r="M15" s="49"/>
      <c r="N15" s="239" t="s">
        <v>85</v>
      </c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49"/>
      <c r="AA15" s="49"/>
      <c r="AB15" s="263" t="s">
        <v>94</v>
      </c>
      <c r="AC15" s="263"/>
      <c r="AD15" s="263"/>
      <c r="AE15" s="263"/>
      <c r="AF15" s="263"/>
      <c r="AG15" s="263"/>
      <c r="AH15" s="263"/>
      <c r="AI15" s="263"/>
      <c r="AJ15" s="263"/>
      <c r="AK15" s="86"/>
      <c r="AL15" s="86"/>
    </row>
    <row r="16" spans="1:38" ht="9.75" customHeight="1" thickBot="1" x14ac:dyDescent="0.25">
      <c r="A16" s="86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86"/>
    </row>
    <row r="17" spans="1:38" ht="9.75" customHeight="1" x14ac:dyDescent="0.2">
      <c r="A17" s="86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</row>
    <row r="18" spans="1:38" ht="16.149999999999999" customHeight="1" x14ac:dyDescent="0.2">
      <c r="A18" s="86"/>
      <c r="B18" s="109" t="s">
        <v>31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21"/>
      <c r="P18" s="21"/>
      <c r="Q18" s="21"/>
      <c r="R18" s="21"/>
      <c r="S18" s="97" t="s">
        <v>39</v>
      </c>
      <c r="T18" s="98"/>
      <c r="U18" s="98"/>
      <c r="V18" s="98"/>
      <c r="W18" s="98"/>
      <c r="X18" s="98"/>
      <c r="Y18" s="98"/>
      <c r="Z18" s="98"/>
      <c r="AA18" s="98"/>
      <c r="AB18" s="99"/>
      <c r="AC18" s="97" t="s">
        <v>40</v>
      </c>
      <c r="AD18" s="98"/>
      <c r="AE18" s="98"/>
      <c r="AF18" s="98"/>
      <c r="AG18" s="98"/>
      <c r="AH18" s="98"/>
      <c r="AI18" s="98"/>
      <c r="AJ18" s="98"/>
      <c r="AK18" s="99"/>
      <c r="AL18" s="86"/>
    </row>
    <row r="19" spans="1:38" ht="9.75" customHeight="1" x14ac:dyDescent="0.2">
      <c r="A19" s="8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100"/>
      <c r="T19" s="101"/>
      <c r="U19" s="101"/>
      <c r="V19" s="101"/>
      <c r="W19" s="101"/>
      <c r="X19" s="101"/>
      <c r="Y19" s="101"/>
      <c r="Z19" s="101"/>
      <c r="AA19" s="101"/>
      <c r="AB19" s="102"/>
      <c r="AC19" s="100"/>
      <c r="AD19" s="101"/>
      <c r="AE19" s="101"/>
      <c r="AF19" s="101"/>
      <c r="AG19" s="101"/>
      <c r="AH19" s="101"/>
      <c r="AI19" s="101"/>
      <c r="AJ19" s="101"/>
      <c r="AK19" s="102"/>
      <c r="AL19" s="86"/>
    </row>
    <row r="20" spans="1:38" ht="3" customHeight="1" x14ac:dyDescent="0.2">
      <c r="A20" s="86"/>
      <c r="B20" s="2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28"/>
      <c r="T20" s="31"/>
      <c r="U20" s="31"/>
      <c r="V20" s="31"/>
      <c r="W20" s="31"/>
      <c r="X20" s="31"/>
      <c r="Y20" s="31"/>
      <c r="Z20" s="31"/>
      <c r="AA20" s="31"/>
      <c r="AB20" s="50"/>
      <c r="AC20" s="51"/>
      <c r="AD20" s="52"/>
      <c r="AE20" s="52"/>
      <c r="AF20" s="52"/>
      <c r="AG20" s="52"/>
      <c r="AH20" s="52"/>
      <c r="AI20" s="52"/>
      <c r="AJ20" s="52"/>
      <c r="AK20" s="32"/>
      <c r="AL20" s="86"/>
    </row>
    <row r="21" spans="1:38" ht="15" customHeight="1" x14ac:dyDescent="0.2">
      <c r="A21" s="86"/>
      <c r="B21" s="33"/>
      <c r="C21" s="115" t="s">
        <v>41</v>
      </c>
      <c r="D21" s="115"/>
      <c r="E21" s="115"/>
      <c r="F21" s="115"/>
      <c r="G21" s="115"/>
      <c r="H21" s="115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33"/>
      <c r="T21" s="23"/>
      <c r="U21" s="23"/>
      <c r="V21" s="23"/>
      <c r="W21" s="23"/>
      <c r="X21" s="23"/>
      <c r="Y21" s="23"/>
      <c r="Z21" s="23"/>
      <c r="AA21" s="23"/>
      <c r="AB21" s="34"/>
      <c r="AC21" s="53"/>
      <c r="AD21" s="23"/>
      <c r="AE21" s="23"/>
      <c r="AF21" s="23"/>
      <c r="AG21" s="23"/>
      <c r="AH21" s="23"/>
      <c r="AI21" s="23"/>
      <c r="AJ21" s="23"/>
      <c r="AK21" s="85"/>
      <c r="AL21" s="86"/>
    </row>
    <row r="22" spans="1:38" ht="15" customHeight="1" x14ac:dyDescent="0.2">
      <c r="A22" s="86"/>
      <c r="B22" s="33"/>
      <c r="C22" s="115" t="s">
        <v>42</v>
      </c>
      <c r="D22" s="115"/>
      <c r="E22" s="115"/>
      <c r="F22" s="115"/>
      <c r="G22" s="115"/>
      <c r="H22" s="115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261" t="s">
        <v>34</v>
      </c>
      <c r="T22" s="257"/>
      <c r="U22" s="257"/>
      <c r="V22" s="257"/>
      <c r="W22" s="257"/>
      <c r="X22" s="257"/>
      <c r="Y22" s="257"/>
      <c r="Z22" s="257"/>
      <c r="AA22" s="257"/>
      <c r="AB22" s="258"/>
      <c r="AC22" s="264" t="s">
        <v>37</v>
      </c>
      <c r="AD22" s="265"/>
      <c r="AE22" s="265"/>
      <c r="AF22" s="265"/>
      <c r="AG22" s="265"/>
      <c r="AH22" s="265"/>
      <c r="AI22" s="265"/>
      <c r="AJ22" s="265"/>
      <c r="AK22" s="266"/>
      <c r="AL22" s="86"/>
    </row>
    <row r="23" spans="1:38" ht="15" customHeight="1" x14ac:dyDescent="0.2">
      <c r="A23" s="86"/>
      <c r="B23" s="33"/>
      <c r="C23" s="115" t="s">
        <v>43</v>
      </c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23"/>
      <c r="S23" s="53"/>
      <c r="T23" s="249"/>
      <c r="U23" s="250"/>
      <c r="V23" s="257" t="s">
        <v>32</v>
      </c>
      <c r="W23" s="257"/>
      <c r="X23" s="257"/>
      <c r="Y23" s="249"/>
      <c r="Z23" s="250"/>
      <c r="AA23" s="257" t="s">
        <v>33</v>
      </c>
      <c r="AB23" s="258"/>
      <c r="AC23" s="242" t="s">
        <v>38</v>
      </c>
      <c r="AD23" s="243"/>
      <c r="AE23" s="243"/>
      <c r="AF23" s="243"/>
      <c r="AG23" s="243"/>
      <c r="AH23" s="243"/>
      <c r="AI23" s="243"/>
      <c r="AJ23" s="243"/>
      <c r="AK23" s="244"/>
      <c r="AL23" s="86"/>
    </row>
    <row r="24" spans="1:38" ht="15" customHeight="1" x14ac:dyDescent="0.2">
      <c r="A24" s="86"/>
      <c r="B24" s="33"/>
      <c r="C24" s="115" t="s">
        <v>48</v>
      </c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23"/>
      <c r="S24" s="53"/>
      <c r="T24" s="23"/>
      <c r="U24" s="23"/>
      <c r="V24" s="23"/>
      <c r="W24" s="23"/>
      <c r="X24" s="23"/>
      <c r="Y24" s="23"/>
      <c r="Z24" s="23"/>
      <c r="AA24" s="23"/>
      <c r="AB24" s="34"/>
      <c r="AC24" s="53"/>
      <c r="AD24" s="23"/>
      <c r="AE24" s="23"/>
      <c r="AF24" s="23"/>
      <c r="AG24" s="23"/>
      <c r="AH24" s="23"/>
      <c r="AI24" s="23"/>
      <c r="AJ24" s="23"/>
      <c r="AK24" s="85"/>
      <c r="AL24" s="86"/>
    </row>
    <row r="25" spans="1:38" ht="15" customHeight="1" x14ac:dyDescent="0.2">
      <c r="A25" s="86"/>
      <c r="B25" s="33"/>
      <c r="C25" s="115" t="s">
        <v>44</v>
      </c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33"/>
      <c r="T25" s="23"/>
      <c r="U25" s="23"/>
      <c r="V25" s="23"/>
      <c r="W25" s="23"/>
      <c r="X25" s="23"/>
      <c r="Y25" s="23"/>
      <c r="Z25" s="23"/>
      <c r="AA25" s="23"/>
      <c r="AB25" s="34"/>
      <c r="AC25" s="53"/>
      <c r="AD25" s="23"/>
      <c r="AE25" s="23"/>
      <c r="AF25" s="23"/>
      <c r="AG25" s="23"/>
      <c r="AH25" s="23"/>
      <c r="AI25" s="23"/>
      <c r="AJ25" s="23"/>
      <c r="AK25" s="85"/>
      <c r="AL25" s="86"/>
    </row>
    <row r="26" spans="1:38" ht="3" customHeight="1" x14ac:dyDescent="0.2">
      <c r="A26" s="86"/>
      <c r="B26" s="33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33"/>
      <c r="T26" s="54"/>
      <c r="U26" s="54"/>
      <c r="V26" s="54"/>
      <c r="W26" s="54"/>
      <c r="X26" s="54"/>
      <c r="Y26" s="54"/>
      <c r="Z26" s="54"/>
      <c r="AA26" s="54"/>
      <c r="AB26" s="55"/>
      <c r="AC26" s="89"/>
      <c r="AD26" s="90"/>
      <c r="AE26" s="90"/>
      <c r="AF26" s="90"/>
      <c r="AG26" s="90"/>
      <c r="AH26" s="90"/>
      <c r="AI26" s="90"/>
      <c r="AJ26" s="90"/>
      <c r="AK26" s="85"/>
      <c r="AL26" s="86"/>
    </row>
    <row r="27" spans="1:38" ht="3" customHeight="1" x14ac:dyDescent="0.2">
      <c r="A27" s="86"/>
      <c r="B27" s="28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28"/>
      <c r="T27" s="31"/>
      <c r="U27" s="31"/>
      <c r="V27" s="31"/>
      <c r="W27" s="31"/>
      <c r="X27" s="31"/>
      <c r="Y27" s="31"/>
      <c r="Z27" s="31"/>
      <c r="AA27" s="31"/>
      <c r="AB27" s="50"/>
      <c r="AC27" s="51"/>
      <c r="AD27" s="52"/>
      <c r="AE27" s="52"/>
      <c r="AF27" s="52"/>
      <c r="AG27" s="52"/>
      <c r="AH27" s="52"/>
      <c r="AI27" s="52"/>
      <c r="AJ27" s="52"/>
      <c r="AK27" s="32"/>
      <c r="AL27" s="86"/>
    </row>
    <row r="28" spans="1:38" ht="15" customHeight="1" x14ac:dyDescent="0.2">
      <c r="A28" s="86"/>
      <c r="B28" s="33"/>
      <c r="C28" s="115" t="s">
        <v>45</v>
      </c>
      <c r="D28" s="115"/>
      <c r="E28" s="115"/>
      <c r="F28" s="115"/>
      <c r="G28" s="115"/>
      <c r="H28" s="115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261" t="s">
        <v>35</v>
      </c>
      <c r="T28" s="257"/>
      <c r="U28" s="257"/>
      <c r="V28" s="257"/>
      <c r="W28" s="257"/>
      <c r="X28" s="257"/>
      <c r="Y28" s="257"/>
      <c r="Z28" s="257"/>
      <c r="AA28" s="257"/>
      <c r="AB28" s="258"/>
      <c r="AC28" s="264" t="s">
        <v>49</v>
      </c>
      <c r="AD28" s="265"/>
      <c r="AE28" s="265"/>
      <c r="AF28" s="265"/>
      <c r="AG28" s="265"/>
      <c r="AH28" s="265"/>
      <c r="AI28" s="265"/>
      <c r="AJ28" s="265"/>
      <c r="AK28" s="266"/>
      <c r="AL28" s="86"/>
    </row>
    <row r="29" spans="1:38" ht="15" customHeight="1" x14ac:dyDescent="0.2">
      <c r="A29" s="86"/>
      <c r="B29" s="33"/>
      <c r="C29" s="115"/>
      <c r="D29" s="115"/>
      <c r="E29" s="115"/>
      <c r="F29" s="115"/>
      <c r="G29" s="115"/>
      <c r="H29" s="115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33"/>
      <c r="T29" s="249"/>
      <c r="U29" s="250"/>
      <c r="V29" s="257" t="s">
        <v>32</v>
      </c>
      <c r="W29" s="257"/>
      <c r="X29" s="257"/>
      <c r="Y29" s="249"/>
      <c r="Z29" s="250"/>
      <c r="AA29" s="257" t="s">
        <v>33</v>
      </c>
      <c r="AB29" s="258"/>
      <c r="AC29" s="242" t="s">
        <v>38</v>
      </c>
      <c r="AD29" s="243"/>
      <c r="AE29" s="243"/>
      <c r="AF29" s="243"/>
      <c r="AG29" s="243"/>
      <c r="AH29" s="243"/>
      <c r="AI29" s="243"/>
      <c r="AJ29" s="243"/>
      <c r="AK29" s="244"/>
      <c r="AL29" s="86"/>
    </row>
    <row r="30" spans="1:38" ht="3" customHeight="1" x14ac:dyDescent="0.2">
      <c r="A30" s="86"/>
      <c r="B30" s="35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5"/>
      <c r="T30" s="54"/>
      <c r="U30" s="54"/>
      <c r="V30" s="54"/>
      <c r="W30" s="54"/>
      <c r="X30" s="54"/>
      <c r="Y30" s="54"/>
      <c r="Z30" s="54"/>
      <c r="AA30" s="54"/>
      <c r="AB30" s="55"/>
      <c r="AC30" s="56"/>
      <c r="AD30" s="39"/>
      <c r="AE30" s="39"/>
      <c r="AF30" s="39"/>
      <c r="AG30" s="39"/>
      <c r="AH30" s="39"/>
      <c r="AI30" s="39"/>
      <c r="AJ30" s="39"/>
      <c r="AK30" s="43"/>
      <c r="AL30" s="86"/>
    </row>
    <row r="31" spans="1:38" ht="3" customHeight="1" x14ac:dyDescent="0.2">
      <c r="A31" s="86"/>
      <c r="B31" s="33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33"/>
      <c r="T31" s="31"/>
      <c r="U31" s="31"/>
      <c r="V31" s="31"/>
      <c r="W31" s="31"/>
      <c r="X31" s="31"/>
      <c r="Y31" s="31"/>
      <c r="Z31" s="31"/>
      <c r="AA31" s="31"/>
      <c r="AB31" s="50"/>
      <c r="AC31" s="89"/>
      <c r="AD31" s="90"/>
      <c r="AE31" s="90"/>
      <c r="AF31" s="90"/>
      <c r="AG31" s="90"/>
      <c r="AH31" s="90"/>
      <c r="AI31" s="90"/>
      <c r="AJ31" s="90"/>
      <c r="AK31" s="85"/>
      <c r="AL31" s="86"/>
    </row>
    <row r="32" spans="1:38" ht="15" customHeight="1" x14ac:dyDescent="0.2">
      <c r="A32" s="86"/>
      <c r="B32" s="33"/>
      <c r="C32" s="115" t="s">
        <v>46</v>
      </c>
      <c r="D32" s="115"/>
      <c r="E32" s="115"/>
      <c r="F32" s="115"/>
      <c r="G32" s="115"/>
      <c r="H32" s="115"/>
      <c r="I32" s="115"/>
      <c r="J32" s="84"/>
      <c r="K32" s="84"/>
      <c r="L32" s="84"/>
      <c r="M32" s="84"/>
      <c r="N32" s="84"/>
      <c r="O32" s="84"/>
      <c r="P32" s="84"/>
      <c r="Q32" s="84"/>
      <c r="R32" s="84"/>
      <c r="S32" s="261" t="s">
        <v>36</v>
      </c>
      <c r="T32" s="257"/>
      <c r="U32" s="257"/>
      <c r="V32" s="257"/>
      <c r="W32" s="257"/>
      <c r="X32" s="257"/>
      <c r="Y32" s="257"/>
      <c r="Z32" s="257"/>
      <c r="AA32" s="257"/>
      <c r="AB32" s="258"/>
      <c r="AC32" s="264" t="s">
        <v>50</v>
      </c>
      <c r="AD32" s="265"/>
      <c r="AE32" s="265"/>
      <c r="AF32" s="265"/>
      <c r="AG32" s="265"/>
      <c r="AH32" s="265"/>
      <c r="AI32" s="265"/>
      <c r="AJ32" s="265"/>
      <c r="AK32" s="266"/>
      <c r="AL32" s="86"/>
    </row>
    <row r="33" spans="1:38" ht="15" customHeight="1" x14ac:dyDescent="0.2">
      <c r="A33" s="86"/>
      <c r="B33" s="33"/>
      <c r="C33" s="115" t="s">
        <v>47</v>
      </c>
      <c r="D33" s="115"/>
      <c r="E33" s="115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33"/>
      <c r="T33" s="249"/>
      <c r="U33" s="250"/>
      <c r="V33" s="257" t="s">
        <v>32</v>
      </c>
      <c r="W33" s="257"/>
      <c r="X33" s="257"/>
      <c r="Y33" s="249"/>
      <c r="Z33" s="250"/>
      <c r="AA33" s="257" t="s">
        <v>33</v>
      </c>
      <c r="AB33" s="258"/>
      <c r="AC33" s="242" t="s">
        <v>38</v>
      </c>
      <c r="AD33" s="243"/>
      <c r="AE33" s="243"/>
      <c r="AF33" s="243"/>
      <c r="AG33" s="243"/>
      <c r="AH33" s="243"/>
      <c r="AI33" s="243"/>
      <c r="AJ33" s="243"/>
      <c r="AK33" s="244"/>
      <c r="AL33" s="86"/>
    </row>
    <row r="34" spans="1:38" ht="3" customHeight="1" x14ac:dyDescent="0.2">
      <c r="A34" s="86"/>
      <c r="B34" s="35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5"/>
      <c r="T34" s="54"/>
      <c r="U34" s="54"/>
      <c r="V34" s="54"/>
      <c r="W34" s="54"/>
      <c r="X34" s="54"/>
      <c r="Y34" s="54"/>
      <c r="Z34" s="54"/>
      <c r="AA34" s="54"/>
      <c r="AB34" s="55"/>
      <c r="AC34" s="56"/>
      <c r="AD34" s="39"/>
      <c r="AE34" s="39"/>
      <c r="AF34" s="39"/>
      <c r="AG34" s="39"/>
      <c r="AH34" s="39"/>
      <c r="AI34" s="39"/>
      <c r="AJ34" s="39"/>
      <c r="AK34" s="43"/>
      <c r="AL34" s="86"/>
    </row>
    <row r="35" spans="1:38" ht="9.75" customHeight="1" thickBot="1" x14ac:dyDescent="0.25">
      <c r="A35" s="8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86"/>
    </row>
    <row r="36" spans="1:38" ht="9.75" customHeight="1" x14ac:dyDescent="0.2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</row>
    <row r="37" spans="1:38" ht="16.5" customHeight="1" x14ac:dyDescent="0.2">
      <c r="A37" s="86"/>
      <c r="B37" s="109" t="s">
        <v>51</v>
      </c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21"/>
      <c r="S37" s="2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  <c r="AK37" s="231"/>
      <c r="AL37" s="86"/>
    </row>
    <row r="38" spans="1:38" ht="9.75" customHeight="1" x14ac:dyDescent="0.2">
      <c r="A38" s="86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21"/>
      <c r="S38" s="21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86"/>
    </row>
    <row r="39" spans="1:38" ht="15" customHeight="1" x14ac:dyDescent="0.2">
      <c r="A39" s="86"/>
      <c r="B39" s="86"/>
      <c r="C39" s="232" t="s">
        <v>56</v>
      </c>
      <c r="D39" s="233"/>
      <c r="E39" s="233"/>
      <c r="F39" s="233"/>
      <c r="G39" s="233"/>
      <c r="H39" s="233"/>
      <c r="I39" s="233"/>
      <c r="J39" s="233"/>
      <c r="K39" s="233"/>
      <c r="L39" s="232" t="s">
        <v>58</v>
      </c>
      <c r="M39" s="233"/>
      <c r="N39" s="233"/>
      <c r="O39" s="233"/>
      <c r="P39" s="233"/>
      <c r="Q39" s="234"/>
      <c r="R39" s="233" t="s">
        <v>57</v>
      </c>
      <c r="S39" s="233"/>
      <c r="T39" s="233"/>
      <c r="U39" s="234"/>
      <c r="V39" s="57"/>
      <c r="W39" s="57"/>
      <c r="X39" s="57"/>
      <c r="Y39" s="57"/>
      <c r="Z39" s="57"/>
      <c r="AA39" s="57"/>
      <c r="AB39" s="57"/>
      <c r="AC39" s="57"/>
      <c r="AD39" s="57"/>
      <c r="AE39" s="19"/>
      <c r="AF39" s="58"/>
      <c r="AG39" s="58"/>
      <c r="AH39" s="58"/>
      <c r="AI39" s="58"/>
      <c r="AJ39" s="25"/>
      <c r="AK39" s="25"/>
      <c r="AL39" s="86"/>
    </row>
    <row r="40" spans="1:38" ht="15" customHeight="1" x14ac:dyDescent="0.2">
      <c r="A40" s="86"/>
      <c r="B40" s="86"/>
      <c r="C40" s="259"/>
      <c r="D40" s="260"/>
      <c r="E40" s="260"/>
      <c r="F40" s="260"/>
      <c r="G40" s="260"/>
      <c r="H40" s="260"/>
      <c r="I40" s="260"/>
      <c r="J40" s="260"/>
      <c r="K40" s="260"/>
      <c r="L40" s="210">
        <f>IF($C40="",0,VLOOKUP($C40,data!$B$3:$D$14,2,0))</f>
        <v>0</v>
      </c>
      <c r="M40" s="211"/>
      <c r="N40" s="211"/>
      <c r="O40" s="211"/>
      <c r="P40" s="211"/>
      <c r="Q40" s="212"/>
      <c r="R40" s="229"/>
      <c r="S40" s="229"/>
      <c r="T40" s="229"/>
      <c r="U40" s="230"/>
      <c r="V40" s="22"/>
      <c r="W40" s="22"/>
      <c r="X40" s="22"/>
      <c r="Y40" s="22"/>
      <c r="Z40" s="22"/>
      <c r="AA40" s="22"/>
      <c r="AB40" s="22"/>
      <c r="AC40" s="22"/>
      <c r="AD40" s="22"/>
      <c r="AE40" s="19"/>
      <c r="AF40" s="58"/>
      <c r="AG40" s="58"/>
      <c r="AH40" s="58"/>
      <c r="AI40" s="58"/>
      <c r="AJ40" s="25"/>
      <c r="AK40" s="25"/>
      <c r="AL40" s="86"/>
    </row>
    <row r="41" spans="1:38" ht="15" customHeight="1" x14ac:dyDescent="0.2">
      <c r="A41" s="86"/>
      <c r="B41" s="86"/>
      <c r="C41" s="245"/>
      <c r="D41" s="246"/>
      <c r="E41" s="246"/>
      <c r="F41" s="246"/>
      <c r="G41" s="246"/>
      <c r="H41" s="246"/>
      <c r="I41" s="246"/>
      <c r="J41" s="246"/>
      <c r="K41" s="246"/>
      <c r="L41" s="210">
        <f>IF($C41="",0,VLOOKUP($C41,data!$B$3:$D$14,2,0))</f>
        <v>0</v>
      </c>
      <c r="M41" s="211"/>
      <c r="N41" s="211"/>
      <c r="O41" s="211"/>
      <c r="P41" s="211"/>
      <c r="Q41" s="212"/>
      <c r="R41" s="123"/>
      <c r="S41" s="123"/>
      <c r="T41" s="123"/>
      <c r="U41" s="124"/>
      <c r="V41" s="22"/>
      <c r="W41" s="22"/>
      <c r="X41" s="203" t="s">
        <v>74</v>
      </c>
      <c r="Y41" s="203"/>
      <c r="Z41" s="203"/>
      <c r="AA41" s="203"/>
      <c r="AB41" s="203"/>
      <c r="AC41" s="203"/>
      <c r="AD41" s="203"/>
      <c r="AE41" s="203"/>
      <c r="AF41" s="203"/>
      <c r="AG41" s="203"/>
      <c r="AH41" s="203"/>
      <c r="AI41" s="58"/>
      <c r="AJ41" s="25"/>
      <c r="AK41" s="25"/>
      <c r="AL41" s="86"/>
    </row>
    <row r="42" spans="1:38" ht="15" customHeight="1" x14ac:dyDescent="0.2">
      <c r="A42" s="86"/>
      <c r="B42" s="86"/>
      <c r="C42" s="245"/>
      <c r="D42" s="246"/>
      <c r="E42" s="246"/>
      <c r="F42" s="246"/>
      <c r="G42" s="246"/>
      <c r="H42" s="246"/>
      <c r="I42" s="246"/>
      <c r="J42" s="246"/>
      <c r="K42" s="246"/>
      <c r="L42" s="210">
        <f>IF($C42="",0,VLOOKUP($C42,data!$B$3:$D$14,2,0))</f>
        <v>0</v>
      </c>
      <c r="M42" s="211"/>
      <c r="N42" s="211"/>
      <c r="O42" s="211"/>
      <c r="P42" s="211"/>
      <c r="Q42" s="212"/>
      <c r="R42" s="123"/>
      <c r="S42" s="123"/>
      <c r="T42" s="123"/>
      <c r="U42" s="124"/>
      <c r="V42" s="59"/>
      <c r="W42" s="19"/>
      <c r="X42" s="19"/>
      <c r="Z42" s="213">
        <f>ROUNDUP((L40*R40+L41*R41+L42*R42+L43*R43)/3.6*0.3,0)</f>
        <v>0</v>
      </c>
      <c r="AA42" s="213"/>
      <c r="AB42" s="213"/>
      <c r="AC42" s="213"/>
      <c r="AD42" s="214" t="s">
        <v>8</v>
      </c>
      <c r="AE42" s="214"/>
      <c r="AF42" s="214"/>
      <c r="AG42" s="19"/>
      <c r="AH42" s="19"/>
      <c r="AI42" s="19"/>
      <c r="AJ42" s="19"/>
      <c r="AK42" s="19"/>
      <c r="AL42" s="86"/>
    </row>
    <row r="43" spans="1:38" ht="15" customHeight="1" x14ac:dyDescent="0.2">
      <c r="A43" s="86"/>
      <c r="B43" s="86"/>
      <c r="C43" s="247"/>
      <c r="D43" s="248"/>
      <c r="E43" s="248"/>
      <c r="F43" s="248"/>
      <c r="G43" s="248"/>
      <c r="H43" s="248"/>
      <c r="I43" s="248"/>
      <c r="J43" s="248"/>
      <c r="K43" s="248"/>
      <c r="L43" s="224">
        <f>IF($C43="",0,VLOOKUP($C43,data!$B$3:$D$14,2,0))</f>
        <v>0</v>
      </c>
      <c r="M43" s="225"/>
      <c r="N43" s="225"/>
      <c r="O43" s="225"/>
      <c r="P43" s="225"/>
      <c r="Q43" s="226"/>
      <c r="R43" s="182"/>
      <c r="S43" s="182"/>
      <c r="T43" s="182"/>
      <c r="U43" s="183"/>
      <c r="V43" s="57"/>
      <c r="W43" s="57"/>
      <c r="X43" s="57"/>
      <c r="Y43" s="57"/>
      <c r="Z43" s="57"/>
      <c r="AA43" s="57"/>
      <c r="AB43" s="57"/>
      <c r="AC43" s="57"/>
      <c r="AD43" s="57"/>
      <c r="AE43" s="19"/>
      <c r="AF43" s="58"/>
      <c r="AG43" s="58"/>
      <c r="AH43" s="58"/>
      <c r="AI43" s="58"/>
      <c r="AJ43" s="25"/>
      <c r="AK43" s="25"/>
      <c r="AL43" s="86"/>
    </row>
    <row r="44" spans="1:38" ht="9.75" customHeight="1" x14ac:dyDescent="0.2">
      <c r="A44" s="8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86"/>
    </row>
    <row r="45" spans="1:38" ht="3" customHeight="1" x14ac:dyDescent="0.2">
      <c r="A45" s="86"/>
      <c r="B45" s="28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1"/>
      <c r="U45" s="31"/>
      <c r="V45" s="31"/>
      <c r="W45" s="31"/>
      <c r="X45" s="31"/>
      <c r="Y45" s="31"/>
      <c r="Z45" s="31"/>
      <c r="AA45" s="31"/>
      <c r="AB45" s="31"/>
      <c r="AC45" s="52"/>
      <c r="AD45" s="52"/>
      <c r="AE45" s="52"/>
      <c r="AF45" s="52"/>
      <c r="AG45" s="52"/>
      <c r="AH45" s="52"/>
      <c r="AI45" s="52"/>
      <c r="AJ45" s="52"/>
      <c r="AK45" s="32"/>
      <c r="AL45" s="86"/>
    </row>
    <row r="46" spans="1:38" ht="15" customHeight="1" x14ac:dyDescent="0.2">
      <c r="A46" s="86"/>
      <c r="B46" s="33"/>
      <c r="C46" s="115" t="s">
        <v>52</v>
      </c>
      <c r="D46" s="115"/>
      <c r="E46" s="115"/>
      <c r="F46" s="115"/>
      <c r="G46" s="115"/>
      <c r="H46" s="115"/>
      <c r="I46" s="115"/>
      <c r="J46" s="84"/>
      <c r="K46" s="84"/>
      <c r="L46" s="84"/>
      <c r="M46" s="23"/>
      <c r="N46" s="23"/>
      <c r="O46" s="23"/>
      <c r="P46" s="23"/>
      <c r="Q46" s="23"/>
      <c r="R46" s="23"/>
      <c r="S46" s="93"/>
      <c r="T46" s="92"/>
      <c r="U46" s="92"/>
      <c r="V46" s="118" t="s">
        <v>95</v>
      </c>
      <c r="W46" s="118"/>
      <c r="X46" s="118"/>
      <c r="Y46" s="118"/>
      <c r="Z46" s="118"/>
      <c r="AA46" s="118"/>
      <c r="AB46" s="118"/>
      <c r="AC46" s="118"/>
      <c r="AD46" s="118"/>
      <c r="AE46" s="118"/>
      <c r="AF46" s="117" cm="1">
        <f t="array" ref="AF46">ROUNDUP(_xlfn.IFS(NOT(data!$C$21),0,data!$D$21,$Z$42,AND(data!$C$21,data!$C$22),ROUNDDOWN($L$113*$P$113*$Y$113,0)),0)</f>
        <v>0</v>
      </c>
      <c r="AG46" s="117"/>
      <c r="AH46" s="117"/>
      <c r="AI46" s="117"/>
      <c r="AJ46" s="115" t="s">
        <v>75</v>
      </c>
      <c r="AK46" s="116"/>
      <c r="AL46" s="86"/>
    </row>
    <row r="47" spans="1:38" ht="3" customHeight="1" x14ac:dyDescent="0.2">
      <c r="A47" s="86"/>
      <c r="B47" s="35"/>
      <c r="C47" s="84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79"/>
      <c r="P47" s="79"/>
      <c r="Q47" s="79"/>
      <c r="R47" s="79"/>
      <c r="S47" s="79"/>
      <c r="T47" s="80"/>
      <c r="U47" s="80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43"/>
      <c r="AL47" s="86"/>
    </row>
    <row r="48" spans="1:38" ht="3" customHeight="1" x14ac:dyDescent="0.2">
      <c r="A48" s="86"/>
      <c r="B48" s="33"/>
      <c r="C48" s="31"/>
      <c r="D48" s="31"/>
      <c r="E48" s="31"/>
      <c r="F48" s="31"/>
      <c r="G48" s="31"/>
      <c r="H48" s="31"/>
      <c r="I48" s="31"/>
      <c r="J48" s="31"/>
      <c r="K48" s="29"/>
      <c r="L48" s="29"/>
      <c r="M48" s="84"/>
      <c r="N48" s="84"/>
      <c r="O48" s="81"/>
      <c r="P48" s="81"/>
      <c r="Q48" s="81"/>
      <c r="R48" s="81"/>
      <c r="S48" s="81"/>
      <c r="T48" s="82"/>
      <c r="U48" s="82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85"/>
      <c r="AL48" s="86"/>
    </row>
    <row r="49" spans="1:38" ht="15" customHeight="1" x14ac:dyDescent="0.2">
      <c r="A49" s="86"/>
      <c r="B49" s="33"/>
      <c r="C49" s="23" t="s">
        <v>96</v>
      </c>
      <c r="D49" s="23"/>
      <c r="E49" s="23"/>
      <c r="F49" s="23"/>
      <c r="G49" s="23"/>
      <c r="H49" s="23"/>
      <c r="I49" s="23"/>
      <c r="J49" s="23"/>
      <c r="K49" s="84"/>
      <c r="L49" s="84"/>
      <c r="M49" s="84"/>
      <c r="N49" s="84"/>
      <c r="O49" s="237" t="s">
        <v>135</v>
      </c>
      <c r="P49" s="237"/>
      <c r="Q49" s="237"/>
      <c r="R49" s="237"/>
      <c r="S49" s="237"/>
      <c r="T49" s="237"/>
      <c r="U49" s="237"/>
      <c r="V49" s="118" t="s">
        <v>6</v>
      </c>
      <c r="W49" s="118"/>
      <c r="X49" s="118"/>
      <c r="Y49" s="118"/>
      <c r="Z49" s="118"/>
      <c r="AA49" s="118"/>
      <c r="AB49" s="118"/>
      <c r="AC49" s="118"/>
      <c r="AD49" s="118"/>
      <c r="AE49" s="118"/>
      <c r="AF49" s="117" cm="1">
        <f t="array" ref="AF49">ROUNDUP(_xlfn.IFS(NOT(data!$C$22),0,data!$D$22,$Z$42,AND(data!$C$21,data!$C$22),$Z$42-ROUNDDOWN($L$113*$P$113*$Y$113,0)),0)</f>
        <v>0</v>
      </c>
      <c r="AG49" s="117"/>
      <c r="AH49" s="117"/>
      <c r="AI49" s="117"/>
      <c r="AJ49" s="115" t="s">
        <v>75</v>
      </c>
      <c r="AK49" s="116"/>
      <c r="AL49" s="86"/>
    </row>
    <row r="50" spans="1:38" ht="3" customHeight="1" x14ac:dyDescent="0.2">
      <c r="A50" s="86"/>
      <c r="B50" s="33"/>
      <c r="C50" s="54"/>
      <c r="D50" s="54"/>
      <c r="E50" s="54"/>
      <c r="F50" s="54"/>
      <c r="G50" s="54"/>
      <c r="H50" s="54"/>
      <c r="I50" s="54"/>
      <c r="J50" s="54"/>
      <c r="K50" s="36"/>
      <c r="L50" s="36"/>
      <c r="M50" s="84"/>
      <c r="N50" s="84"/>
      <c r="O50" s="84"/>
      <c r="P50" s="84"/>
      <c r="Q50" s="84"/>
      <c r="R50" s="84"/>
      <c r="S50" s="84"/>
      <c r="T50" s="88"/>
      <c r="U50" s="88"/>
      <c r="V50" s="88"/>
      <c r="W50" s="88"/>
      <c r="X50" s="88"/>
      <c r="Y50" s="88"/>
      <c r="Z50" s="88"/>
      <c r="AA50" s="88"/>
      <c r="AB50" s="88"/>
      <c r="AC50" s="90"/>
      <c r="AD50" s="90"/>
      <c r="AE50" s="90"/>
      <c r="AF50" s="90"/>
      <c r="AG50" s="90"/>
      <c r="AH50" s="90"/>
      <c r="AI50" s="90"/>
      <c r="AJ50" s="90"/>
      <c r="AK50" s="91"/>
      <c r="AL50" s="86"/>
    </row>
    <row r="51" spans="1:38" ht="3" customHeight="1" x14ac:dyDescent="0.2">
      <c r="A51" s="86"/>
      <c r="B51" s="28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60"/>
      <c r="U51" s="60"/>
      <c r="V51" s="60"/>
      <c r="W51" s="60"/>
      <c r="X51" s="60"/>
      <c r="Y51" s="60"/>
      <c r="Z51" s="60"/>
      <c r="AA51" s="60"/>
      <c r="AB51" s="60"/>
      <c r="AC51" s="52"/>
      <c r="AD51" s="52"/>
      <c r="AE51" s="52"/>
      <c r="AF51" s="52"/>
      <c r="AG51" s="52"/>
      <c r="AH51" s="52"/>
      <c r="AI51" s="52"/>
      <c r="AJ51" s="52"/>
      <c r="AK51" s="61"/>
      <c r="AL51" s="86"/>
    </row>
    <row r="52" spans="1:38" ht="15" customHeight="1" x14ac:dyDescent="0.2">
      <c r="A52" s="86"/>
      <c r="B52" s="33"/>
      <c r="C52" s="84" t="s">
        <v>53</v>
      </c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85"/>
      <c r="AL52" s="86"/>
    </row>
    <row r="53" spans="1:38" ht="15" customHeight="1" x14ac:dyDescent="0.2">
      <c r="A53" s="86"/>
      <c r="B53" s="33"/>
      <c r="C53" s="115" t="s">
        <v>54</v>
      </c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85"/>
      <c r="AL53" s="86"/>
    </row>
    <row r="54" spans="1:38" ht="3" customHeight="1" x14ac:dyDescent="0.2">
      <c r="A54" s="86"/>
      <c r="B54" s="35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54"/>
      <c r="U54" s="54"/>
      <c r="V54" s="54"/>
      <c r="W54" s="54"/>
      <c r="X54" s="54"/>
      <c r="Y54" s="54"/>
      <c r="Z54" s="54"/>
      <c r="AA54" s="54"/>
      <c r="AB54" s="54"/>
      <c r="AC54" s="39"/>
      <c r="AD54" s="39"/>
      <c r="AE54" s="39"/>
      <c r="AF54" s="39"/>
      <c r="AG54" s="39"/>
      <c r="AH54" s="39"/>
      <c r="AI54" s="39"/>
      <c r="AJ54" s="39"/>
      <c r="AK54" s="43"/>
      <c r="AL54" s="86"/>
    </row>
    <row r="55" spans="1:38" ht="3" customHeight="1" x14ac:dyDescent="0.2">
      <c r="A55" s="86"/>
      <c r="B55" s="28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2"/>
      <c r="AL55" s="86"/>
    </row>
    <row r="56" spans="1:38" ht="15" customHeight="1" x14ac:dyDescent="0.2">
      <c r="A56" s="86"/>
      <c r="B56" s="33"/>
      <c r="C56" s="115" t="s">
        <v>55</v>
      </c>
      <c r="D56" s="115"/>
      <c r="E56" s="115"/>
      <c r="F56" s="115"/>
      <c r="G56" s="115"/>
      <c r="H56" s="115"/>
      <c r="I56" s="115"/>
      <c r="J56" s="220"/>
      <c r="K56" s="155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7"/>
      <c r="AK56" s="85"/>
      <c r="AL56" s="86"/>
    </row>
    <row r="57" spans="1:38" ht="15" customHeight="1" x14ac:dyDescent="0.2">
      <c r="A57" s="86"/>
      <c r="B57" s="33"/>
      <c r="C57" s="221" t="s">
        <v>7</v>
      </c>
      <c r="D57" s="221"/>
      <c r="E57" s="221"/>
      <c r="F57" s="221"/>
      <c r="G57" s="221"/>
      <c r="H57" s="221"/>
      <c r="I57" s="221"/>
      <c r="J57" s="221"/>
      <c r="K57" s="161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3"/>
      <c r="AK57" s="85"/>
      <c r="AL57" s="86"/>
    </row>
    <row r="58" spans="1:38" ht="3" customHeight="1" x14ac:dyDescent="0.2">
      <c r="A58" s="86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43"/>
      <c r="AL58" s="86"/>
    </row>
    <row r="59" spans="1:38" ht="13.5" customHeight="1" x14ac:dyDescent="0.2">
      <c r="A59" s="86"/>
      <c r="B59" s="235" t="s">
        <v>88</v>
      </c>
      <c r="C59" s="235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86"/>
    </row>
    <row r="60" spans="1:38" ht="13.5" customHeight="1" x14ac:dyDescent="0.2">
      <c r="A60" s="86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86"/>
    </row>
    <row r="61" spans="1:38" ht="9.75" customHeight="1" thickBot="1" x14ac:dyDescent="0.25">
      <c r="A61" s="8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86"/>
    </row>
    <row r="62" spans="1:38" ht="9.75" customHeight="1" x14ac:dyDescent="0.2">
      <c r="A62" s="86"/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</row>
    <row r="63" spans="1:38" ht="16.5" customHeight="1" x14ac:dyDescent="0.2">
      <c r="A63" s="86"/>
      <c r="B63" s="109" t="s">
        <v>78</v>
      </c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21"/>
      <c r="S63" s="21"/>
      <c r="T63" s="231"/>
      <c r="U63" s="231"/>
      <c r="V63" s="231"/>
      <c r="W63" s="231"/>
      <c r="X63" s="231"/>
      <c r="Y63" s="231"/>
      <c r="Z63" s="231"/>
      <c r="AA63" s="231"/>
      <c r="AB63" s="231"/>
      <c r="AC63" s="231"/>
      <c r="AD63" s="231"/>
      <c r="AE63" s="231"/>
      <c r="AF63" s="231"/>
      <c r="AG63" s="231"/>
      <c r="AH63" s="231"/>
      <c r="AI63" s="231"/>
      <c r="AJ63" s="231"/>
      <c r="AK63" s="231"/>
      <c r="AL63" s="86"/>
    </row>
    <row r="64" spans="1:38" ht="9.75" customHeight="1" x14ac:dyDescent="0.2">
      <c r="A64" s="86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21"/>
      <c r="S64" s="21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86"/>
    </row>
    <row r="65" spans="1:38" ht="15" customHeight="1" x14ac:dyDescent="0.2">
      <c r="A65" s="86"/>
      <c r="B65" s="86"/>
      <c r="C65" s="232" t="s">
        <v>56</v>
      </c>
      <c r="D65" s="233"/>
      <c r="E65" s="233"/>
      <c r="F65" s="233"/>
      <c r="G65" s="233"/>
      <c r="H65" s="233"/>
      <c r="I65" s="233"/>
      <c r="J65" s="233"/>
      <c r="K65" s="233"/>
      <c r="L65" s="232" t="s">
        <v>58</v>
      </c>
      <c r="M65" s="233"/>
      <c r="N65" s="233"/>
      <c r="O65" s="233"/>
      <c r="P65" s="233"/>
      <c r="Q65" s="234"/>
      <c r="R65" s="233" t="s">
        <v>57</v>
      </c>
      <c r="S65" s="233"/>
      <c r="T65" s="233"/>
      <c r="U65" s="234"/>
      <c r="V65" s="57"/>
      <c r="W65" s="57"/>
      <c r="X65" s="57"/>
      <c r="Y65" s="57"/>
      <c r="Z65" s="57"/>
      <c r="AA65" s="57"/>
      <c r="AB65" s="57"/>
      <c r="AC65" s="57"/>
      <c r="AD65" s="57"/>
      <c r="AE65" s="19"/>
      <c r="AF65" s="58"/>
      <c r="AG65" s="58"/>
      <c r="AH65" s="58"/>
      <c r="AI65" s="58"/>
      <c r="AJ65" s="25"/>
      <c r="AK65" s="25"/>
      <c r="AL65" s="86"/>
    </row>
    <row r="66" spans="1:38" ht="15" customHeight="1" x14ac:dyDescent="0.2">
      <c r="A66" s="86"/>
      <c r="B66" s="86"/>
      <c r="C66" s="215" t="str">
        <f>IF($C40="","",$C40)</f>
        <v/>
      </c>
      <c r="D66" s="216"/>
      <c r="E66" s="216"/>
      <c r="F66" s="216"/>
      <c r="G66" s="216"/>
      <c r="H66" s="216"/>
      <c r="I66" s="216"/>
      <c r="J66" s="216"/>
      <c r="K66" s="216"/>
      <c r="L66" s="217">
        <f>IF($C66="",0,VLOOKUP($C66,data!$B$3:$D$14,3,0))</f>
        <v>0</v>
      </c>
      <c r="M66" s="218"/>
      <c r="N66" s="218"/>
      <c r="O66" s="218"/>
      <c r="P66" s="218"/>
      <c r="Q66" s="219"/>
      <c r="R66" s="240">
        <f>$R40</f>
        <v>0</v>
      </c>
      <c r="S66" s="240"/>
      <c r="T66" s="240"/>
      <c r="U66" s="241"/>
      <c r="V66" s="22"/>
      <c r="W66" s="22"/>
      <c r="X66" s="22"/>
      <c r="Y66" s="22"/>
      <c r="Z66" s="22"/>
      <c r="AA66" s="22"/>
      <c r="AB66" s="22"/>
      <c r="AC66" s="22"/>
      <c r="AD66" s="22"/>
      <c r="AE66" s="19"/>
      <c r="AF66" s="58"/>
      <c r="AG66" s="58"/>
      <c r="AH66" s="58"/>
      <c r="AI66" s="58"/>
      <c r="AJ66" s="25"/>
      <c r="AK66" s="25"/>
      <c r="AL66" s="86"/>
    </row>
    <row r="67" spans="1:38" ht="15" customHeight="1" x14ac:dyDescent="0.2">
      <c r="A67" s="86"/>
      <c r="B67" s="86"/>
      <c r="C67" s="208" t="str">
        <f t="shared" ref="C67:C69" si="0">IF($C41="","",$C41)</f>
        <v/>
      </c>
      <c r="D67" s="209"/>
      <c r="E67" s="209"/>
      <c r="F67" s="209"/>
      <c r="G67" s="209"/>
      <c r="H67" s="209"/>
      <c r="I67" s="209"/>
      <c r="J67" s="209"/>
      <c r="K67" s="209"/>
      <c r="L67" s="210">
        <f>IF($C67="",0,VLOOKUP($C67,data!$B$3:$D$14,3,0))</f>
        <v>0</v>
      </c>
      <c r="M67" s="211"/>
      <c r="N67" s="211"/>
      <c r="O67" s="211"/>
      <c r="P67" s="211"/>
      <c r="Q67" s="212"/>
      <c r="R67" s="200">
        <f t="shared" ref="R67:R69" si="1">$R41</f>
        <v>0</v>
      </c>
      <c r="S67" s="200"/>
      <c r="T67" s="200"/>
      <c r="U67" s="201"/>
      <c r="V67" s="22"/>
      <c r="W67" s="22"/>
      <c r="X67" s="203" t="s">
        <v>74</v>
      </c>
      <c r="Y67" s="203"/>
      <c r="Z67" s="203"/>
      <c r="AA67" s="203"/>
      <c r="AB67" s="203"/>
      <c r="AC67" s="203"/>
      <c r="AD67" s="203"/>
      <c r="AE67" s="203"/>
      <c r="AF67" s="203"/>
      <c r="AG67" s="203"/>
      <c r="AH67" s="203"/>
      <c r="AI67" s="58"/>
      <c r="AJ67" s="25"/>
      <c r="AK67" s="25"/>
      <c r="AL67" s="86"/>
    </row>
    <row r="68" spans="1:38" ht="15" customHeight="1" x14ac:dyDescent="0.2">
      <c r="A68" s="86"/>
      <c r="B68" s="86"/>
      <c r="C68" s="208" t="str">
        <f t="shared" si="0"/>
        <v/>
      </c>
      <c r="D68" s="209"/>
      <c r="E68" s="209"/>
      <c r="F68" s="209"/>
      <c r="G68" s="209"/>
      <c r="H68" s="209"/>
      <c r="I68" s="209"/>
      <c r="J68" s="209"/>
      <c r="K68" s="209"/>
      <c r="L68" s="210">
        <f>IF($C68="",0,VLOOKUP($C68,data!$B$3:$D$14,3,0))</f>
        <v>0</v>
      </c>
      <c r="M68" s="211"/>
      <c r="N68" s="211"/>
      <c r="O68" s="211"/>
      <c r="P68" s="211"/>
      <c r="Q68" s="212"/>
      <c r="R68" s="200">
        <f t="shared" si="1"/>
        <v>0</v>
      </c>
      <c r="S68" s="200"/>
      <c r="T68" s="200"/>
      <c r="U68" s="201"/>
      <c r="V68" s="59"/>
      <c r="W68" s="19"/>
      <c r="X68" s="19"/>
      <c r="Z68" s="213">
        <f>ROUNDUP((L66*R66+L67*R67+L68*R68+L69*R69)/3.6*0.2,0)</f>
        <v>0</v>
      </c>
      <c r="AA68" s="213"/>
      <c r="AB68" s="213"/>
      <c r="AC68" s="213"/>
      <c r="AD68" s="214" t="s">
        <v>8</v>
      </c>
      <c r="AE68" s="214"/>
      <c r="AF68" s="214"/>
      <c r="AG68" s="19"/>
      <c r="AH68" s="19"/>
      <c r="AI68" s="19"/>
      <c r="AJ68" s="19"/>
      <c r="AK68" s="19"/>
      <c r="AL68" s="86"/>
    </row>
    <row r="69" spans="1:38" ht="15" customHeight="1" x14ac:dyDescent="0.2">
      <c r="A69" s="86"/>
      <c r="B69" s="86"/>
      <c r="C69" s="222" t="str">
        <f t="shared" si="0"/>
        <v/>
      </c>
      <c r="D69" s="223"/>
      <c r="E69" s="223"/>
      <c r="F69" s="223"/>
      <c r="G69" s="223"/>
      <c r="H69" s="223"/>
      <c r="I69" s="223"/>
      <c r="J69" s="223"/>
      <c r="K69" s="223"/>
      <c r="L69" s="224">
        <f>IF($C69="",0,VLOOKUP($C69,data!$B$3:$D$14,3,0))</f>
        <v>0</v>
      </c>
      <c r="M69" s="225"/>
      <c r="N69" s="225"/>
      <c r="O69" s="225"/>
      <c r="P69" s="225"/>
      <c r="Q69" s="226"/>
      <c r="R69" s="227">
        <f t="shared" si="1"/>
        <v>0</v>
      </c>
      <c r="S69" s="227"/>
      <c r="T69" s="227"/>
      <c r="U69" s="228"/>
      <c r="V69" s="57"/>
      <c r="W69" s="57"/>
      <c r="X69" s="57"/>
      <c r="Y69" s="57"/>
      <c r="Z69" s="57"/>
      <c r="AA69" s="57"/>
      <c r="AB69" s="57"/>
      <c r="AC69" s="57"/>
      <c r="AD69" s="57"/>
      <c r="AE69" s="19"/>
      <c r="AF69" s="58"/>
      <c r="AG69" s="58"/>
      <c r="AH69" s="58"/>
      <c r="AI69" s="58"/>
      <c r="AJ69" s="25"/>
      <c r="AK69" s="25"/>
      <c r="AL69" s="86"/>
    </row>
    <row r="70" spans="1:38" ht="9.75" customHeight="1" x14ac:dyDescent="0.2">
      <c r="A70" s="8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86"/>
    </row>
    <row r="71" spans="1:38" ht="3" customHeight="1" x14ac:dyDescent="0.2">
      <c r="A71" s="86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30"/>
      <c r="N71" s="30"/>
      <c r="O71" s="30"/>
      <c r="P71" s="30"/>
      <c r="Q71" s="30"/>
      <c r="R71" s="30"/>
      <c r="S71" s="30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2"/>
      <c r="AL71" s="86"/>
    </row>
    <row r="72" spans="1:38" ht="15" customHeight="1" x14ac:dyDescent="0.2">
      <c r="A72" s="86"/>
      <c r="B72" s="33"/>
      <c r="C72" s="115" t="s">
        <v>77</v>
      </c>
      <c r="D72" s="115"/>
      <c r="E72" s="115"/>
      <c r="F72" s="115"/>
      <c r="G72" s="115"/>
      <c r="H72" s="115"/>
      <c r="I72" s="115"/>
      <c r="J72" s="115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23"/>
      <c r="V72" s="118" t="s">
        <v>6</v>
      </c>
      <c r="W72" s="118"/>
      <c r="X72" s="118"/>
      <c r="Y72" s="118"/>
      <c r="Z72" s="118"/>
      <c r="AA72" s="118"/>
      <c r="AB72" s="118"/>
      <c r="AC72" s="118"/>
      <c r="AD72" s="118"/>
      <c r="AE72" s="118"/>
      <c r="AF72" s="117">
        <f>ROUNDUP(IF(data!$C$26,$Z$68,0),0)</f>
        <v>0</v>
      </c>
      <c r="AG72" s="117"/>
      <c r="AH72" s="117"/>
      <c r="AI72" s="117"/>
      <c r="AJ72" s="115" t="s">
        <v>75</v>
      </c>
      <c r="AK72" s="116"/>
      <c r="AL72" s="86"/>
    </row>
    <row r="73" spans="1:38" ht="3" customHeight="1" x14ac:dyDescent="0.2">
      <c r="A73" s="86"/>
      <c r="B73" s="35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7"/>
      <c r="N73" s="37"/>
      <c r="O73" s="37"/>
      <c r="P73" s="37"/>
      <c r="Q73" s="37"/>
      <c r="R73" s="37"/>
      <c r="S73" s="37"/>
      <c r="T73" s="38"/>
      <c r="U73" s="38"/>
      <c r="V73" s="38"/>
      <c r="W73" s="38"/>
      <c r="X73" s="38"/>
      <c r="Y73" s="38"/>
      <c r="Z73" s="38"/>
      <c r="AA73" s="38"/>
      <c r="AB73" s="38"/>
      <c r="AC73" s="39"/>
      <c r="AD73" s="39"/>
      <c r="AE73" s="39"/>
      <c r="AF73" s="39"/>
      <c r="AG73" s="39"/>
      <c r="AH73" s="39"/>
      <c r="AI73" s="39"/>
      <c r="AJ73" s="39"/>
      <c r="AK73" s="40"/>
      <c r="AL73" s="86"/>
    </row>
    <row r="74" spans="1:38" ht="3" customHeight="1" x14ac:dyDescent="0.2">
      <c r="A74" s="86"/>
      <c r="B74" s="28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2"/>
      <c r="AL74" s="86"/>
    </row>
    <row r="75" spans="1:38" ht="15" customHeight="1" x14ac:dyDescent="0.2">
      <c r="A75" s="86"/>
      <c r="B75" s="33"/>
      <c r="C75" s="115" t="s">
        <v>55</v>
      </c>
      <c r="D75" s="115"/>
      <c r="E75" s="115"/>
      <c r="F75" s="115"/>
      <c r="G75" s="115"/>
      <c r="H75" s="115"/>
      <c r="I75" s="115"/>
      <c r="J75" s="220"/>
      <c r="K75" s="155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7"/>
      <c r="AK75" s="85"/>
      <c r="AL75" s="86"/>
    </row>
    <row r="76" spans="1:38" ht="15" customHeight="1" x14ac:dyDescent="0.2">
      <c r="A76" s="86"/>
      <c r="B76" s="33"/>
      <c r="C76" s="221" t="s">
        <v>7</v>
      </c>
      <c r="D76" s="221"/>
      <c r="E76" s="221"/>
      <c r="F76" s="221"/>
      <c r="G76" s="221"/>
      <c r="H76" s="221"/>
      <c r="I76" s="221"/>
      <c r="J76" s="221"/>
      <c r="K76" s="161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3"/>
      <c r="AK76" s="85"/>
      <c r="AL76" s="86"/>
    </row>
    <row r="77" spans="1:38" ht="9.75" customHeight="1" thickBot="1" x14ac:dyDescent="0.25">
      <c r="A77" s="86"/>
      <c r="B77" s="65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67"/>
      <c r="AL77" s="86"/>
    </row>
    <row r="78" spans="1:38" ht="9.75" customHeight="1" x14ac:dyDescent="0.2">
      <c r="A78" s="86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86"/>
    </row>
    <row r="79" spans="1:38" ht="16.5" customHeight="1" x14ac:dyDescent="0.2">
      <c r="A79" s="86"/>
      <c r="B79" s="109" t="s">
        <v>79</v>
      </c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9"/>
      <c r="U79" s="19"/>
      <c r="V79" s="19"/>
      <c r="W79" s="19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19"/>
      <c r="AI79" s="19"/>
      <c r="AJ79" s="19"/>
      <c r="AK79" s="19"/>
      <c r="AL79" s="86"/>
    </row>
    <row r="80" spans="1:38" ht="16.5" customHeight="1" x14ac:dyDescent="0.2">
      <c r="A80" s="86"/>
      <c r="B80" s="133" t="s">
        <v>87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24"/>
      <c r="V80" s="24"/>
      <c r="W80" s="24"/>
      <c r="X80" s="202" t="s">
        <v>86</v>
      </c>
      <c r="Y80" s="203"/>
      <c r="Z80" s="203"/>
      <c r="AA80" s="203"/>
      <c r="AB80" s="203"/>
      <c r="AC80" s="203"/>
      <c r="AD80" s="203"/>
      <c r="AE80" s="203"/>
      <c r="AF80" s="203"/>
      <c r="AG80" s="203"/>
      <c r="AH80" s="203"/>
      <c r="AI80" s="20"/>
      <c r="AJ80" s="19"/>
      <c r="AK80" s="25"/>
      <c r="AL80" s="86"/>
    </row>
    <row r="81" spans="1:38" ht="16.5" customHeight="1" x14ac:dyDescent="0.2">
      <c r="A81" s="86"/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24"/>
      <c r="V81" s="24"/>
      <c r="W81" s="24"/>
      <c r="X81" s="203"/>
      <c r="Y81" s="203"/>
      <c r="Z81" s="203"/>
      <c r="AA81" s="203"/>
      <c r="AB81" s="203"/>
      <c r="AC81" s="203"/>
      <c r="AD81" s="203"/>
      <c r="AE81" s="203"/>
      <c r="AF81" s="203"/>
      <c r="AG81" s="203"/>
      <c r="AH81" s="203"/>
      <c r="AI81" s="20"/>
      <c r="AJ81" s="25"/>
      <c r="AK81" s="25"/>
      <c r="AL81" s="86"/>
    </row>
    <row r="82" spans="1:38" ht="16.5" customHeight="1" x14ac:dyDescent="0.2">
      <c r="A82" s="86"/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24"/>
      <c r="V82" s="24"/>
      <c r="W82" s="24"/>
      <c r="X82" s="19"/>
      <c r="Z82" s="204"/>
      <c r="AA82" s="205"/>
      <c r="AB82" s="205"/>
      <c r="AC82" s="205"/>
      <c r="AD82" s="206"/>
      <c r="AE82" s="207" t="s">
        <v>97</v>
      </c>
      <c r="AF82" s="207"/>
      <c r="AG82" s="207"/>
      <c r="AH82" s="19"/>
      <c r="AI82" s="19"/>
      <c r="AJ82" s="25"/>
      <c r="AK82" s="25"/>
      <c r="AL82" s="86"/>
    </row>
    <row r="83" spans="1:38" ht="9.75" customHeight="1" x14ac:dyDescent="0.2">
      <c r="A83" s="8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86"/>
    </row>
    <row r="84" spans="1:38" ht="6" customHeight="1" x14ac:dyDescent="0.2">
      <c r="A84" s="86"/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30"/>
      <c r="N84" s="30"/>
      <c r="O84" s="30"/>
      <c r="P84" s="30"/>
      <c r="Q84" s="30"/>
      <c r="R84" s="30"/>
      <c r="S84" s="30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2"/>
      <c r="AL84" s="86"/>
    </row>
    <row r="85" spans="1:38" ht="15" customHeight="1" x14ac:dyDescent="0.2">
      <c r="A85" s="86"/>
      <c r="B85" s="33"/>
      <c r="C85" s="115" t="s">
        <v>77</v>
      </c>
      <c r="D85" s="115"/>
      <c r="E85" s="115"/>
      <c r="F85" s="115"/>
      <c r="G85" s="115"/>
      <c r="H85" s="115"/>
      <c r="I85" s="115"/>
      <c r="J85" s="115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23"/>
      <c r="V85" s="118" t="s">
        <v>6</v>
      </c>
      <c r="W85" s="118"/>
      <c r="X85" s="118"/>
      <c r="Y85" s="118"/>
      <c r="Z85" s="118"/>
      <c r="AA85" s="118"/>
      <c r="AB85" s="118"/>
      <c r="AC85" s="118"/>
      <c r="AD85" s="118"/>
      <c r="AE85" s="118"/>
      <c r="AF85" s="117">
        <f>ROUNDUP(IF(data!$C$28,$Z$82,0),0)</f>
        <v>0</v>
      </c>
      <c r="AG85" s="117"/>
      <c r="AH85" s="117"/>
      <c r="AI85" s="117"/>
      <c r="AJ85" s="115" t="s">
        <v>75</v>
      </c>
      <c r="AK85" s="116"/>
      <c r="AL85" s="86"/>
    </row>
    <row r="86" spans="1:38" ht="6" customHeight="1" x14ac:dyDescent="0.2">
      <c r="A86" s="86"/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7"/>
      <c r="N86" s="37"/>
      <c r="O86" s="37"/>
      <c r="P86" s="37"/>
      <c r="Q86" s="37"/>
      <c r="R86" s="37"/>
      <c r="S86" s="37"/>
      <c r="T86" s="38"/>
      <c r="U86" s="38"/>
      <c r="V86" s="38"/>
      <c r="W86" s="38"/>
      <c r="X86" s="38"/>
      <c r="Y86" s="38"/>
      <c r="Z86" s="38"/>
      <c r="AA86" s="38"/>
      <c r="AB86" s="38"/>
      <c r="AC86" s="39"/>
      <c r="AD86" s="39"/>
      <c r="AE86" s="39"/>
      <c r="AF86" s="39"/>
      <c r="AG86" s="39"/>
      <c r="AH86" s="39"/>
      <c r="AI86" s="39"/>
      <c r="AJ86" s="39"/>
      <c r="AK86" s="40"/>
      <c r="AL86" s="86"/>
    </row>
    <row r="87" spans="1:38" ht="6" customHeight="1" x14ac:dyDescent="0.2">
      <c r="A87" s="86"/>
      <c r="B87" s="28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2"/>
      <c r="AL87" s="86"/>
    </row>
    <row r="88" spans="1:38" ht="15" customHeight="1" x14ac:dyDescent="0.2">
      <c r="A88" s="86"/>
      <c r="B88" s="33"/>
      <c r="C88" s="115" t="s">
        <v>55</v>
      </c>
      <c r="D88" s="115"/>
      <c r="E88" s="115"/>
      <c r="F88" s="115"/>
      <c r="G88" s="115"/>
      <c r="H88" s="115"/>
      <c r="I88" s="115"/>
      <c r="J88" s="220"/>
      <c r="K88" s="155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7"/>
      <c r="AK88" s="85"/>
      <c r="AL88" s="86"/>
    </row>
    <row r="89" spans="1:38" ht="15" customHeight="1" x14ac:dyDescent="0.2">
      <c r="A89" s="86"/>
      <c r="B89" s="33"/>
      <c r="C89" s="221" t="s">
        <v>7</v>
      </c>
      <c r="D89" s="221"/>
      <c r="E89" s="221"/>
      <c r="F89" s="221"/>
      <c r="G89" s="221"/>
      <c r="H89" s="221"/>
      <c r="I89" s="221"/>
      <c r="J89" s="221"/>
      <c r="K89" s="161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3"/>
      <c r="AK89" s="85"/>
      <c r="AL89" s="86"/>
    </row>
    <row r="90" spans="1:38" ht="9.75" customHeight="1" thickBot="1" x14ac:dyDescent="0.25">
      <c r="A90" s="85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67"/>
      <c r="AL90" s="86"/>
    </row>
    <row r="91" spans="1:38" ht="9.75" customHeight="1" x14ac:dyDescent="0.2">
      <c r="A91" s="86"/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</row>
    <row r="92" spans="1:38" ht="16.5" customHeight="1" x14ac:dyDescent="0.2">
      <c r="A92" s="86"/>
      <c r="B92" s="109" t="s">
        <v>98</v>
      </c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</row>
    <row r="93" spans="1:38" ht="15" customHeight="1" x14ac:dyDescent="0.2">
      <c r="A93" s="86"/>
      <c r="B93" s="86"/>
      <c r="C93" s="121" t="s">
        <v>80</v>
      </c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84" t="s">
        <v>130</v>
      </c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5">
        <f>$AF$49+$AF$72+$AF$85</f>
        <v>0</v>
      </c>
      <c r="AD93" s="185"/>
      <c r="AE93" s="185"/>
      <c r="AF93" s="185"/>
      <c r="AG93" s="185"/>
      <c r="AH93" s="185"/>
      <c r="AI93" s="186" t="s">
        <v>97</v>
      </c>
      <c r="AJ93" s="186"/>
      <c r="AK93" s="186"/>
      <c r="AL93" s="86"/>
    </row>
    <row r="94" spans="1:38" ht="6" customHeight="1" x14ac:dyDescent="0.2">
      <c r="A94" s="8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86"/>
    </row>
    <row r="95" spans="1:38" ht="15" customHeight="1" x14ac:dyDescent="0.2">
      <c r="A95" s="86"/>
      <c r="B95" s="97" t="s">
        <v>136</v>
      </c>
      <c r="C95" s="98"/>
      <c r="D95" s="98"/>
      <c r="E95" s="98"/>
      <c r="F95" s="99"/>
      <c r="G95" s="97" t="s">
        <v>82</v>
      </c>
      <c r="H95" s="98"/>
      <c r="I95" s="98"/>
      <c r="J95" s="99"/>
      <c r="K95" s="97" t="s">
        <v>137</v>
      </c>
      <c r="L95" s="98"/>
      <c r="M95" s="98"/>
      <c r="N95" s="98"/>
      <c r="O95" s="99"/>
      <c r="P95" s="97" t="s">
        <v>92</v>
      </c>
      <c r="Q95" s="98"/>
      <c r="R95" s="98"/>
      <c r="S95" s="99"/>
      <c r="T95" s="97" t="s">
        <v>81</v>
      </c>
      <c r="U95" s="98"/>
      <c r="V95" s="98"/>
      <c r="W95" s="98"/>
      <c r="X95" s="98"/>
      <c r="Y95" s="98"/>
      <c r="Z95" s="98"/>
      <c r="AA95" s="99"/>
      <c r="AB95" s="97" t="s">
        <v>91</v>
      </c>
      <c r="AC95" s="98"/>
      <c r="AD95" s="98"/>
      <c r="AE95" s="98"/>
      <c r="AF95" s="99"/>
      <c r="AG95" s="97" t="s">
        <v>138</v>
      </c>
      <c r="AH95" s="98"/>
      <c r="AI95" s="98"/>
      <c r="AJ95" s="98"/>
      <c r="AK95" s="99"/>
      <c r="AL95" s="86"/>
    </row>
    <row r="96" spans="1:38" ht="15" customHeight="1" x14ac:dyDescent="0.2">
      <c r="A96" s="86"/>
      <c r="B96" s="100"/>
      <c r="C96" s="101"/>
      <c r="D96" s="101"/>
      <c r="E96" s="101"/>
      <c r="F96" s="102"/>
      <c r="G96" s="100"/>
      <c r="H96" s="101"/>
      <c r="I96" s="101"/>
      <c r="J96" s="102"/>
      <c r="K96" s="100"/>
      <c r="L96" s="101"/>
      <c r="M96" s="101"/>
      <c r="N96" s="101"/>
      <c r="O96" s="102"/>
      <c r="P96" s="100"/>
      <c r="Q96" s="101"/>
      <c r="R96" s="101"/>
      <c r="S96" s="102"/>
      <c r="T96" s="100"/>
      <c r="U96" s="101"/>
      <c r="V96" s="101"/>
      <c r="W96" s="101"/>
      <c r="X96" s="101"/>
      <c r="Y96" s="101"/>
      <c r="Z96" s="101"/>
      <c r="AA96" s="102"/>
      <c r="AB96" s="100"/>
      <c r="AC96" s="101"/>
      <c r="AD96" s="101"/>
      <c r="AE96" s="101"/>
      <c r="AF96" s="102"/>
      <c r="AG96" s="100"/>
      <c r="AH96" s="101"/>
      <c r="AI96" s="101"/>
      <c r="AJ96" s="101"/>
      <c r="AK96" s="102"/>
      <c r="AL96" s="86"/>
    </row>
    <row r="97" spans="1:38" ht="15" customHeight="1" x14ac:dyDescent="0.2">
      <c r="A97" s="86"/>
      <c r="B97" s="187"/>
      <c r="C97" s="188"/>
      <c r="D97" s="188"/>
      <c r="E97" s="188"/>
      <c r="F97" s="189"/>
      <c r="G97" s="187"/>
      <c r="H97" s="188"/>
      <c r="I97" s="188"/>
      <c r="J97" s="189"/>
      <c r="K97" s="187"/>
      <c r="L97" s="188"/>
      <c r="M97" s="188"/>
      <c r="N97" s="188"/>
      <c r="O97" s="189"/>
      <c r="P97" s="190">
        <f>IF(NOT(B97=0),ROUNDUP(G97*K97/1000,1),)</f>
        <v>0</v>
      </c>
      <c r="Q97" s="191"/>
      <c r="R97" s="191"/>
      <c r="S97" s="192"/>
      <c r="T97" s="187"/>
      <c r="U97" s="188"/>
      <c r="V97" s="188"/>
      <c r="W97" s="188"/>
      <c r="X97" s="188"/>
      <c r="Y97" s="188"/>
      <c r="Z97" s="188"/>
      <c r="AA97" s="189"/>
      <c r="AB97" s="262"/>
      <c r="AC97" s="229"/>
      <c r="AD97" s="229"/>
      <c r="AE97" s="229"/>
      <c r="AF97" s="230"/>
      <c r="AG97" s="199">
        <f>IF(NOT(B97=0),ROUNDDOWN(G97*K97*T97*AB97/100/1000,0),)</f>
        <v>0</v>
      </c>
      <c r="AH97" s="200"/>
      <c r="AI97" s="200"/>
      <c r="AJ97" s="200"/>
      <c r="AK97" s="201"/>
      <c r="AL97" s="86"/>
    </row>
    <row r="98" spans="1:38" ht="15" customHeight="1" x14ac:dyDescent="0.2">
      <c r="A98" s="86"/>
      <c r="B98" s="193"/>
      <c r="C98" s="194"/>
      <c r="D98" s="194"/>
      <c r="E98" s="194"/>
      <c r="F98" s="195"/>
      <c r="G98" s="193"/>
      <c r="H98" s="194"/>
      <c r="I98" s="194"/>
      <c r="J98" s="195"/>
      <c r="K98" s="193"/>
      <c r="L98" s="194"/>
      <c r="M98" s="194"/>
      <c r="N98" s="194"/>
      <c r="O98" s="195"/>
      <c r="P98" s="196">
        <f t="shared" ref="P98:P100" si="2">IF(NOT(B98=0),ROUNDUP(G98*K98/1000,1),)</f>
        <v>0</v>
      </c>
      <c r="Q98" s="197"/>
      <c r="R98" s="197"/>
      <c r="S98" s="198"/>
      <c r="T98" s="193"/>
      <c r="U98" s="194"/>
      <c r="V98" s="194"/>
      <c r="W98" s="194"/>
      <c r="X98" s="194"/>
      <c r="Y98" s="194"/>
      <c r="Z98" s="194"/>
      <c r="AA98" s="195"/>
      <c r="AB98" s="122"/>
      <c r="AC98" s="123"/>
      <c r="AD98" s="123"/>
      <c r="AE98" s="123"/>
      <c r="AF98" s="124"/>
      <c r="AG98" s="199">
        <f t="shared" ref="AG98:AG100" si="3">IF(NOT(B98=0),ROUNDDOWN(G98*K98*T98*AB98/100/1000,0),)</f>
        <v>0</v>
      </c>
      <c r="AH98" s="200"/>
      <c r="AI98" s="200"/>
      <c r="AJ98" s="200"/>
      <c r="AK98" s="201"/>
      <c r="AL98" s="86"/>
    </row>
    <row r="99" spans="1:38" ht="15" customHeight="1" x14ac:dyDescent="0.2">
      <c r="A99" s="86"/>
      <c r="B99" s="193"/>
      <c r="C99" s="194"/>
      <c r="D99" s="194"/>
      <c r="E99" s="194"/>
      <c r="F99" s="195"/>
      <c r="G99" s="193"/>
      <c r="H99" s="194"/>
      <c r="I99" s="194"/>
      <c r="J99" s="195"/>
      <c r="K99" s="193"/>
      <c r="L99" s="194"/>
      <c r="M99" s="194"/>
      <c r="N99" s="194"/>
      <c r="O99" s="195"/>
      <c r="P99" s="196">
        <f t="shared" si="2"/>
        <v>0</v>
      </c>
      <c r="Q99" s="197"/>
      <c r="R99" s="197"/>
      <c r="S99" s="198"/>
      <c r="T99" s="193"/>
      <c r="U99" s="194"/>
      <c r="V99" s="194"/>
      <c r="W99" s="194"/>
      <c r="X99" s="194"/>
      <c r="Y99" s="194"/>
      <c r="Z99" s="194"/>
      <c r="AA99" s="195"/>
      <c r="AB99" s="122"/>
      <c r="AC99" s="123"/>
      <c r="AD99" s="123"/>
      <c r="AE99" s="123"/>
      <c r="AF99" s="124"/>
      <c r="AG99" s="199">
        <f t="shared" si="3"/>
        <v>0</v>
      </c>
      <c r="AH99" s="200"/>
      <c r="AI99" s="200"/>
      <c r="AJ99" s="200"/>
      <c r="AK99" s="201"/>
      <c r="AL99" s="86"/>
    </row>
    <row r="100" spans="1:38" ht="15" customHeight="1" x14ac:dyDescent="0.2">
      <c r="A100" s="86"/>
      <c r="B100" s="130"/>
      <c r="C100" s="131"/>
      <c r="D100" s="131"/>
      <c r="E100" s="131"/>
      <c r="F100" s="132"/>
      <c r="G100" s="130"/>
      <c r="H100" s="131"/>
      <c r="I100" s="131"/>
      <c r="J100" s="132"/>
      <c r="K100" s="130"/>
      <c r="L100" s="131"/>
      <c r="M100" s="131"/>
      <c r="N100" s="131"/>
      <c r="O100" s="132"/>
      <c r="P100" s="178">
        <f t="shared" si="2"/>
        <v>0</v>
      </c>
      <c r="Q100" s="179"/>
      <c r="R100" s="179"/>
      <c r="S100" s="180"/>
      <c r="T100" s="130"/>
      <c r="U100" s="131"/>
      <c r="V100" s="131"/>
      <c r="W100" s="131"/>
      <c r="X100" s="131"/>
      <c r="Y100" s="131"/>
      <c r="Z100" s="131"/>
      <c r="AA100" s="132"/>
      <c r="AB100" s="181"/>
      <c r="AC100" s="182"/>
      <c r="AD100" s="182"/>
      <c r="AE100" s="182"/>
      <c r="AF100" s="183"/>
      <c r="AG100" s="199">
        <f t="shared" si="3"/>
        <v>0</v>
      </c>
      <c r="AH100" s="200"/>
      <c r="AI100" s="200"/>
      <c r="AJ100" s="200"/>
      <c r="AK100" s="201"/>
      <c r="AL100" s="86"/>
    </row>
    <row r="101" spans="1:38" ht="15" customHeight="1" x14ac:dyDescent="0.2">
      <c r="A101" s="86"/>
      <c r="B101" s="86"/>
      <c r="C101" s="86"/>
      <c r="D101" s="125" t="s">
        <v>93</v>
      </c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 t="str">
        <f>CONCATENATE(SUM(P97:P100)," [kWc]")</f>
        <v>0 [kWc]</v>
      </c>
      <c r="Q101" s="126"/>
      <c r="R101" s="126"/>
      <c r="S101" s="128"/>
      <c r="T101" s="86"/>
      <c r="U101" s="86"/>
      <c r="V101" s="125" t="s">
        <v>84</v>
      </c>
      <c r="W101" s="126"/>
      <c r="X101" s="126"/>
      <c r="Y101" s="126"/>
      <c r="Z101" s="126"/>
      <c r="AA101" s="126"/>
      <c r="AB101" s="126"/>
      <c r="AC101" s="126"/>
      <c r="AD101" s="126"/>
      <c r="AE101" s="126"/>
      <c r="AF101" s="127" t="str">
        <f>CONCATENATE(ROUNDDOWN(SUM(AF97:AK100),0)," [kWh/an]")</f>
        <v>0 [kWh/an]</v>
      </c>
      <c r="AG101" s="126"/>
      <c r="AH101" s="126"/>
      <c r="AI101" s="126"/>
      <c r="AJ101" s="126"/>
      <c r="AK101" s="128"/>
      <c r="AL101" s="86"/>
    </row>
    <row r="102" spans="1:38" ht="13.5" customHeight="1" x14ac:dyDescent="0.2">
      <c r="A102" s="86"/>
      <c r="B102" s="119" t="s">
        <v>102</v>
      </c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86"/>
    </row>
    <row r="103" spans="1:38" ht="12" customHeight="1" x14ac:dyDescent="0.2">
      <c r="A103" s="86"/>
      <c r="B103" s="120" t="s">
        <v>103</v>
      </c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86"/>
    </row>
    <row r="104" spans="1:38" ht="12" customHeight="1" x14ac:dyDescent="0.2">
      <c r="A104" s="86"/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86"/>
    </row>
    <row r="105" spans="1:38" ht="12" customHeight="1" x14ac:dyDescent="0.2">
      <c r="A105" s="86"/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86"/>
    </row>
    <row r="106" spans="1:38" ht="9.75" customHeight="1" thickBot="1" x14ac:dyDescent="0.25">
      <c r="A106" s="86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86"/>
    </row>
    <row r="107" spans="1:38" ht="9.75" customHeight="1" x14ac:dyDescent="0.2">
      <c r="A107" s="86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86"/>
    </row>
    <row r="108" spans="1:38" ht="16.5" customHeight="1" x14ac:dyDescent="0.2">
      <c r="A108" s="86"/>
      <c r="B108" s="109" t="s">
        <v>119</v>
      </c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</row>
    <row r="109" spans="1:38" ht="16.5" customHeight="1" x14ac:dyDescent="0.2">
      <c r="A109" s="86"/>
      <c r="B109" s="86"/>
      <c r="C109" s="121" t="s">
        <v>99</v>
      </c>
      <c r="D109" s="121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84" t="s">
        <v>131</v>
      </c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5">
        <f>$AF$46</f>
        <v>0</v>
      </c>
      <c r="AD109" s="185"/>
      <c r="AE109" s="185"/>
      <c r="AF109" s="185"/>
      <c r="AG109" s="185"/>
      <c r="AH109" s="185"/>
      <c r="AI109" s="186" t="s">
        <v>97</v>
      </c>
      <c r="AJ109" s="186"/>
      <c r="AK109" s="186"/>
      <c r="AL109" s="86"/>
    </row>
    <row r="110" spans="1:38" ht="9.75" customHeight="1" x14ac:dyDescent="0.2">
      <c r="A110" s="86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</row>
    <row r="111" spans="1:38" ht="16.5" customHeight="1" x14ac:dyDescent="0.2">
      <c r="A111" s="86"/>
      <c r="B111" s="97" t="s">
        <v>136</v>
      </c>
      <c r="C111" s="98"/>
      <c r="D111" s="98"/>
      <c r="E111" s="98"/>
      <c r="F111" s="98"/>
      <c r="G111" s="98"/>
      <c r="H111" s="98"/>
      <c r="I111" s="98"/>
      <c r="J111" s="98"/>
      <c r="K111" s="99"/>
      <c r="L111" s="97" t="s">
        <v>82</v>
      </c>
      <c r="M111" s="98"/>
      <c r="N111" s="98"/>
      <c r="O111" s="99"/>
      <c r="P111" s="97" t="s">
        <v>139</v>
      </c>
      <c r="Q111" s="98"/>
      <c r="R111" s="98"/>
      <c r="S111" s="98"/>
      <c r="T111" s="99"/>
      <c r="U111" s="97" t="s">
        <v>100</v>
      </c>
      <c r="V111" s="98"/>
      <c r="W111" s="98"/>
      <c r="X111" s="99"/>
      <c r="Y111" s="97" t="s">
        <v>101</v>
      </c>
      <c r="Z111" s="98"/>
      <c r="AA111" s="98"/>
      <c r="AB111" s="98"/>
      <c r="AC111" s="98"/>
      <c r="AD111" s="98"/>
      <c r="AE111" s="98"/>
      <c r="AF111" s="99"/>
      <c r="AG111" s="97" t="s">
        <v>138</v>
      </c>
      <c r="AH111" s="98"/>
      <c r="AI111" s="98"/>
      <c r="AJ111" s="98"/>
      <c r="AK111" s="99"/>
      <c r="AL111" s="86"/>
    </row>
    <row r="112" spans="1:38" ht="16.5" customHeight="1" x14ac:dyDescent="0.2">
      <c r="A112" s="86"/>
      <c r="B112" s="100"/>
      <c r="C112" s="101"/>
      <c r="D112" s="101"/>
      <c r="E112" s="101"/>
      <c r="F112" s="101"/>
      <c r="G112" s="101"/>
      <c r="H112" s="101"/>
      <c r="I112" s="101"/>
      <c r="J112" s="101"/>
      <c r="K112" s="102"/>
      <c r="L112" s="100"/>
      <c r="M112" s="101"/>
      <c r="N112" s="101"/>
      <c r="O112" s="102"/>
      <c r="P112" s="100"/>
      <c r="Q112" s="101"/>
      <c r="R112" s="101"/>
      <c r="S112" s="101"/>
      <c r="T112" s="102"/>
      <c r="U112" s="100"/>
      <c r="V112" s="101"/>
      <c r="W112" s="101"/>
      <c r="X112" s="102"/>
      <c r="Y112" s="100"/>
      <c r="Z112" s="101"/>
      <c r="AA112" s="101"/>
      <c r="AB112" s="101"/>
      <c r="AC112" s="101"/>
      <c r="AD112" s="101"/>
      <c r="AE112" s="101"/>
      <c r="AF112" s="102"/>
      <c r="AG112" s="100"/>
      <c r="AH112" s="101"/>
      <c r="AI112" s="101"/>
      <c r="AJ112" s="101"/>
      <c r="AK112" s="102"/>
      <c r="AL112" s="86"/>
    </row>
    <row r="113" spans="1:38" ht="16.5" customHeight="1" x14ac:dyDescent="0.2">
      <c r="A113" s="86"/>
      <c r="B113" s="103"/>
      <c r="C113" s="104"/>
      <c r="D113" s="104"/>
      <c r="E113" s="104"/>
      <c r="F113" s="104"/>
      <c r="G113" s="104"/>
      <c r="H113" s="104"/>
      <c r="I113" s="104"/>
      <c r="J113" s="104"/>
      <c r="K113" s="105"/>
      <c r="L113" s="103"/>
      <c r="M113" s="104"/>
      <c r="N113" s="104"/>
      <c r="O113" s="105"/>
      <c r="P113" s="103"/>
      <c r="Q113" s="104"/>
      <c r="R113" s="104"/>
      <c r="S113" s="104"/>
      <c r="T113" s="105"/>
      <c r="U113" s="106">
        <f>IF(NOT($B$113=0),ROUNDUP($L$113*$P$113,1),)</f>
        <v>0</v>
      </c>
      <c r="V113" s="107"/>
      <c r="W113" s="107"/>
      <c r="X113" s="108"/>
      <c r="Y113" s="103"/>
      <c r="Z113" s="104"/>
      <c r="AA113" s="104"/>
      <c r="AB113" s="104"/>
      <c r="AC113" s="104"/>
      <c r="AD113" s="104"/>
      <c r="AE113" s="104"/>
      <c r="AF113" s="105"/>
      <c r="AG113" s="110">
        <f>IF(NOT($B$113=0),ROUNDDOWN($L$113*$P$113*$Y$113,0),0)</f>
        <v>0</v>
      </c>
      <c r="AH113" s="111"/>
      <c r="AI113" s="111"/>
      <c r="AJ113" s="111"/>
      <c r="AK113" s="112"/>
      <c r="AL113" s="86"/>
    </row>
    <row r="114" spans="1:38" s="64" customFormat="1" ht="12" customHeight="1" x14ac:dyDescent="0.2">
      <c r="A114" s="84"/>
      <c r="B114" s="129" t="s">
        <v>104</v>
      </c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84"/>
    </row>
    <row r="115" spans="1:38" ht="20.25" customHeight="1" x14ac:dyDescent="0.2">
      <c r="A115" s="86"/>
      <c r="B115" s="129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86"/>
    </row>
    <row r="116" spans="1:38" ht="9.75" customHeight="1" thickBot="1" x14ac:dyDescent="0.25">
      <c r="A116" s="86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86"/>
    </row>
    <row r="117" spans="1:38" ht="9.75" customHeight="1" x14ac:dyDescent="0.2">
      <c r="A117" s="86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86"/>
    </row>
    <row r="118" spans="1:38" ht="16.5" customHeight="1" x14ac:dyDescent="0.2">
      <c r="A118" s="86"/>
      <c r="B118" s="109" t="s">
        <v>105</v>
      </c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</row>
    <row r="119" spans="1:38" ht="6" customHeight="1" x14ac:dyDescent="0.2">
      <c r="A119" s="86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</row>
    <row r="120" spans="1:38" ht="15" customHeight="1" x14ac:dyDescent="0.2">
      <c r="A120" s="86"/>
      <c r="B120" s="114" t="s">
        <v>106</v>
      </c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3" t="str" cm="1">
        <f t="array" ref="N120">IF(data!$C$17+data!$C$18+data!$C$19=0,"formulaire incomplet, il manque des cases à cocher",IF(data!$C$17+data!$C$18=0,"non exigée (installation(s) de confort uniquement)",_xlfn.IFS(data!$C$21+data!$C$22+data!$C$23+data!$C$24+data!$C$25=0,"formulaire incomplet, il manque des cases à cocher",AND(OR(data!$C$17,data!$C$18),$Z$42=0),"données manquantes !",data!$C$25,"/!\ demande de dérogation activée /!\",AND(data!$C$21,data!$C$22),"Solaire thermique et photovoltaïque activés",AND(data!$C$21,$AG$113&lt;$AC$109),"compensation via panneaux thermiques insuffisante !",AND(data!$C$21,$AG$113&gt;=$AC$109),CONCATENATE("compensation via panneaux thermiques ok : ",$AG$113,"kWh &gt; ",$AC$109,"kWh"),data!$C$22,"compensation via PAC électrique et panneaux solaires photovoltaïques",data!$C$23,"compensation via chauffage à distance",data!$C$24,"compensation via chaudière à bois")))</f>
        <v>formulaire incomplet, il manque des cases à cocher</v>
      </c>
      <c r="O120" s="113"/>
      <c r="P120" s="113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3"/>
      <c r="AL120" s="86"/>
    </row>
    <row r="121" spans="1:38" ht="9.75" customHeight="1" x14ac:dyDescent="0.2">
      <c r="A121" s="86"/>
      <c r="B121" s="71"/>
      <c r="C121" s="71"/>
      <c r="D121" s="84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86"/>
    </row>
    <row r="122" spans="1:38" ht="15" customHeight="1" x14ac:dyDescent="0.2">
      <c r="A122" s="86"/>
      <c r="B122" s="114" t="s">
        <v>107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3" t="str" cm="1">
        <f t="array" ref="N122">IF(data!$C$17+data!$C$18+data!$C$19=0,"formulaire incomplet, il manque des cases à cocher",_xlfn.IFS(OR(AND(OR(data!$C$17,data!$C$18),data!$C$26+data!$C$27=0),AND(data!$C$19,data!$C$28+data!$C$29=0)),"formulaire incomplet, il manque des cases à cocher",OR(AND(data!$C$19,$Z$82=0),AND(OR(data!$C$17,data!$C$18),$Z$68=0)),"données manquantes !",OR(data!$C$27,data!$C$29),"/!\ demande de dérogation activée /!\",AND(OR(AND(OR(data!$C$17,data!$C$18),data!$C$26),AND(data!$C$19,data!$C$28)),SUM($AG$97:$AK$100)&lt;$AC$93),"compensation via panneaux photovoltaïques insuffisante !",AND(OR(AND(OR(data!$C$17,data!$C$18),data!$C$26),AND(data!$C$19,data!$C$28)),SUM($AG$97:$AK$100)&gt;=$AC$93),CONCATENATE("compensation via panneaux photovoltaïques ok : ",SUM($AG$97:$AK$100),"kWh &gt; ",$AC$93,"kWh")))</f>
        <v>formulaire incomplet, il manque des cases à cocher</v>
      </c>
      <c r="O122" s="113"/>
      <c r="P122" s="113"/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113"/>
      <c r="AL122" s="86"/>
    </row>
    <row r="123" spans="1:38" ht="9.75" customHeight="1" thickBot="1" x14ac:dyDescent="0.25">
      <c r="A123" s="86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86"/>
    </row>
    <row r="124" spans="1:38" ht="9.75" customHeight="1" x14ac:dyDescent="0.2">
      <c r="A124" s="86"/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</row>
    <row r="125" spans="1:38" ht="16.5" customHeight="1" x14ac:dyDescent="0.2">
      <c r="A125" s="86"/>
      <c r="B125" s="109" t="s">
        <v>5</v>
      </c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</row>
    <row r="126" spans="1:38" ht="16.5" customHeight="1" x14ac:dyDescent="0.2">
      <c r="A126" s="86"/>
      <c r="B126" s="177" t="s">
        <v>9</v>
      </c>
      <c r="C126" s="177"/>
      <c r="D126" s="177"/>
      <c r="E126" s="177"/>
      <c r="F126" s="177"/>
      <c r="G126" s="177"/>
      <c r="H126" s="177"/>
      <c r="I126" s="177"/>
      <c r="J126" s="177"/>
      <c r="K126" s="177"/>
      <c r="L126" s="177"/>
      <c r="M126" s="44"/>
      <c r="N126" s="177" t="s">
        <v>10</v>
      </c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44"/>
      <c r="Z126" s="177" t="s">
        <v>11</v>
      </c>
      <c r="AA126" s="177"/>
      <c r="AB126" s="177"/>
      <c r="AC126" s="177"/>
      <c r="AD126" s="177"/>
      <c r="AE126" s="177"/>
      <c r="AF126" s="177"/>
      <c r="AG126" s="177"/>
      <c r="AH126" s="177"/>
      <c r="AI126" s="177"/>
      <c r="AJ126" s="177"/>
      <c r="AK126" s="44"/>
      <c r="AL126" s="44"/>
    </row>
    <row r="127" spans="1:38" ht="9.75" customHeight="1" thickBot="1" x14ac:dyDescent="0.25">
      <c r="A127" s="86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86"/>
    </row>
    <row r="128" spans="1:38" ht="9.75" customHeight="1" x14ac:dyDescent="0.2">
      <c r="A128" s="86"/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</row>
    <row r="129" spans="1:38" ht="16.5" customHeight="1" x14ac:dyDescent="0.2">
      <c r="A129" s="86"/>
      <c r="B129" s="109" t="s">
        <v>12</v>
      </c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86"/>
    </row>
    <row r="130" spans="1:38" ht="9.75" customHeight="1" x14ac:dyDescent="0.2">
      <c r="A130" s="86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</row>
    <row r="131" spans="1:38" ht="16.5" customHeight="1" x14ac:dyDescent="0.2">
      <c r="A131" s="86"/>
      <c r="B131" s="155"/>
      <c r="C131" s="156"/>
      <c r="D131" s="156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7"/>
      <c r="AL131" s="86"/>
    </row>
    <row r="132" spans="1:38" ht="16.5" customHeight="1" x14ac:dyDescent="0.2">
      <c r="A132" s="86"/>
      <c r="B132" s="158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60"/>
      <c r="AL132" s="86"/>
    </row>
    <row r="133" spans="1:38" ht="16.5" customHeight="1" x14ac:dyDescent="0.2">
      <c r="A133" s="86"/>
      <c r="B133" s="161"/>
      <c r="C133" s="162"/>
      <c r="D133" s="162"/>
      <c r="E133" s="162"/>
      <c r="F133" s="162"/>
      <c r="G133" s="162"/>
      <c r="H133" s="162"/>
      <c r="I133" s="162"/>
      <c r="J133" s="162"/>
      <c r="K133" s="162"/>
      <c r="L133" s="162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3"/>
      <c r="AL133" s="86"/>
    </row>
    <row r="134" spans="1:38" ht="9.75" customHeight="1" thickBot="1" x14ac:dyDescent="0.25">
      <c r="A134" s="86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86"/>
    </row>
    <row r="135" spans="1:38" ht="9.75" customHeight="1" x14ac:dyDescent="0.2">
      <c r="A135" s="86"/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</row>
    <row r="136" spans="1:38" ht="16.5" customHeight="1" x14ac:dyDescent="0.2">
      <c r="A136" s="86"/>
      <c r="B136" s="109" t="s">
        <v>13</v>
      </c>
      <c r="C136" s="109"/>
      <c r="D136" s="109"/>
      <c r="E136" s="109"/>
      <c r="F136" s="109"/>
      <c r="G136" s="164"/>
      <c r="H136" s="165" t="s">
        <v>19</v>
      </c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7"/>
      <c r="W136" s="171" t="s">
        <v>90</v>
      </c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2"/>
      <c r="AJ136" s="172"/>
      <c r="AK136" s="173"/>
      <c r="AL136" s="86"/>
    </row>
    <row r="137" spans="1:38" ht="9.75" customHeight="1" x14ac:dyDescent="0.2">
      <c r="A137" s="86"/>
      <c r="B137" s="83"/>
      <c r="C137" s="83"/>
      <c r="D137" s="83"/>
      <c r="E137" s="83"/>
      <c r="F137" s="83"/>
      <c r="G137" s="83"/>
      <c r="H137" s="168"/>
      <c r="I137" s="169"/>
      <c r="J137" s="169"/>
      <c r="K137" s="169"/>
      <c r="L137" s="169"/>
      <c r="M137" s="169"/>
      <c r="N137" s="169"/>
      <c r="O137" s="169"/>
      <c r="P137" s="169"/>
      <c r="Q137" s="169"/>
      <c r="R137" s="169"/>
      <c r="S137" s="169"/>
      <c r="T137" s="169"/>
      <c r="U137" s="169"/>
      <c r="V137" s="170"/>
      <c r="W137" s="174"/>
      <c r="X137" s="175"/>
      <c r="Y137" s="175"/>
      <c r="Z137" s="175"/>
      <c r="AA137" s="175"/>
      <c r="AB137" s="175"/>
      <c r="AC137" s="175"/>
      <c r="AD137" s="175"/>
      <c r="AE137" s="175"/>
      <c r="AF137" s="175"/>
      <c r="AG137" s="175"/>
      <c r="AH137" s="175"/>
      <c r="AI137" s="175"/>
      <c r="AJ137" s="175"/>
      <c r="AK137" s="176"/>
      <c r="AL137" s="86"/>
    </row>
    <row r="138" spans="1:38" ht="16.5" customHeight="1" x14ac:dyDescent="0.2">
      <c r="A138" s="86"/>
      <c r="B138" s="24"/>
      <c r="C138" s="133" t="s">
        <v>17</v>
      </c>
      <c r="D138" s="133"/>
      <c r="E138" s="133"/>
      <c r="F138" s="133"/>
      <c r="G138" s="133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142"/>
      <c r="U138" s="142"/>
      <c r="V138" s="142"/>
      <c r="W138" s="144"/>
      <c r="X138" s="145"/>
      <c r="Y138" s="145"/>
      <c r="Z138" s="145"/>
      <c r="AA138" s="145"/>
      <c r="AB138" s="145"/>
      <c r="AC138" s="145"/>
      <c r="AD138" s="145"/>
      <c r="AE138" s="145"/>
      <c r="AF138" s="145"/>
      <c r="AG138" s="145"/>
      <c r="AH138" s="145"/>
      <c r="AI138" s="145"/>
      <c r="AJ138" s="145"/>
      <c r="AK138" s="146"/>
      <c r="AL138" s="86"/>
    </row>
    <row r="139" spans="1:38" ht="16.5" customHeight="1" x14ac:dyDescent="0.2">
      <c r="A139" s="86"/>
      <c r="B139" s="24"/>
      <c r="C139" s="133"/>
      <c r="D139" s="133"/>
      <c r="E139" s="133"/>
      <c r="F139" s="133"/>
      <c r="G139" s="13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7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9"/>
      <c r="AL139" s="86"/>
    </row>
    <row r="140" spans="1:38" ht="16.5" customHeight="1" x14ac:dyDescent="0.2">
      <c r="A140" s="86"/>
      <c r="B140" s="44"/>
      <c r="C140" s="150" t="s">
        <v>14</v>
      </c>
      <c r="D140" s="150"/>
      <c r="E140" s="150"/>
      <c r="F140" s="150"/>
      <c r="G140" s="150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2"/>
      <c r="X140" s="153"/>
      <c r="Y140" s="153"/>
      <c r="Z140" s="153"/>
      <c r="AA140" s="153"/>
      <c r="AB140" s="153"/>
      <c r="AC140" s="153"/>
      <c r="AD140" s="153"/>
      <c r="AE140" s="153"/>
      <c r="AF140" s="153"/>
      <c r="AG140" s="153"/>
      <c r="AH140" s="153"/>
      <c r="AI140" s="153"/>
      <c r="AJ140" s="153"/>
      <c r="AK140" s="154"/>
      <c r="AL140" s="86"/>
    </row>
    <row r="141" spans="1:38" ht="16.5" customHeight="1" x14ac:dyDescent="0.2">
      <c r="A141" s="86"/>
      <c r="B141" s="44"/>
      <c r="C141" s="150" t="s">
        <v>15</v>
      </c>
      <c r="D141" s="150"/>
      <c r="E141" s="150"/>
      <c r="F141" s="150"/>
      <c r="G141" s="150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2"/>
      <c r="X141" s="153"/>
      <c r="Y141" s="153"/>
      <c r="Z141" s="153"/>
      <c r="AA141" s="153"/>
      <c r="AB141" s="153"/>
      <c r="AC141" s="153"/>
      <c r="AD141" s="153"/>
      <c r="AE141" s="153"/>
      <c r="AF141" s="153"/>
      <c r="AG141" s="153"/>
      <c r="AH141" s="153"/>
      <c r="AI141" s="153"/>
      <c r="AJ141" s="153"/>
      <c r="AK141" s="154"/>
      <c r="AL141" s="86"/>
    </row>
    <row r="142" spans="1:38" ht="16.5" customHeight="1" x14ac:dyDescent="0.2">
      <c r="A142" s="86"/>
      <c r="B142" s="24"/>
      <c r="C142" s="133" t="s">
        <v>18</v>
      </c>
      <c r="D142" s="133"/>
      <c r="E142" s="133"/>
      <c r="F142" s="133"/>
      <c r="G142" s="133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4"/>
      <c r="T142" s="134"/>
      <c r="U142" s="134"/>
      <c r="V142" s="134"/>
      <c r="W142" s="136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8"/>
      <c r="AL142" s="86"/>
    </row>
    <row r="143" spans="1:38" ht="16.5" customHeight="1" x14ac:dyDescent="0.2">
      <c r="A143" s="86"/>
      <c r="B143" s="24"/>
      <c r="C143" s="133"/>
      <c r="D143" s="133"/>
      <c r="E143" s="133"/>
      <c r="F143" s="133"/>
      <c r="G143" s="133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9"/>
      <c r="X143" s="140"/>
      <c r="Y143" s="140"/>
      <c r="Z143" s="140"/>
      <c r="AA143" s="140"/>
      <c r="AB143" s="140"/>
      <c r="AC143" s="140"/>
      <c r="AD143" s="140"/>
      <c r="AE143" s="140"/>
      <c r="AF143" s="140"/>
      <c r="AG143" s="140"/>
      <c r="AH143" s="140"/>
      <c r="AI143" s="140"/>
      <c r="AJ143" s="140"/>
      <c r="AK143" s="141"/>
      <c r="AL143" s="86"/>
    </row>
    <row r="144" spans="1:38" ht="16.5" customHeight="1" x14ac:dyDescent="0.2">
      <c r="A144" s="86"/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</row>
    <row r="145" s="18" customFormat="1" ht="16.5" hidden="1" customHeight="1" x14ac:dyDescent="0.2"/>
    <row r="146" s="18" customFormat="1" ht="16.5" hidden="1" customHeight="1" x14ac:dyDescent="0.2"/>
    <row r="147" s="18" customFormat="1" ht="16.5" hidden="1" customHeight="1" x14ac:dyDescent="0.2"/>
    <row r="148" s="18" customFormat="1" ht="16.5" hidden="1" customHeight="1" x14ac:dyDescent="0.2"/>
  </sheetData>
  <sheetProtection algorithmName="SHA-512" hashValue="c6MtKdR+OyJVsXFRh9R5QlaFGBOQPjUDsOKdBktFtT0IzdisolS4v2LEYDUNDv58jPsNQ63lbOwcoU1hDWvVVQ==" saltValue="ue5hrH64Bxsy/Tqc3n21nQ==" spinCount="100000" sheet="1" objects="1" scenarios="1" selectLockedCells="1"/>
  <mergeCells count="207">
    <mergeCell ref="AG98:AK98"/>
    <mergeCell ref="AB15:AJ15"/>
    <mergeCell ref="AC18:AK19"/>
    <mergeCell ref="B18:N18"/>
    <mergeCell ref="C21:H21"/>
    <mergeCell ref="C22:H22"/>
    <mergeCell ref="AC22:AK22"/>
    <mergeCell ref="S18:AB19"/>
    <mergeCell ref="S22:AB22"/>
    <mergeCell ref="S28:AB28"/>
    <mergeCell ref="T23:U23"/>
    <mergeCell ref="Y23:Z23"/>
    <mergeCell ref="AC28:AK28"/>
    <mergeCell ref="AC32:AK32"/>
    <mergeCell ref="AC23:AK23"/>
    <mergeCell ref="AA23:AB23"/>
    <mergeCell ref="C33:E33"/>
    <mergeCell ref="C46:I46"/>
    <mergeCell ref="V29:X29"/>
    <mergeCell ref="T29:U29"/>
    <mergeCell ref="Y29:Z29"/>
    <mergeCell ref="AC29:AK29"/>
    <mergeCell ref="L39:Q39"/>
    <mergeCell ref="V33:X33"/>
    <mergeCell ref="P101:S101"/>
    <mergeCell ref="D101:O101"/>
    <mergeCell ref="AA29:AB29"/>
    <mergeCell ref="V23:X23"/>
    <mergeCell ref="C39:K39"/>
    <mergeCell ref="B95:F96"/>
    <mergeCell ref="G95:J96"/>
    <mergeCell ref="K95:O96"/>
    <mergeCell ref="AG95:AK96"/>
    <mergeCell ref="AB95:AF96"/>
    <mergeCell ref="T95:AA96"/>
    <mergeCell ref="P95:S96"/>
    <mergeCell ref="C40:K40"/>
    <mergeCell ref="C41:K41"/>
    <mergeCell ref="AA33:AB33"/>
    <mergeCell ref="B37:Q37"/>
    <mergeCell ref="C24:Q24"/>
    <mergeCell ref="S32:AB32"/>
    <mergeCell ref="C32:I32"/>
    <mergeCell ref="C28:H29"/>
    <mergeCell ref="C25:R25"/>
    <mergeCell ref="C23:Q23"/>
    <mergeCell ref="AB97:AF97"/>
    <mergeCell ref="AG97:AK97"/>
    <mergeCell ref="N2:U5"/>
    <mergeCell ref="V2:AK5"/>
    <mergeCell ref="B7:E7"/>
    <mergeCell ref="B9:D9"/>
    <mergeCell ref="AB7:AE7"/>
    <mergeCell ref="AF7:AK7"/>
    <mergeCell ref="F9:AK9"/>
    <mergeCell ref="F7:Z7"/>
    <mergeCell ref="B2:C5"/>
    <mergeCell ref="D2:M5"/>
    <mergeCell ref="B12:I12"/>
    <mergeCell ref="N15:Y15"/>
    <mergeCell ref="R66:U66"/>
    <mergeCell ref="C67:K67"/>
    <mergeCell ref="L67:Q67"/>
    <mergeCell ref="R67:U67"/>
    <mergeCell ref="AC33:AK33"/>
    <mergeCell ref="C56:J56"/>
    <mergeCell ref="K56:AJ57"/>
    <mergeCell ref="C57:J57"/>
    <mergeCell ref="C53:U53"/>
    <mergeCell ref="AD42:AF42"/>
    <mergeCell ref="Z42:AC42"/>
    <mergeCell ref="L42:Q42"/>
    <mergeCell ref="R42:U42"/>
    <mergeCell ref="C42:K42"/>
    <mergeCell ref="C43:K43"/>
    <mergeCell ref="L43:Q43"/>
    <mergeCell ref="R43:U43"/>
    <mergeCell ref="Y33:Z33"/>
    <mergeCell ref="T33:U33"/>
    <mergeCell ref="R39:U39"/>
    <mergeCell ref="T37:AK37"/>
    <mergeCell ref="X41:AH41"/>
    <mergeCell ref="R40:U40"/>
    <mergeCell ref="L40:Q40"/>
    <mergeCell ref="L41:Q41"/>
    <mergeCell ref="R41:U41"/>
    <mergeCell ref="B63:Q63"/>
    <mergeCell ref="T63:AK63"/>
    <mergeCell ref="C65:K65"/>
    <mergeCell ref="L65:Q65"/>
    <mergeCell ref="R65:U65"/>
    <mergeCell ref="B59:AK60"/>
    <mergeCell ref="O49:U49"/>
    <mergeCell ref="C68:K68"/>
    <mergeCell ref="L68:Q68"/>
    <mergeCell ref="R68:U68"/>
    <mergeCell ref="Z68:AC68"/>
    <mergeCell ref="AD68:AF68"/>
    <mergeCell ref="C66:K66"/>
    <mergeCell ref="L66:Q66"/>
    <mergeCell ref="C88:J88"/>
    <mergeCell ref="K88:AJ89"/>
    <mergeCell ref="C89:J89"/>
    <mergeCell ref="C75:J75"/>
    <mergeCell ref="K75:AJ76"/>
    <mergeCell ref="C76:J76"/>
    <mergeCell ref="C72:J72"/>
    <mergeCell ref="C69:K69"/>
    <mergeCell ref="L69:Q69"/>
    <mergeCell ref="R69:U69"/>
    <mergeCell ref="V72:AE72"/>
    <mergeCell ref="AF72:AI72"/>
    <mergeCell ref="AJ72:AK72"/>
    <mergeCell ref="X67:AH67"/>
    <mergeCell ref="B92:Y92"/>
    <mergeCell ref="O93:AB93"/>
    <mergeCell ref="AC93:AH93"/>
    <mergeCell ref="AI93:AK93"/>
    <mergeCell ref="C93:N93"/>
    <mergeCell ref="B79:S79"/>
    <mergeCell ref="B80:T82"/>
    <mergeCell ref="X80:AH81"/>
    <mergeCell ref="Z82:AD82"/>
    <mergeCell ref="AE82:AG82"/>
    <mergeCell ref="C85:J85"/>
    <mergeCell ref="V85:AE85"/>
    <mergeCell ref="AF85:AI85"/>
    <mergeCell ref="AJ85:AK85"/>
    <mergeCell ref="K100:O100"/>
    <mergeCell ref="P100:S100"/>
    <mergeCell ref="T100:AA100"/>
    <mergeCell ref="AB100:AF100"/>
    <mergeCell ref="O109:AB109"/>
    <mergeCell ref="AC109:AH109"/>
    <mergeCell ref="AI109:AK109"/>
    <mergeCell ref="B97:F97"/>
    <mergeCell ref="G97:J97"/>
    <mergeCell ref="K97:O97"/>
    <mergeCell ref="P97:S97"/>
    <mergeCell ref="T97:AA97"/>
    <mergeCell ref="B98:F98"/>
    <mergeCell ref="B99:F99"/>
    <mergeCell ref="G98:J98"/>
    <mergeCell ref="G99:J99"/>
    <mergeCell ref="K98:O98"/>
    <mergeCell ref="K99:O99"/>
    <mergeCell ref="P99:S99"/>
    <mergeCell ref="P98:S98"/>
    <mergeCell ref="T98:AA98"/>
    <mergeCell ref="T99:AA99"/>
    <mergeCell ref="AG99:AK99"/>
    <mergeCell ref="AG100:AK100"/>
    <mergeCell ref="B125:Y125"/>
    <mergeCell ref="B129:AK129"/>
    <mergeCell ref="B131:AK133"/>
    <mergeCell ref="B136:G136"/>
    <mergeCell ref="H136:V137"/>
    <mergeCell ref="W136:AK137"/>
    <mergeCell ref="B126:L126"/>
    <mergeCell ref="N126:X126"/>
    <mergeCell ref="Z126:AJ126"/>
    <mergeCell ref="C142:G143"/>
    <mergeCell ref="H142:V143"/>
    <mergeCell ref="W142:AK143"/>
    <mergeCell ref="C138:G139"/>
    <mergeCell ref="H138:V139"/>
    <mergeCell ref="W138:AK139"/>
    <mergeCell ref="C140:G140"/>
    <mergeCell ref="H140:V140"/>
    <mergeCell ref="W140:AK140"/>
    <mergeCell ref="C141:G141"/>
    <mergeCell ref="H141:V141"/>
    <mergeCell ref="W141:AK141"/>
    <mergeCell ref="N120:AK120"/>
    <mergeCell ref="B120:M120"/>
    <mergeCell ref="B122:M122"/>
    <mergeCell ref="N122:AK122"/>
    <mergeCell ref="AJ46:AK46"/>
    <mergeCell ref="AJ49:AK49"/>
    <mergeCell ref="AF49:AI49"/>
    <mergeCell ref="AF46:AI46"/>
    <mergeCell ref="V49:AE49"/>
    <mergeCell ref="V46:AE46"/>
    <mergeCell ref="B102:AK102"/>
    <mergeCell ref="B103:AK105"/>
    <mergeCell ref="B108:Y108"/>
    <mergeCell ref="C109:N109"/>
    <mergeCell ref="AB99:AF99"/>
    <mergeCell ref="AB98:AF98"/>
    <mergeCell ref="V101:AE101"/>
    <mergeCell ref="AF101:AK101"/>
    <mergeCell ref="B114:AK115"/>
    <mergeCell ref="L111:O112"/>
    <mergeCell ref="P111:T112"/>
    <mergeCell ref="U111:X112"/>
    <mergeCell ref="B100:F100"/>
    <mergeCell ref="G100:J100"/>
    <mergeCell ref="Y111:AF112"/>
    <mergeCell ref="B111:K112"/>
    <mergeCell ref="B113:K113"/>
    <mergeCell ref="L113:O113"/>
    <mergeCell ref="P113:T113"/>
    <mergeCell ref="U113:X113"/>
    <mergeCell ref="Y113:AF113"/>
    <mergeCell ref="AG111:AK112"/>
    <mergeCell ref="B118:Y118"/>
    <mergeCell ref="AG113:AK113"/>
  </mergeCells>
  <printOptions horizontalCentered="1"/>
  <pageMargins left="0.35433070866141736" right="0.35433070866141736" top="0.37401574803149606" bottom="0.37401574803149606" header="0.15748031496062992" footer="0.15748031496062992"/>
  <pageSetup paperSize="9" scale="8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4" r:id="rId4" name="Check Box 10">
              <controlPr locked="0" defaultSize="0" autoFill="0" autoLine="0" autoPict="0">
                <anchor moveWithCells="1">
                  <from>
                    <xdr:col>2</xdr:col>
                    <xdr:colOff>171450</xdr:colOff>
                    <xdr:row>13</xdr:row>
                    <xdr:rowOff>0</xdr:rowOff>
                  </from>
                  <to>
                    <xdr:col>3</xdr:col>
                    <xdr:colOff>180975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5" name="Check Box 11">
              <controlPr locked="0" defaultSize="0" autoFill="0" autoLine="0" autoPict="0">
                <anchor moveWithCells="1">
                  <from>
                    <xdr:col>11</xdr:col>
                    <xdr:colOff>171450</xdr:colOff>
                    <xdr:row>13</xdr:row>
                    <xdr:rowOff>0</xdr:rowOff>
                  </from>
                  <to>
                    <xdr:col>12</xdr:col>
                    <xdr:colOff>180975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locked="0" defaultSize="0" autoFill="0" autoLine="0" autoPict="0">
                <anchor moveWithCells="1">
                  <from>
                    <xdr:col>25</xdr:col>
                    <xdr:colOff>171450</xdr:colOff>
                    <xdr:row>13</xdr:row>
                    <xdr:rowOff>0</xdr:rowOff>
                  </from>
                  <to>
                    <xdr:col>26</xdr:col>
                    <xdr:colOff>180975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19</xdr:row>
                    <xdr:rowOff>19050</xdr:rowOff>
                  </from>
                  <to>
                    <xdr:col>2</xdr:col>
                    <xdr:colOff>57150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Check Box 17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21</xdr:row>
                    <xdr:rowOff>161925</xdr:rowOff>
                  </from>
                  <to>
                    <xdr:col>2</xdr:col>
                    <xdr:colOff>57150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9" name="Check Box 18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22</xdr:row>
                    <xdr:rowOff>161925</xdr:rowOff>
                  </from>
                  <to>
                    <xdr:col>2</xdr:col>
                    <xdr:colOff>57150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23</xdr:row>
                    <xdr:rowOff>161925</xdr:rowOff>
                  </from>
                  <to>
                    <xdr:col>2</xdr:col>
                    <xdr:colOff>57150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1" name="Check Box 20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27</xdr:row>
                    <xdr:rowOff>76200</xdr:rowOff>
                  </from>
                  <to>
                    <xdr:col>2</xdr:col>
                    <xdr:colOff>57150</xdr:colOff>
                    <xdr:row>28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2" name="Check Box 22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30</xdr:row>
                    <xdr:rowOff>19050</xdr:rowOff>
                  </from>
                  <to>
                    <xdr:col>2</xdr:col>
                    <xdr:colOff>57150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3" name="Check Box 23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31</xdr:row>
                    <xdr:rowOff>171450</xdr:rowOff>
                  </from>
                  <to>
                    <xdr:col>2</xdr:col>
                    <xdr:colOff>57150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locked="0" defaultSize="0" autoFill="0" autoLine="0" autoPict="0">
                <anchor moveWithCells="1">
                  <from>
                    <xdr:col>28</xdr:col>
                    <xdr:colOff>66675</xdr:colOff>
                    <xdr:row>20</xdr:row>
                    <xdr:rowOff>200025</xdr:rowOff>
                  </from>
                  <to>
                    <xdr:col>29</xdr:col>
                    <xdr:colOff>85725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5" name="Check Box 27">
              <controlPr locked="0" defaultSize="0" autoFill="0" autoLine="0" autoPict="0">
                <anchor moveWithCells="1">
                  <from>
                    <xdr:col>28</xdr:col>
                    <xdr:colOff>66675</xdr:colOff>
                    <xdr:row>27</xdr:row>
                    <xdr:rowOff>0</xdr:rowOff>
                  </from>
                  <to>
                    <xdr:col>29</xdr:col>
                    <xdr:colOff>85725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6" name="Check Box 28">
              <controlPr locked="0" defaultSize="0" autoFill="0" autoLine="0" autoPict="0">
                <anchor moveWithCells="1">
                  <from>
                    <xdr:col>28</xdr:col>
                    <xdr:colOff>66675</xdr:colOff>
                    <xdr:row>31</xdr:row>
                    <xdr:rowOff>0</xdr:rowOff>
                  </from>
                  <to>
                    <xdr:col>29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7" name="Check Box 29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44</xdr:row>
                    <xdr:rowOff>76200</xdr:rowOff>
                  </from>
                  <to>
                    <xdr:col>2</xdr:col>
                    <xdr:colOff>57150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Check Box 30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47</xdr:row>
                    <xdr:rowOff>66675</xdr:rowOff>
                  </from>
                  <to>
                    <xdr:col>2</xdr:col>
                    <xdr:colOff>57150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9" name="Check Box 31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51</xdr:row>
                    <xdr:rowOff>0</xdr:rowOff>
                  </from>
                  <to>
                    <xdr:col>2</xdr:col>
                    <xdr:colOff>57150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0" name="Check Box 32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52</xdr:row>
                    <xdr:rowOff>0</xdr:rowOff>
                  </from>
                  <to>
                    <xdr:col>2</xdr:col>
                    <xdr:colOff>57150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1" name="Check Box 37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54</xdr:row>
                    <xdr:rowOff>57150</xdr:rowOff>
                  </from>
                  <to>
                    <xdr:col>2</xdr:col>
                    <xdr:colOff>57150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Check Box 41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71</xdr:row>
                    <xdr:rowOff>0</xdr:rowOff>
                  </from>
                  <to>
                    <xdr:col>2</xdr:col>
                    <xdr:colOff>57150</xdr:colOff>
                    <xdr:row>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3" name="Check Box 44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74</xdr:row>
                    <xdr:rowOff>9525</xdr:rowOff>
                  </from>
                  <to>
                    <xdr:col>2</xdr:col>
                    <xdr:colOff>57150</xdr:colOff>
                    <xdr:row>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4" name="Check Box 45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20</xdr:row>
                    <xdr:rowOff>161925</xdr:rowOff>
                  </from>
                  <to>
                    <xdr:col>2</xdr:col>
                    <xdr:colOff>57150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25" name="Check Box 46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83</xdr:row>
                    <xdr:rowOff>47625</xdr:rowOff>
                  </from>
                  <to>
                    <xdr:col>2</xdr:col>
                    <xdr:colOff>57150</xdr:colOff>
                    <xdr:row>84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6" name="Check Box 47">
              <controlPr locked="0" defaultSize="0" autoFill="0" autoLine="0" autoPict="0">
                <anchor moveWithCells="1">
                  <from>
                    <xdr:col>1</xdr:col>
                    <xdr:colOff>47625</xdr:colOff>
                    <xdr:row>86</xdr:row>
                    <xdr:rowOff>57150</xdr:rowOff>
                  </from>
                  <to>
                    <xdr:col>2</xdr:col>
                    <xdr:colOff>57150</xdr:colOff>
                    <xdr:row>88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5E2F7171-726B-492F-BEAA-B7702C84E941}">
            <xm:f>data!$C$31=1</xm:f>
            <x14:dxf>
              <fill>
                <patternFill>
                  <bgColor rgb="FF00B050"/>
                </patternFill>
              </fill>
            </x14:dxf>
          </x14:cfRule>
          <xm:sqref>N120:AK120</xm:sqref>
        </x14:conditionalFormatting>
        <x14:conditionalFormatting xmlns:xm="http://schemas.microsoft.com/office/excel/2006/main">
          <x14:cfRule type="expression" priority="2" id="{DA76BFBC-A23F-45BC-8309-AC9986559976}">
            <xm:f>data!$C$32=1</xm:f>
            <x14:dxf>
              <fill>
                <patternFill>
                  <bgColor rgb="FF00B050"/>
                </patternFill>
              </fill>
            </x14:dxf>
          </x14:cfRule>
          <xm:sqref>N122:AK122</xm:sqref>
        </x14:conditionalFormatting>
        <x14:conditionalFormatting xmlns:xm="http://schemas.microsoft.com/office/excel/2006/main">
          <x14:cfRule type="expression" priority="1" id="{05F5338E-F761-48EF-B049-E72E5AF36E49}">
            <xm:f>data!E22</xm:f>
            <x14:dxf>
              <font>
                <color theme="1"/>
              </font>
              <fill>
                <patternFill>
                  <bgColor theme="5" tint="0.39994506668294322"/>
                </patternFill>
              </fill>
            </x14:dxf>
          </x14:cfRule>
          <xm:sqref>O49:U49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64AD8E-7508-4F44-B21A-81D4CD24895B}">
          <x14:formula1>
            <xm:f>data!$B$3:$B$14</xm:f>
          </x14:formula1>
          <xm:sqref>C40:K43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8CE17-CB56-4735-A03E-B90E1144DA19}">
  <sheetPr codeName="Feuil3"/>
  <dimension ref="B2:H32"/>
  <sheetViews>
    <sheetView workbookViewId="0">
      <selection activeCell="E22" sqref="E22"/>
    </sheetView>
  </sheetViews>
  <sheetFormatPr baseColWidth="10" defaultColWidth="12" defaultRowHeight="12.75" x14ac:dyDescent="0.2"/>
  <cols>
    <col min="1" max="1" width="12" style="1"/>
    <col min="2" max="2" width="28" style="1" customWidth="1"/>
    <col min="3" max="7" width="12" style="1" customWidth="1"/>
    <col min="8" max="16384" width="12" style="1"/>
  </cols>
  <sheetData>
    <row r="2" spans="2:8" x14ac:dyDescent="0.2">
      <c r="B2" s="10" t="s">
        <v>71</v>
      </c>
      <c r="C2" s="11" t="s">
        <v>72</v>
      </c>
      <c r="D2" s="12" t="s">
        <v>73</v>
      </c>
      <c r="F2" s="1" t="s">
        <v>72</v>
      </c>
      <c r="G2" s="1" t="s">
        <v>126</v>
      </c>
      <c r="H2" s="78" t="s">
        <v>127</v>
      </c>
    </row>
    <row r="3" spans="2:8" x14ac:dyDescent="0.2">
      <c r="B3" s="8" t="s">
        <v>59</v>
      </c>
      <c r="C3" s="13">
        <v>75</v>
      </c>
      <c r="D3" s="14">
        <v>100</v>
      </c>
      <c r="F3" s="1">
        <v>1</v>
      </c>
      <c r="G3" s="1">
        <f>IF(OR($C$17:$C$19),1,0)</f>
        <v>0</v>
      </c>
      <c r="H3" s="1" t="s">
        <v>123</v>
      </c>
    </row>
    <row r="4" spans="2:8" x14ac:dyDescent="0.2">
      <c r="B4" s="8" t="s">
        <v>60</v>
      </c>
      <c r="C4" s="13">
        <v>50</v>
      </c>
      <c r="D4" s="14">
        <v>80</v>
      </c>
      <c r="F4" s="1">
        <f>IF(AND(OR($C$17:$C$18),OR($C$21:$C$25),NOT(AND(C21:C22))),1,0)</f>
        <v>0</v>
      </c>
      <c r="G4" s="1" cm="1">
        <f t="array" ref="G4">IF(OR(AND($D$17,$D$26),AND($D$19,$D$28),AND(NOT($D$17:$D$19),AND($D$26,$D$28))),1,0)</f>
        <v>1</v>
      </c>
      <c r="H4" s="1" t="s">
        <v>124</v>
      </c>
    </row>
    <row r="5" spans="2:8" x14ac:dyDescent="0.2">
      <c r="B5" s="8" t="s">
        <v>61</v>
      </c>
      <c r="C5" s="13">
        <v>25</v>
      </c>
      <c r="D5" s="14">
        <v>80</v>
      </c>
      <c r="F5" s="1">
        <f>IF($C$25,0,1)</f>
        <v>1</v>
      </c>
      <c r="G5" s="1">
        <f>IF(OR($C$27,$C$29),0,1)</f>
        <v>1</v>
      </c>
      <c r="H5" s="1" t="s">
        <v>125</v>
      </c>
    </row>
    <row r="6" spans="2:8" x14ac:dyDescent="0.2">
      <c r="B6" s="8" t="s">
        <v>62</v>
      </c>
      <c r="C6" s="13">
        <v>25</v>
      </c>
      <c r="D6" s="14">
        <v>40</v>
      </c>
      <c r="F6" s="1">
        <f>IF(AND(OR($C$17:$C$18),$C$21,formulaire!$AG$113&lt;formulaire!$AC$109),0,1)</f>
        <v>1</v>
      </c>
      <c r="G6" s="1">
        <f>IF(SUM(formulaire!$AG$97:$AK$100)&lt;formulaire!$AC$93,0,1)</f>
        <v>1</v>
      </c>
      <c r="H6" s="1" t="s">
        <v>128</v>
      </c>
    </row>
    <row r="7" spans="2:8" x14ac:dyDescent="0.2">
      <c r="B7" s="8" t="s">
        <v>63</v>
      </c>
      <c r="C7" s="13">
        <v>25</v>
      </c>
      <c r="D7" s="14">
        <v>120</v>
      </c>
      <c r="F7" s="1">
        <f>IF(AND(OR($C$17:$C$18),formulaire!$Z$42=0),0,1)</f>
        <v>1</v>
      </c>
      <c r="G7" s="1">
        <f>IF(OR(AND(OR($C$17:$C$18),formulaire!$Z$68=0),AND($C$19,formulaire!$Z$82=0)),0,1)</f>
        <v>1</v>
      </c>
      <c r="H7" s="1" t="s">
        <v>129</v>
      </c>
    </row>
    <row r="8" spans="2:8" x14ac:dyDescent="0.2">
      <c r="B8" s="8" t="s">
        <v>64</v>
      </c>
      <c r="C8" s="13">
        <v>200</v>
      </c>
      <c r="D8" s="14">
        <v>120</v>
      </c>
    </row>
    <row r="9" spans="2:8" x14ac:dyDescent="0.2">
      <c r="B9" s="8" t="s">
        <v>66</v>
      </c>
      <c r="C9" s="13">
        <v>50</v>
      </c>
      <c r="D9" s="14">
        <v>60</v>
      </c>
    </row>
    <row r="10" spans="2:8" x14ac:dyDescent="0.2">
      <c r="B10" s="8" t="s">
        <v>67</v>
      </c>
      <c r="C10" s="13">
        <v>100</v>
      </c>
      <c r="D10" s="14">
        <v>100</v>
      </c>
    </row>
    <row r="11" spans="2:8" x14ac:dyDescent="0.2">
      <c r="B11" s="8" t="s">
        <v>68</v>
      </c>
      <c r="C11" s="13">
        <v>25</v>
      </c>
      <c r="D11" s="14">
        <v>60</v>
      </c>
    </row>
    <row r="12" spans="2:8" x14ac:dyDescent="0.2">
      <c r="B12" s="8" t="s">
        <v>65</v>
      </c>
      <c r="C12" s="13">
        <v>5</v>
      </c>
      <c r="D12" s="14">
        <v>20</v>
      </c>
    </row>
    <row r="13" spans="2:8" x14ac:dyDescent="0.2">
      <c r="B13" s="8" t="s">
        <v>69</v>
      </c>
      <c r="C13" s="13">
        <v>300</v>
      </c>
      <c r="D13" s="14">
        <v>20</v>
      </c>
    </row>
    <row r="14" spans="2:8" x14ac:dyDescent="0.2">
      <c r="B14" s="9" t="s">
        <v>70</v>
      </c>
      <c r="C14" s="15">
        <v>300</v>
      </c>
      <c r="D14" s="16">
        <v>200</v>
      </c>
    </row>
    <row r="16" spans="2:8" x14ac:dyDescent="0.2">
      <c r="B16" s="267" t="s">
        <v>76</v>
      </c>
      <c r="C16" s="268"/>
      <c r="D16" s="269"/>
    </row>
    <row r="17" spans="2:5" x14ac:dyDescent="0.2">
      <c r="B17" s="70" t="s">
        <v>120</v>
      </c>
      <c r="C17" s="72" t="b">
        <v>0</v>
      </c>
      <c r="D17" s="270" t="b">
        <f>AND(OR($C$17:$C$18),NOT($C$19))</f>
        <v>0</v>
      </c>
    </row>
    <row r="18" spans="2:5" x14ac:dyDescent="0.2">
      <c r="B18" s="8" t="s">
        <v>121</v>
      </c>
      <c r="C18" s="74" t="b">
        <v>0</v>
      </c>
      <c r="D18" s="271"/>
    </row>
    <row r="19" spans="2:5" x14ac:dyDescent="0.2">
      <c r="B19" s="9" t="s">
        <v>122</v>
      </c>
      <c r="C19" s="76" t="b">
        <v>0</v>
      </c>
      <c r="D19" s="77" t="b">
        <f>AND($C$19,NOT(OR($C$17:$C$18)))</f>
        <v>0</v>
      </c>
    </row>
    <row r="20" spans="2:5" x14ac:dyDescent="0.2">
      <c r="B20" s="8" t="s">
        <v>134</v>
      </c>
      <c r="C20" s="74" t="b">
        <v>0</v>
      </c>
      <c r="D20" s="75"/>
    </row>
    <row r="21" spans="2:5" x14ac:dyDescent="0.2">
      <c r="B21" s="70" t="s">
        <v>108</v>
      </c>
      <c r="C21" s="72" t="b">
        <v>1</v>
      </c>
      <c r="D21" s="73" t="b">
        <f>AND(C21,NOT(C22))</f>
        <v>1</v>
      </c>
      <c r="E21" s="1" t="s">
        <v>133</v>
      </c>
    </row>
    <row r="22" spans="2:5" x14ac:dyDescent="0.2">
      <c r="B22" s="8" t="s">
        <v>109</v>
      </c>
      <c r="C22" s="74" t="b">
        <v>0</v>
      </c>
      <c r="D22" s="75" t="b">
        <f>AND(C22,NOT(C21))</f>
        <v>0</v>
      </c>
      <c r="E22" s="1" t="b">
        <f>AND(C22,NOT(C20))</f>
        <v>0</v>
      </c>
    </row>
    <row r="23" spans="2:5" x14ac:dyDescent="0.2">
      <c r="B23" s="8" t="s">
        <v>110</v>
      </c>
      <c r="C23" s="74" t="b">
        <v>0</v>
      </c>
      <c r="D23" s="75"/>
    </row>
    <row r="24" spans="2:5" x14ac:dyDescent="0.2">
      <c r="B24" s="8" t="s">
        <v>111</v>
      </c>
      <c r="C24" s="74" t="b">
        <v>0</v>
      </c>
      <c r="D24" s="75"/>
    </row>
    <row r="25" spans="2:5" x14ac:dyDescent="0.2">
      <c r="B25" s="8" t="s">
        <v>112</v>
      </c>
      <c r="C25" s="74" t="b">
        <v>0</v>
      </c>
      <c r="D25" s="75"/>
    </row>
    <row r="26" spans="2:5" x14ac:dyDescent="0.2">
      <c r="B26" s="8" t="s">
        <v>113</v>
      </c>
      <c r="C26" s="74" t="b">
        <v>1</v>
      </c>
      <c r="D26" s="75" t="b">
        <f>OR(C26:C27)</f>
        <v>1</v>
      </c>
    </row>
    <row r="27" spans="2:5" x14ac:dyDescent="0.2">
      <c r="B27" s="8" t="s">
        <v>114</v>
      </c>
      <c r="C27" s="74" t="b">
        <v>0</v>
      </c>
      <c r="D27" s="75"/>
    </row>
    <row r="28" spans="2:5" x14ac:dyDescent="0.2">
      <c r="B28" s="8" t="s">
        <v>115</v>
      </c>
      <c r="C28" s="74" t="b">
        <v>1</v>
      </c>
      <c r="D28" s="75" t="b">
        <f>OR(C28:C29)</f>
        <v>1</v>
      </c>
    </row>
    <row r="29" spans="2:5" x14ac:dyDescent="0.2">
      <c r="B29" s="9" t="s">
        <v>116</v>
      </c>
      <c r="C29" s="76" t="b">
        <v>0</v>
      </c>
      <c r="D29" s="77"/>
    </row>
    <row r="31" spans="2:5" x14ac:dyDescent="0.2">
      <c r="B31" s="1" t="s">
        <v>117</v>
      </c>
      <c r="C31" s="1">
        <f>IF(AND($C$19,$C$17+$C$18=0),1,PRODUCT(F3:F7))</f>
        <v>0</v>
      </c>
    </row>
    <row r="32" spans="2:5" x14ac:dyDescent="0.2">
      <c r="B32" s="1" t="s">
        <v>118</v>
      </c>
      <c r="C32" s="1">
        <f>PRODUCT(G3:G7)</f>
        <v>0</v>
      </c>
    </row>
  </sheetData>
  <mergeCells count="2">
    <mergeCell ref="B16:D16"/>
    <mergeCell ref="D17:D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introduction</vt:lpstr>
      <vt:lpstr>formulaire</vt:lpstr>
      <vt:lpstr>data</vt:lpstr>
      <vt:lpstr>Formulaires_énergie</vt:lpstr>
      <vt:lpstr>Formulaires_énergie_Vaud</vt:lpstr>
      <vt:lpstr>formulaire!Zone_d_impression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Thoumyre Charles</dc:creator>
  <cp:lastModifiedBy>Thoumyre Charles</cp:lastModifiedBy>
  <cp:lastPrinted>2024-10-20T12:55:53Z</cp:lastPrinted>
  <dcterms:created xsi:type="dcterms:W3CDTF">2023-03-22T11:58:24Z</dcterms:created>
  <dcterms:modified xsi:type="dcterms:W3CDTF">2024-12-12T07:18:19Z</dcterms:modified>
</cp:coreProperties>
</file>