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M:\LPTherm - Travail\3. Conseils, consultation\191. REE 2023\Livrables\"/>
    </mc:Choice>
  </mc:AlternateContent>
  <bookViews>
    <workbookView xWindow="0" yWindow="0" windowWidth="15315" windowHeight="6105" tabRatio="731" activeTab="1"/>
  </bookViews>
  <sheets>
    <sheet name="Description projet" sheetId="1" r:id="rId1"/>
    <sheet name="Economies, coûts, rentabilité" sheetId="2" r:id="rId2"/>
    <sheet name="Détails du projet" sheetId="3" r:id="rId3"/>
    <sheet name="Résumé données projet" sheetId="12" state="hidden" r:id="rId4"/>
    <sheet name="Liste APE types" sheetId="13" r:id="rId5"/>
    <sheet name="Aides" sheetId="5" state="hidden" r:id="rId6"/>
  </sheets>
  <definedNames>
    <definedName name="AideFinREE_max">Aides!$C$28</definedName>
    <definedName name="AideFinREE_min">Aides!$C$29</definedName>
    <definedName name="AideFinREE_min_min">Aides!$C$30</definedName>
    <definedName name="DeltaTaux_autres_Subv">Aides!$C$33</definedName>
    <definedName name="Payback_max">Aides!$C$25</definedName>
    <definedName name="Payback_min">Aides!$C$26</definedName>
    <definedName name="TauxREE_max">Aides!$C$32</definedName>
    <definedName name="TauxTotal_max">Aides!#REF!</definedName>
    <definedName name="_xlnm.Print_Area" localSheetId="5">Aides!$A$1:$E$19</definedName>
    <definedName name="_xlnm.Print_Area" localSheetId="0">'Description projet'!$B$1:$J$164</definedName>
    <definedName name="_xlnm.Print_Area" localSheetId="2">'Détails du projet'!$B$1:$J$148</definedName>
    <definedName name="_xlnm.Print_Area" localSheetId="1">'Economies, coûts, rentabilité'!$B$1:$J$732</definedName>
    <definedName name="_xlnm.Print_Area" localSheetId="4">'Liste APE types'!$B$2:$B$205</definedName>
    <definedName name="_xlnm.Print_Area" localSheetId="3">'Résumé données projet'!$B$1:$AJ$8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W1" i="12" l="1"/>
  <c r="V1" i="12"/>
  <c r="U1" i="12"/>
  <c r="T1" i="12"/>
  <c r="S1" i="12"/>
  <c r="R1" i="12"/>
  <c r="Q1" i="12"/>
  <c r="P1" i="12"/>
  <c r="O1" i="12"/>
  <c r="N1" i="12"/>
  <c r="M1" i="12"/>
  <c r="D8" i="5"/>
  <c r="L1" i="12"/>
  <c r="K1" i="12"/>
  <c r="J1" i="12"/>
  <c r="I1" i="12"/>
  <c r="H1" i="12"/>
  <c r="W8" i="12"/>
  <c r="W7" i="12"/>
  <c r="W6" i="12"/>
  <c r="W5" i="12"/>
  <c r="W4" i="12"/>
  <c r="V8" i="12"/>
  <c r="V7" i="12"/>
  <c r="V6" i="12"/>
  <c r="V5" i="12"/>
  <c r="V4" i="12"/>
  <c r="U8" i="12"/>
  <c r="U7" i="12"/>
  <c r="U6" i="12"/>
  <c r="U5" i="12"/>
  <c r="U4" i="12"/>
  <c r="T8" i="12"/>
  <c r="T7" i="12"/>
  <c r="T6" i="12"/>
  <c r="T5" i="12"/>
  <c r="T4" i="12"/>
  <c r="S8" i="12"/>
  <c r="S7" i="12"/>
  <c r="S6" i="12"/>
  <c r="S5" i="12"/>
  <c r="S4" i="12"/>
  <c r="R8" i="12"/>
  <c r="R7" i="12"/>
  <c r="R6" i="12"/>
  <c r="R5" i="12"/>
  <c r="R4" i="12"/>
  <c r="Q8" i="12"/>
  <c r="Q7" i="12"/>
  <c r="Q6" i="12"/>
  <c r="Q5" i="12"/>
  <c r="Q4" i="12"/>
  <c r="P8" i="12"/>
  <c r="P7" i="12"/>
  <c r="P6" i="12"/>
  <c r="P5" i="12"/>
  <c r="P4" i="12"/>
  <c r="O8" i="12"/>
  <c r="O7" i="12"/>
  <c r="O6" i="12"/>
  <c r="O5" i="12"/>
  <c r="O4" i="12"/>
  <c r="I8" i="12"/>
  <c r="I7" i="12"/>
  <c r="I6" i="12"/>
  <c r="I5" i="12"/>
  <c r="I4" i="12"/>
  <c r="H8" i="12"/>
  <c r="H7" i="12"/>
  <c r="H6" i="12"/>
  <c r="H5" i="12"/>
  <c r="H4" i="12"/>
  <c r="G8" i="12"/>
  <c r="G7" i="12"/>
  <c r="G6" i="12"/>
  <c r="N8" i="12"/>
  <c r="N7" i="12"/>
  <c r="N6" i="12"/>
  <c r="N5" i="12"/>
  <c r="N4" i="12"/>
  <c r="T3" i="12" l="1"/>
  <c r="W3" i="12"/>
  <c r="P3" i="12"/>
  <c r="N3" i="12"/>
  <c r="H3" i="12"/>
  <c r="G8" i="2"/>
  <c r="I704" i="2"/>
  <c r="I560" i="2"/>
  <c r="I416" i="2"/>
  <c r="I272" i="2"/>
  <c r="I128" i="2"/>
  <c r="I564" i="2" l="1"/>
  <c r="AD7" i="12"/>
  <c r="I708" i="2"/>
  <c r="AD8" i="12"/>
  <c r="I276" i="2"/>
  <c r="AD5" i="12"/>
  <c r="I420" i="2"/>
  <c r="AD6" i="12"/>
  <c r="I132" i="2"/>
  <c r="AD4" i="12"/>
  <c r="E8" i="2"/>
  <c r="E10" i="2" l="1"/>
  <c r="I544" i="2" l="1"/>
  <c r="I400" i="2"/>
  <c r="J8" i="12" l="1"/>
  <c r="J7" i="12"/>
  <c r="J6" i="12"/>
  <c r="J5" i="12"/>
  <c r="K8" i="12"/>
  <c r="K7" i="12"/>
  <c r="K6" i="12"/>
  <c r="K5" i="12"/>
  <c r="L8" i="12"/>
  <c r="L7" i="12"/>
  <c r="L6" i="12"/>
  <c r="L5" i="12"/>
  <c r="L4" i="12"/>
  <c r="D3" i="12" l="1"/>
  <c r="C3" i="12"/>
  <c r="B3" i="12"/>
  <c r="F8" i="12"/>
  <c r="F7" i="12"/>
  <c r="F6" i="12"/>
  <c r="F5" i="12"/>
  <c r="F4" i="12"/>
  <c r="E8" i="12"/>
  <c r="E7" i="12"/>
  <c r="E6" i="12"/>
  <c r="E5" i="12"/>
  <c r="E4" i="12"/>
  <c r="AF8" i="12"/>
  <c r="AF7" i="12"/>
  <c r="AF6" i="12"/>
  <c r="AF5" i="12"/>
  <c r="AF4" i="12"/>
  <c r="AE8" i="12"/>
  <c r="AE7" i="12"/>
  <c r="AE6" i="12"/>
  <c r="AE5" i="12"/>
  <c r="AE4" i="12"/>
  <c r="AC8" i="12"/>
  <c r="AC7" i="12"/>
  <c r="AC6" i="12"/>
  <c r="AC5" i="12"/>
  <c r="AC4" i="12"/>
  <c r="Z8" i="12"/>
  <c r="Z7" i="12"/>
  <c r="Z6" i="12"/>
  <c r="Z5" i="12"/>
  <c r="Z4" i="12"/>
  <c r="Y6" i="12"/>
  <c r="M5" i="12" l="1"/>
  <c r="M8" i="12"/>
  <c r="X8" i="12" s="1"/>
  <c r="M7" i="12"/>
  <c r="X7" i="12" s="1"/>
  <c r="M6" i="12"/>
  <c r="X6" i="12" s="1"/>
  <c r="M4" i="12"/>
  <c r="F2" i="2" l="1"/>
  <c r="F2" i="3"/>
  <c r="F1" i="2"/>
  <c r="F1" i="3"/>
  <c r="F8" i="2"/>
  <c r="E11" i="2" s="1"/>
  <c r="E12" i="2" s="1"/>
  <c r="AE1" i="12" l="1"/>
  <c r="AF3" i="12"/>
  <c r="AE3" i="12"/>
  <c r="AC3" i="12"/>
  <c r="M3" i="12"/>
  <c r="O3" i="12"/>
  <c r="S3" i="12"/>
  <c r="R3" i="12"/>
  <c r="Q3" i="12"/>
  <c r="I3" i="12"/>
  <c r="D8" i="2" l="1"/>
  <c r="AA6" i="12"/>
  <c r="AF1" i="12" l="1"/>
  <c r="AC1" i="12"/>
  <c r="AI1" i="12" l="1"/>
  <c r="AD1" i="12"/>
  <c r="AJ1" i="12"/>
  <c r="AD3" i="12" l="1"/>
  <c r="I672" i="2"/>
  <c r="I668" i="2"/>
  <c r="I643" i="2"/>
  <c r="I639" i="2"/>
  <c r="I614" i="2"/>
  <c r="I610" i="2"/>
  <c r="I528" i="2"/>
  <c r="I524" i="2"/>
  <c r="I499" i="2"/>
  <c r="I495" i="2"/>
  <c r="I470" i="2"/>
  <c r="I466" i="2"/>
  <c r="I384" i="2"/>
  <c r="I380" i="2"/>
  <c r="I355" i="2"/>
  <c r="I351" i="2"/>
  <c r="I326" i="2"/>
  <c r="I322" i="2"/>
  <c r="I240" i="2"/>
  <c r="I236" i="2"/>
  <c r="I211" i="2"/>
  <c r="I207" i="2"/>
  <c r="I182" i="2"/>
  <c r="I178" i="2"/>
  <c r="I96" i="2"/>
  <c r="I92" i="2"/>
  <c r="I67" i="2"/>
  <c r="I63" i="2"/>
  <c r="I38" i="2"/>
  <c r="I34" i="2"/>
  <c r="AJ3" i="12" l="1"/>
  <c r="AI3" i="12"/>
  <c r="I474" i="2"/>
  <c r="I359" i="2"/>
  <c r="I647" i="2"/>
  <c r="I676" i="2"/>
  <c r="I503" i="2"/>
  <c r="I618" i="2"/>
  <c r="I532" i="2"/>
  <c r="I330" i="2"/>
  <c r="I388" i="2"/>
  <c r="I42" i="2"/>
  <c r="I100" i="2"/>
  <c r="I186" i="2"/>
  <c r="I244" i="2"/>
  <c r="I215" i="2"/>
  <c r="I71" i="2"/>
  <c r="G4" i="12" s="1"/>
  <c r="I3" i="1"/>
  <c r="G5" i="12" l="1"/>
  <c r="X5" i="12" s="1"/>
  <c r="I256" i="2"/>
  <c r="I112" i="2"/>
  <c r="J4" i="12"/>
  <c r="I688" i="2"/>
  <c r="K4" i="12"/>
  <c r="K3" i="12" s="1"/>
  <c r="U3" i="12"/>
  <c r="I152" i="2"/>
  <c r="AB4" i="12" s="1"/>
  <c r="I154" i="2"/>
  <c r="AG4" i="12" s="1"/>
  <c r="I296" i="2"/>
  <c r="AB5" i="12" s="1"/>
  <c r="I298" i="2"/>
  <c r="AG5" i="12" s="1"/>
  <c r="I440" i="2"/>
  <c r="AB6" i="12" s="1"/>
  <c r="I442" i="2"/>
  <c r="AG6" i="12" s="1"/>
  <c r="I730" i="2"/>
  <c r="AG8" i="12" s="1"/>
  <c r="I728" i="2"/>
  <c r="AB8" i="12" s="1"/>
  <c r="I584" i="2"/>
  <c r="AB7" i="12" s="1"/>
  <c r="I586" i="2"/>
  <c r="AG7" i="12" s="1"/>
  <c r="C8" i="2"/>
  <c r="H8" i="2" s="1"/>
  <c r="I434" i="2"/>
  <c r="AH6" i="12" s="1"/>
  <c r="I3" i="3"/>
  <c r="I3" i="2"/>
  <c r="AA5" i="12" l="1"/>
  <c r="Y5" i="12"/>
  <c r="I290" i="2"/>
  <c r="AH5" i="12" s="1"/>
  <c r="J3" i="12"/>
  <c r="X4" i="12"/>
  <c r="AA8" i="12"/>
  <c r="Y8" i="12"/>
  <c r="I722" i="2"/>
  <c r="AH8" i="12" s="1"/>
  <c r="V3" i="12"/>
  <c r="AA7" i="12"/>
  <c r="Y7" i="12"/>
  <c r="I578" i="2"/>
  <c r="AH7" i="12" s="1"/>
  <c r="L3" i="12"/>
  <c r="AG1" i="12"/>
  <c r="AB1" i="12"/>
  <c r="AB3" i="12"/>
  <c r="AG3" i="12" s="1"/>
  <c r="G3" i="12"/>
  <c r="AA4" i="12"/>
  <c r="Y4" i="12"/>
  <c r="I8" i="2"/>
  <c r="AA1" i="12" s="1"/>
  <c r="B8" i="2"/>
  <c r="Y1" i="12" s="1"/>
  <c r="I146" i="2"/>
  <c r="AH4" i="12" s="1"/>
  <c r="Y3" i="12" l="1"/>
  <c r="AA3" i="12"/>
  <c r="AH3" i="12" s="1"/>
  <c r="X3" i="12"/>
  <c r="J8" i="2"/>
  <c r="AH1" i="12" s="1"/>
  <c r="Z3" i="12" l="1"/>
</calcChain>
</file>

<file path=xl/sharedStrings.xml><?xml version="1.0" encoding="utf-8"?>
<sst xmlns="http://schemas.openxmlformats.org/spreadsheetml/2006/main" count="953" uniqueCount="456">
  <si>
    <t>Entreprise :</t>
  </si>
  <si>
    <t>Site :</t>
  </si>
  <si>
    <t>Dossier à l'attention de la DGE-DIREN</t>
  </si>
  <si>
    <t>Sélection des projets</t>
  </si>
  <si>
    <t>Description de la situation actuelle :</t>
  </si>
  <si>
    <r>
      <rPr>
        <b/>
        <sz val="11"/>
        <color theme="1"/>
        <rFont val="Arial"/>
        <family val="2"/>
      </rPr>
      <t>Type d’action de performance énergétique</t>
    </r>
    <r>
      <rPr>
        <sz val="11"/>
        <color theme="1"/>
        <rFont val="Arial"/>
        <family val="2"/>
      </rPr>
      <t xml:space="preserve"> :</t>
    </r>
  </si>
  <si>
    <t>ans</t>
  </si>
  <si>
    <t>CHF</t>
  </si>
  <si>
    <t>Les coûts du projet doivent être prévisibles, calculés et étayés par des offres (pour au moins 50% des coûts planifiés).</t>
  </si>
  <si>
    <t>CHF/kWh</t>
  </si>
  <si>
    <t>Organisme(s)/programme(s) sollicité(s) :</t>
  </si>
  <si>
    <t>Viabilité du projet</t>
  </si>
  <si>
    <t>Finance et budget :</t>
  </si>
  <si>
    <t>Méthode de calcul des économies d'énergie</t>
  </si>
  <si>
    <t>Accord de financement</t>
  </si>
  <si>
    <t xml:space="preserve">Lieu et date :   </t>
  </si>
  <si>
    <t xml:space="preserve">Le requérant :  </t>
  </si>
  <si>
    <t>Annexes à joindre</t>
  </si>
  <si>
    <r>
      <t>Documentation technique sur le projet</t>
    </r>
    <r>
      <rPr>
        <sz val="11"/>
        <color theme="1"/>
        <rFont val="Arial"/>
        <family val="2"/>
      </rPr>
      <t xml:space="preserve"> </t>
    </r>
  </si>
  <si>
    <t>Documentation administrative sur la demande</t>
  </si>
  <si>
    <t>Schéma, spécifications techniques, offres, justificatifs ancienneté équipement existant, coûts d’énergie (factures), etc.
Après réalisation, des documents prouvant la réalisation seront à transmettre (principales factures, photos de la situation avant et après, voir descriptif du programme).</t>
  </si>
  <si>
    <t>La loi sur les subventions prévoit une amende pouvant aller jusqu’à 100’000.- pour les personnes qui donnent des informations inexactes ou incomplètes, ou taisent des faits en vue d’obtenir des subventions ou pour les conserver. Les personnes qui agissent à leur profit sont passibles d’une amende pouvant aller jusqu’à 500’000.- (LSubv, art. 35)</t>
  </si>
  <si>
    <r>
      <t>-</t>
    </r>
    <r>
      <rPr>
        <sz val="7"/>
        <color theme="1"/>
        <rFont val="Arial"/>
        <family val="2"/>
      </rPr>
      <t xml:space="preserve">       </t>
    </r>
    <r>
      <rPr>
        <sz val="11"/>
        <color theme="1"/>
        <rFont val="Arial"/>
        <family val="2"/>
      </rPr>
      <t>Le nom de l’entreprise retenue,</t>
    </r>
  </si>
  <si>
    <r>
      <t>-</t>
    </r>
    <r>
      <rPr>
        <sz val="7"/>
        <color theme="1"/>
        <rFont val="Arial"/>
        <family val="2"/>
      </rPr>
      <t xml:space="preserve">       </t>
    </r>
    <r>
      <rPr>
        <sz val="11"/>
        <color theme="1"/>
        <rFont val="Arial"/>
        <family val="2"/>
      </rPr>
      <t>Titre, la description et les résultats attendus du projet,</t>
    </r>
  </si>
  <si>
    <r>
      <t>-</t>
    </r>
    <r>
      <rPr>
        <sz val="7"/>
        <color theme="1"/>
        <rFont val="Arial"/>
        <family val="2"/>
      </rPr>
      <t xml:space="preserve">       </t>
    </r>
    <r>
      <rPr>
        <sz val="11"/>
        <color theme="1"/>
        <rFont val="Arial"/>
        <family val="2"/>
      </rPr>
      <t>Les notes obtenues selon chaque critère d’évaluation et le montant de financement accordé.</t>
    </r>
  </si>
  <si>
    <t>Agent énergétique :</t>
  </si>
  <si>
    <t>Bois</t>
  </si>
  <si>
    <t>Electricité</t>
  </si>
  <si>
    <t xml:space="preserve"> </t>
  </si>
  <si>
    <t>=</t>
  </si>
  <si>
    <t>Facteurs de Pondération</t>
  </si>
  <si>
    <t>IDE n°</t>
  </si>
  <si>
    <t>Bases légales</t>
  </si>
  <si>
    <t>Confirmation</t>
  </si>
  <si>
    <t>Les dossiers incomplets seront retournés au requérant</t>
  </si>
  <si>
    <t xml:space="preserve">La loi du 16 mai 2006 sur l’énergie (LVLEne), le règlement d’application du 4 octobre 2006 de la loi du 16 mai sur l’énergie
(RLVLEne), le règlement du 4 octobre 2006 sur le Fonds pour l’énergie (RF-Ene), la loi du 22 février 2005 sur les subventions (LSubv) et son règlement d’application du 22 novembre 2006 (RLSubv) fixent les modalités et règles applicables aux subventions octroyées par l’Etat.
</t>
  </si>
  <si>
    <t xml:space="preserve">L’attention du requérant est notamment attirée sur les éléments suivants :
• Il n’existe pas de droit à l’octroi de subvention.
• Les travaux antérieurs à la demande de subvention ou en cours lors du dépôt de cette dernière ne donnent pas droit à une subvention.
• Un dossier complet et parfaitement documenté (accompagné des documents techniques et financiers, tels que budgets, comptes, planifications, etc. demandés et nécessaires à son évaluation) doit être présenté.
• L’octroi d’une subvention n’engage en rien la responsabilité de l’Etat de Vaud sur le projet lui-même et les événements qu’il génère.
• L’Etat de Vaud peut recueillir toutes les informations utiles auprès du requérant ; ces informations seront traitées de manière confidentielle.
• Les bâtiments qui sont, de manière directe ou indirecte, majoritairement financés par l’Etat ne peuvent pas recevoir de subvention.
• Sauf si une disposition particulière ne le prévoit expressément, aucune aide financière ne peut être allouée pour le respect d’obligations légales.
</t>
  </si>
  <si>
    <t>Je confirme l’exactitude des indications ainsi que le respect des conditions ci-dessus.</t>
  </si>
  <si>
    <t>Je confirme avoir pris connaissance du document « Conditions générales ».</t>
  </si>
  <si>
    <t>Marche à suivre :</t>
  </si>
  <si>
    <t>Méthode de calcul des économies :</t>
  </si>
  <si>
    <t>Coûts de l'énergie :</t>
  </si>
  <si>
    <t>Si dans vos calculs vous n'utilisez pas pour l'énergie les prix par défaut mais les tarifs locaux ou réels (votre contrat), nous vous prions de décrire votre situation et de justifier vos prix en annexant votre contrat de fourniture d'énergie ou une facture</t>
  </si>
  <si>
    <t>kWh/an</t>
  </si>
  <si>
    <t xml:space="preserve">Description détaillée de l'APE n°2 </t>
  </si>
  <si>
    <t>Description détaillée de l'APE n°3</t>
  </si>
  <si>
    <t>Description détaillée de l'APE n°4</t>
  </si>
  <si>
    <t>Description détaillée de l'APE n°5</t>
  </si>
  <si>
    <t>Economie - APE 1</t>
  </si>
  <si>
    <t>Economie - APE 2</t>
  </si>
  <si>
    <t>Economie - APE 3</t>
  </si>
  <si>
    <t>Economie - APE 4</t>
  </si>
  <si>
    <t>Economie - APE 5</t>
  </si>
  <si>
    <t>Investissement - APE 1</t>
  </si>
  <si>
    <t>Investissement - APE 2</t>
  </si>
  <si>
    <t>Investissement - APE 3</t>
  </si>
  <si>
    <t>Investissement - APE 4</t>
  </si>
  <si>
    <t>Subventions diverses :</t>
  </si>
  <si>
    <t>Investissement - APE 5</t>
  </si>
  <si>
    <t xml:space="preserve">Autorisations nécessaires à la réalisation du/des projet(s) : </t>
  </si>
  <si>
    <t>Organisation du/des projet(s) :</t>
  </si>
  <si>
    <t>Complétion de ce dossier</t>
  </si>
  <si>
    <t>Description détaillée de l'APE n°1</t>
  </si>
  <si>
    <t>Economie d'énergie annuelle prévue - Agent énergétique 1 :</t>
  </si>
  <si>
    <t>Economie d'énergie annuelle prévue - Agent énergétique 2 :</t>
  </si>
  <si>
    <t>Economie d'énergie annuelle prévue - Agent énergétique 3 :</t>
  </si>
  <si>
    <t>Economie d’énergie annuelle prévue  :</t>
  </si>
  <si>
    <t>Economie d’énergie annelle prévue  :</t>
  </si>
  <si>
    <t>La note finale de chaque demande est une combinaison de 70% de la note de l’efficacité des coûts et 30% de la note de l’efficacité énergétique. Les projets sélectionnés seront ceux ayant obtenus le meilleur score de classement parmi les projets définitifs valides reçus pour cet appel d’offre.</t>
  </si>
  <si>
    <t>Liste d'installations et d'actions d'optimisation types : (menu déroulant)</t>
  </si>
  <si>
    <t>Description de l'APE projetée</t>
  </si>
  <si>
    <t>Valeurs agrégées du projet</t>
  </si>
  <si>
    <t>[kWh*/an]</t>
  </si>
  <si>
    <t>[CHF/an]</t>
  </si>
  <si>
    <t>[CHF]</t>
  </si>
  <si>
    <t>[an]</t>
  </si>
  <si>
    <t>[kWh*]</t>
  </si>
  <si>
    <t>Risques et incertitudes identifiées dans la réalisation de la / des APE :</t>
  </si>
  <si>
    <t>kWh*</t>
  </si>
  <si>
    <t>CHF/kWh*</t>
  </si>
  <si>
    <r>
      <t xml:space="preserve">Consommation annuelle d’énergie </t>
    </r>
    <r>
      <rPr>
        <b/>
        <sz val="11"/>
        <color theme="1"/>
        <rFont val="Arial"/>
        <family val="2"/>
      </rPr>
      <t>avec APE</t>
    </r>
    <r>
      <rPr>
        <sz val="11"/>
        <color theme="1"/>
        <rFont val="Arial"/>
        <family val="2"/>
      </rPr>
      <t xml:space="preserve"> :</t>
    </r>
  </si>
  <si>
    <r>
      <t xml:space="preserve">Consommation annuelle d’énergie </t>
    </r>
    <r>
      <rPr>
        <b/>
        <sz val="11"/>
        <color theme="1"/>
        <rFont val="Arial"/>
        <family val="2"/>
      </rPr>
      <t>sans APE</t>
    </r>
    <r>
      <rPr>
        <sz val="11"/>
        <color theme="1"/>
        <rFont val="Arial"/>
        <family val="2"/>
      </rPr>
      <t xml:space="preserve"> :</t>
    </r>
  </si>
  <si>
    <r>
      <t>Conso nette annuelle</t>
    </r>
    <r>
      <rPr>
        <b/>
        <sz val="11"/>
        <color theme="1"/>
        <rFont val="Arial"/>
        <family val="2"/>
      </rPr>
      <t xml:space="preserve"> sans APE</t>
    </r>
  </si>
  <si>
    <r>
      <t>Conso nette annuelle</t>
    </r>
    <r>
      <rPr>
        <b/>
        <sz val="11"/>
        <color theme="1"/>
        <rFont val="Arial"/>
        <family val="2"/>
      </rPr>
      <t xml:space="preserve"> avec APE</t>
    </r>
  </si>
  <si>
    <r>
      <t xml:space="preserve">Quantité d'énergie annuelle "exportée" </t>
    </r>
    <r>
      <rPr>
        <b/>
        <sz val="11"/>
        <color theme="4" tint="-0.249977111117893"/>
        <rFont val="Arial"/>
        <family val="2"/>
      </rPr>
      <t>sans APE</t>
    </r>
    <r>
      <rPr>
        <sz val="11"/>
        <color theme="1"/>
        <rFont val="Arial"/>
        <family val="2"/>
      </rPr>
      <t/>
    </r>
  </si>
  <si>
    <r>
      <t xml:space="preserve">Quantité d'énergie annuelle "exportée" </t>
    </r>
    <r>
      <rPr>
        <b/>
        <sz val="11"/>
        <color theme="4" tint="-0.249977111117893"/>
        <rFont val="Arial"/>
        <family val="2"/>
      </rPr>
      <t>avec APE</t>
    </r>
    <r>
      <rPr>
        <sz val="11"/>
        <color theme="1"/>
        <rFont val="Arial"/>
        <family val="2"/>
      </rPr>
      <t/>
    </r>
  </si>
  <si>
    <t>[CHF/kWh*]</t>
  </si>
  <si>
    <t>Durée d'utilisation de l'APE 1 :</t>
  </si>
  <si>
    <r>
      <t>Efficacité des coûts de l'APE 1 :</t>
    </r>
    <r>
      <rPr>
        <sz val="11"/>
        <color theme="1"/>
        <rFont val="Arial"/>
        <family val="2"/>
      </rPr>
      <t xml:space="preserve"> </t>
    </r>
  </si>
  <si>
    <t>Economie d’énergie pondérée cumulée :</t>
  </si>
  <si>
    <t xml:space="preserve">Les cellules en bleu ne sont à renseigner que pour des systèmes qui "exportent" (revendent) de l'énergie. Dans ce cas il faut aussi tenir compte de la variation de l'énergie "exportée" pour déterminer la consommation nette avant et après la mise en oeuvre de l'APE </t>
  </si>
  <si>
    <t>Durée de payback de l'APE 1 :</t>
  </si>
  <si>
    <t>Remarques:</t>
  </si>
  <si>
    <t>1) c'est l'efficacité des coûts agrégée de l'ensemble des APE qui est déterminante pour le facteur de mérite, pas celle de l'APE</t>
  </si>
  <si>
    <t>Durée d'utilisation de l'APE 2 :</t>
  </si>
  <si>
    <t>Economie d’énergie pondérée cumulée  :</t>
  </si>
  <si>
    <t>Efficacité des coûts - APE 1</t>
  </si>
  <si>
    <t>Efficacité des coûts - APE 2</t>
  </si>
  <si>
    <r>
      <t>Efficacité des coûts de l'APE 2 :</t>
    </r>
    <r>
      <rPr>
        <sz val="11"/>
        <color theme="1"/>
        <rFont val="Arial"/>
        <family val="2"/>
      </rPr>
      <t xml:space="preserve"> </t>
    </r>
  </si>
  <si>
    <t>Durée de payback de l'APE 2 :</t>
  </si>
  <si>
    <t>Durée de payback - APE 2</t>
  </si>
  <si>
    <t>Durée d'utilisation de l'APE 3 :</t>
  </si>
  <si>
    <t>Durée de payback de l'APE 3 :</t>
  </si>
  <si>
    <t>Efficacité des coûts de l'APE 3 :</t>
  </si>
  <si>
    <t>Aide financ. sollicitée de REE pour APE 3 :</t>
  </si>
  <si>
    <t>Aide financ. sollicitée de REE pour APE 1 :</t>
  </si>
  <si>
    <t>Aide financ. sollicitée de REE pour APE 2 :</t>
  </si>
  <si>
    <t>Efficacité des coûts - APE 3</t>
  </si>
  <si>
    <t>Durée d'utilisation de l'APE 4 :</t>
  </si>
  <si>
    <t>Efficacité des coûts - APE 4</t>
  </si>
  <si>
    <t>Aide financ. sollicitée de REE pour APE 4 :</t>
  </si>
  <si>
    <r>
      <t>Efficacité des coûts de l'APE 4 :</t>
    </r>
    <r>
      <rPr>
        <sz val="11"/>
        <color theme="1"/>
        <rFont val="Arial"/>
        <family val="2"/>
      </rPr>
      <t xml:space="preserve"> </t>
    </r>
  </si>
  <si>
    <t>Durée de payback - APE 3</t>
  </si>
  <si>
    <t>Durée de payback - APE 4</t>
  </si>
  <si>
    <t>Durée de payback de l'APE 4 :</t>
  </si>
  <si>
    <t>Economie d’énergie pondérée cumulée sur la durée d'utilisation de l'APE 3</t>
  </si>
  <si>
    <t>Economie d’énergie pondérée cumulée sur la durée d'utilisation de l'APE 2</t>
  </si>
  <si>
    <t>Economie d’énergie pondérée cumulée sur la durée d'utilisation de l'APE 1</t>
  </si>
  <si>
    <t>Economie d’énergie pondérée cumulée sur la durée d'utilisation de l'APE 4</t>
  </si>
  <si>
    <t>Economie d’énergie pondérée cumulée sur la durée d'utilisation de l'APE 5</t>
  </si>
  <si>
    <t>Durée de payback de l'APE 5 :</t>
  </si>
  <si>
    <t>Durée de payback - APE 5</t>
  </si>
  <si>
    <r>
      <t>Efficacité des coûts de l'APE 5 :</t>
    </r>
    <r>
      <rPr>
        <sz val="11"/>
        <color theme="1"/>
        <rFont val="Arial"/>
        <family val="2"/>
      </rPr>
      <t xml:space="preserve"> </t>
    </r>
  </si>
  <si>
    <t>Aide financ. sollicitée de REE pour APE 5 :</t>
  </si>
  <si>
    <t>Efficacité des coûts - APE 5</t>
  </si>
  <si>
    <t>Durée d'utilisation de l'APE 5 :</t>
  </si>
  <si>
    <t>Requérant</t>
  </si>
  <si>
    <t>IDE</t>
  </si>
  <si>
    <t>Site</t>
  </si>
  <si>
    <t>Complément description APE</t>
  </si>
  <si>
    <t>Durée effet
[an]</t>
  </si>
  <si>
    <t>Mazout
[kWh/an]</t>
  </si>
  <si>
    <t>Charbon
[kWh/an]</t>
  </si>
  <si>
    <t>Gaz naturel
[kWhpcs/an]</t>
  </si>
  <si>
    <t>Déch. fossiles 
[kWh/an]</t>
  </si>
  <si>
    <t>Biogaz 
[kWh/an]</t>
  </si>
  <si>
    <t>Electricité
[kWh/an]</t>
  </si>
  <si>
    <t>Chaleur CAD
[kWh/an]</t>
  </si>
  <si>
    <t>Rejets therm.
[kWh/an]</t>
  </si>
  <si>
    <t>EcoEnerAn*
[kWh*/an]</t>
  </si>
  <si>
    <t>EcoEnerCum*
[kWh*]</t>
  </si>
  <si>
    <t>EcoOPEXAn
[CHF/an]</t>
  </si>
  <si>
    <t>Durée payback
[an]</t>
  </si>
  <si>
    <t>Taux aide REE
[%]</t>
  </si>
  <si>
    <t>Taux max REE
[%]</t>
  </si>
  <si>
    <t>Année REE</t>
  </si>
  <si>
    <t>Delta taux avec autres subventions</t>
  </si>
  <si>
    <t>Taux aide sollicitée de REE</t>
  </si>
  <si>
    <t>CHF/an</t>
  </si>
  <si>
    <t>Economie annuelle de coûts d'énergie :</t>
  </si>
  <si>
    <t>Emis. CO2
[toCO2/an]</t>
  </si>
  <si>
    <t>Subv. hors REE
[CHF]</t>
  </si>
  <si>
    <t>CAPEXtot
[CHF]</t>
  </si>
  <si>
    <t xml:space="preserve"> =&gt; réduire l'aide REE sollicitée (taux maximum dépassé !)</t>
  </si>
  <si>
    <t>Autres soutiens sollicités sur ce projet / ces APE ?</t>
  </si>
  <si>
    <t>Décrivez sommairement votre organisation interne et les principaux intervenants extérieurs, si existant, donnez des exemples d’actions similaires réalisés avec succès</t>
  </si>
  <si>
    <t>Décrivez comment s’inscrit l’investissement associé à ce projet dans vos budgets internes et les modalités de financement</t>
  </si>
  <si>
    <t>Précisez si elles sont: 1) accordées, 2) demandes déposées, 3) demandes en préparation</t>
  </si>
  <si>
    <r>
      <t xml:space="preserve">Le descriptif de projet doit expliquer le calcul des économies d’énergie qu’apporteront les APE. La méthode de calcul et les hypothèses doivent être exposées de manière compréhensible. Pour les projets de taille importante, la preuve des économies via un monitorage est un plus (expliquer alors l’approche retenue). Dans tous les cas, </t>
    </r>
    <r>
      <rPr>
        <b/>
        <sz val="11"/>
        <color theme="1"/>
        <rFont val="Arial"/>
        <family val="2"/>
      </rPr>
      <t>la méthode reposera sur des hypothèses conservatrices afin d’éviter de surévaluer les économies d’énergie.</t>
    </r>
  </si>
  <si>
    <t>Les projets retenus au terme du processus de mise en concurrence et de sélection seront annoncés publiquement et recevront par la suite une offre de financement de la subvention par écrit. Les annonces incluent les informations suivantes :</t>
  </si>
  <si>
    <t>Les candidats non retenus seront avisés par écrit par la DIREN au moment de l’annonce et ils peuvent la contacter pour recevoir des commentaires sur leur demande. Ils pourront soumettre des demandes éligibles au prochain cycle d’appel à projets en intégrant les commentaires fournis par la DIREN.</t>
  </si>
  <si>
    <t>Date de mise en service prévue pour APE 1 (si le projet est sélectionné) :</t>
  </si>
  <si>
    <t>Date de mise en service prévue pour APE 2 (si le projet est sélectionné) :</t>
  </si>
  <si>
    <t>Date de mise en service prévue pour APE 3 (si le projet est sélectionné) :</t>
  </si>
  <si>
    <t>Date de mise en service prévue pour APE 4 (si le projet est sélectionné) :</t>
  </si>
  <si>
    <t>Date de mise en service prévue pour APE 5 (si le projet est sélectionné) :</t>
  </si>
  <si>
    <t>Prix de l'agent énergétique (partie variable, taxe CO2 et TVA comprises) :</t>
  </si>
  <si>
    <t xml:space="preserve">L’économie d’énergie annuelle prévue résultant du remplacement d’une installation ou de l’ajout d’un équipement supplémentaire s’obtient en calculant la différence entre la consommation d’énergie avant la mise en œuvre de l'APE et après la mise en œuvre de l'APE </t>
  </si>
  <si>
    <r>
      <t>Le présent formulaire comprend plusieurs onglets qui vous permettront de présenter votre projet dans le détail. Un projet consiste en l'optimisation d'une installation/équipement et peut comprendre une ou plusieurs actions de performance énergétique (APE). Une APE peut avoir des effets sur plusieurs vecteurs énergétiques (électricité, gaz, etc. - au plus 3 vecteurs différents par APE). Ces effets sont définis sur la feuille</t>
    </r>
    <r>
      <rPr>
        <i/>
        <sz val="11"/>
        <color theme="1"/>
        <rFont val="Arial"/>
        <family val="2"/>
      </rPr>
      <t xml:space="preserve"> Economies, coûts, rentabilité.</t>
    </r>
    <r>
      <rPr>
        <sz val="11"/>
        <color theme="1"/>
        <rFont val="Arial"/>
        <family val="2"/>
      </rPr>
      <t xml:space="preserve">
Pour compléter les différents champs vous pouvez grouper et dégrouper (+ et les - de la colonne de gauche) afin de compacter la présentation.</t>
    </r>
  </si>
  <si>
    <t>Décrire l'action projetée et ses effets</t>
  </si>
  <si>
    <t>Décrire le problème à la source de l’inefficience et motivant l'APE</t>
  </si>
  <si>
    <r>
      <rPr>
        <b/>
        <sz val="11"/>
        <color theme="1"/>
        <rFont val="Calibri"/>
        <family val="2"/>
        <scheme val="minor"/>
      </rPr>
      <t>Pompe à chaleur:</t>
    </r>
    <r>
      <rPr>
        <sz val="11"/>
        <color theme="1"/>
        <rFont val="Calibri"/>
        <family val="2"/>
        <scheme val="minor"/>
      </rPr>
      <t xml:space="preserve"> type "standard" (T condens. &lt; 70°C): (préciser source et usage)</t>
    </r>
  </si>
  <si>
    <r>
      <t>Pompe à chaleur</t>
    </r>
    <r>
      <rPr>
        <b/>
        <sz val="11"/>
        <color theme="1"/>
        <rFont val="Calibri"/>
        <family val="2"/>
        <scheme val="minor"/>
      </rPr>
      <t>:</t>
    </r>
    <r>
      <rPr>
        <sz val="11"/>
        <color theme="1"/>
        <rFont val="Calibri"/>
        <family val="2"/>
        <scheme val="minor"/>
      </rPr>
      <t xml:space="preserve"> type "haute température" (T condens. 70 à 100°C): (préciser source et usage)</t>
    </r>
  </si>
  <si>
    <r>
      <t>Pompe à chaleur</t>
    </r>
    <r>
      <rPr>
        <b/>
        <sz val="11"/>
        <color theme="1"/>
        <rFont val="Calibri"/>
        <family val="2"/>
        <scheme val="minor"/>
      </rPr>
      <t>:</t>
    </r>
    <r>
      <rPr>
        <sz val="11"/>
        <color theme="1"/>
        <rFont val="Calibri"/>
        <family val="2"/>
        <scheme val="minor"/>
      </rPr>
      <t xml:space="preserve"> type "très haute température" (T condens. 100 à 160°C): (préciser source et usage)</t>
    </r>
  </si>
  <si>
    <t>Pompe à chaleur: système thermofrigopompe (prod. combinée froid &amp; chaud): (préciser source et usage)</t>
  </si>
  <si>
    <t>Pompe à chaleur: autre (préciser)</t>
  </si>
  <si>
    <r>
      <rPr>
        <b/>
        <sz val="11"/>
        <color theme="1"/>
        <rFont val="Calibri"/>
        <family val="2"/>
        <scheme val="minor"/>
      </rPr>
      <t>Intégration énergétique</t>
    </r>
    <r>
      <rPr>
        <sz val="11"/>
        <color theme="1"/>
        <rFont val="Calibri"/>
        <family val="2"/>
        <scheme val="minor"/>
      </rPr>
      <t>: multiples échangeurs =&gt; (préciser)</t>
    </r>
  </si>
  <si>
    <t>Intégration énergétique: multiples échangeurs, boucle/réseau =&gt; (préciser)</t>
  </si>
  <si>
    <t>Intégration énergétique: multiples échangeurs, boucles, stockage de chaleur =&gt; (préciser)</t>
  </si>
  <si>
    <t xml:space="preserve">Intégration énergétique: réseau de distribution de chaleur supplémentaire à T intermédiaire </t>
  </si>
  <si>
    <t>Intégration énergétique: autre (préciser)</t>
  </si>
  <si>
    <r>
      <rPr>
        <b/>
        <sz val="11"/>
        <color theme="1"/>
        <rFont val="Calibri"/>
        <family val="2"/>
        <scheme val="minor"/>
      </rPr>
      <t>Production de vapeur</t>
    </r>
    <r>
      <rPr>
        <sz val="11"/>
        <color theme="1"/>
        <rFont val="Calibri"/>
        <family val="2"/>
        <scheme val="minor"/>
      </rPr>
      <t>: remplacement chaudière par type plus efficient / adapté</t>
    </r>
  </si>
  <si>
    <t>Production de vapeur: amélioration de la qualité de l'eau d'appoint =&gt; réduction du débit de purge</t>
  </si>
  <si>
    <t>Production de vapeur: préchauffage air de combustion =&gt; (préciser la source de chaleur)</t>
  </si>
  <si>
    <t>Production de vapeur: nouveau brûleur modulant, ventilateur sur variateur de fréquence</t>
  </si>
  <si>
    <t>Production de vapeur: réduction des déperditions thermiques (calorifugeage, coupe tirage)</t>
  </si>
  <si>
    <t>Production de vapeur: ajout économiseur / condenseur de gaz de combustion =&gt; (préciser l'usage)</t>
  </si>
  <si>
    <t>Production de vapeur: ajout d'un condenseur d'évent de dégazeur =&gt; (préciser l'usage)</t>
  </si>
  <si>
    <t>Production de vapeur: récup. de chaleur de condensat sous pression ou de revaporis. =&gt; (préciser l'usage)</t>
  </si>
  <si>
    <t>Production de vapeur: recompression thermique de buées de revaporisation =&gt; (préciser l'usage)</t>
  </si>
  <si>
    <t>Production de vapeur: récupération de chaleur des purges de déconcentration =&gt; (préciser l'usage)</t>
  </si>
  <si>
    <t>Production de vapeur: autre action (préciser)</t>
  </si>
  <si>
    <r>
      <rPr>
        <b/>
        <sz val="11"/>
        <color theme="1"/>
        <rFont val="Calibri"/>
        <family val="2"/>
        <scheme val="minor"/>
      </rPr>
      <t>Distribution de vapeur</t>
    </r>
    <r>
      <rPr>
        <sz val="11"/>
        <color theme="1"/>
        <rFont val="Calibri"/>
        <family val="2"/>
        <scheme val="minor"/>
      </rPr>
      <t xml:space="preserve">: calorifugeage conduites et vannes </t>
    </r>
  </si>
  <si>
    <t>Distribution de vapeur: assainissement réseau vapeur - condensats, augment. taux retour condensats</t>
  </si>
  <si>
    <t>Distribution de vapeur: remplacement de purgeurs</t>
  </si>
  <si>
    <t>Distribution de vapeur: autre action (préciser)</t>
  </si>
  <si>
    <r>
      <rPr>
        <b/>
        <sz val="11"/>
        <color theme="1"/>
        <rFont val="Calibri"/>
        <family val="2"/>
        <scheme val="minor"/>
      </rPr>
      <t>Production de chaleur</t>
    </r>
    <r>
      <rPr>
        <sz val="11"/>
        <color theme="1"/>
        <rFont val="Calibri"/>
        <family val="2"/>
        <scheme val="minor"/>
      </rPr>
      <t>: remplacement brûleur (modulant, ventilateur sur variateur de fréquence, …)</t>
    </r>
  </si>
  <si>
    <t>Production de chaleur: réduction des déperditions thermiques (calorifugeage, coupe-tirage, …)</t>
  </si>
  <si>
    <t>Production de chaleur: ajout d'un récupérateur / condenseur sur gaz de combustion</t>
  </si>
  <si>
    <t>Production de chaleur: ajout d'un accumulateur tampon</t>
  </si>
  <si>
    <t>Production de chaleur: préchauffage air de combustion</t>
  </si>
  <si>
    <t>Production de chaleur: autre action (préciser)</t>
  </si>
  <si>
    <r>
      <rPr>
        <b/>
        <sz val="11"/>
        <color theme="1"/>
        <rFont val="Calibri"/>
        <family val="2"/>
        <scheme val="minor"/>
      </rPr>
      <t>Distribution de chaleur</t>
    </r>
    <r>
      <rPr>
        <sz val="11"/>
        <color theme="1"/>
        <rFont val="Calibri"/>
        <family val="2"/>
        <scheme val="minor"/>
      </rPr>
      <t>: calorifugeage des conduites</t>
    </r>
  </si>
  <si>
    <t>Distribution de chaleur: modif. hydrauliques &amp; MCR pour abaisser T retour et condenser gaz de comb.</t>
  </si>
  <si>
    <t>Distribution de chaleur: rationnalisation du réseau</t>
  </si>
  <si>
    <t>Distribution de chaleur: système MCR variant T départ en fonction du consom. le plus exigeant du moment</t>
  </si>
  <si>
    <t>Distribution de chaleur: remplacement par pompe plus efficiente, minimisation du débit</t>
  </si>
  <si>
    <t>Distribution de chaleur: ajout de variateur de fréquence pour pompe</t>
  </si>
  <si>
    <t>Distribution de chaleur: redimensionnenent et exploitation optimale de pompes multiples</t>
  </si>
  <si>
    <t>Distribution de chaleur: nouveaux échangeurs / batteries pour abaisser la T de distribution</t>
  </si>
  <si>
    <t>Distribution de chaleur: autre action (préciser)</t>
  </si>
  <si>
    <r>
      <rPr>
        <b/>
        <sz val="11"/>
        <color theme="1"/>
        <rFont val="Calibri"/>
        <family val="2"/>
        <scheme val="minor"/>
      </rPr>
      <t>Emission de chaleur / froid</t>
    </r>
    <r>
      <rPr>
        <sz val="11"/>
        <color theme="1"/>
        <rFont val="Calibri"/>
        <family val="2"/>
        <scheme val="minor"/>
      </rPr>
      <t>: panneaux rayonnants (valorisation de rejets basse température / free-cooling)</t>
    </r>
  </si>
  <si>
    <t>Emission de chaleur / froid: autre action (préciser)</t>
  </si>
  <si>
    <r>
      <rPr>
        <b/>
        <sz val="11"/>
        <color theme="1"/>
        <rFont val="Calibri"/>
        <family val="2"/>
        <scheme val="minor"/>
      </rPr>
      <t>Prépa. eau chaude sanitaire</t>
    </r>
    <r>
      <rPr>
        <sz val="11"/>
        <color theme="1"/>
        <rFont val="Calibri"/>
        <family val="2"/>
        <scheme val="minor"/>
      </rPr>
      <t>: calorifugeage renforcé</t>
    </r>
  </si>
  <si>
    <t>Prépa. eau chaude sanitaire: chauffe-eau avec échangeur externe plutôt qu'immergé pour retour basse T</t>
  </si>
  <si>
    <t>Prépa. eau chaude sanitaire: chauffe-eau additionnel pour accroitre le potentiel de récupération</t>
  </si>
  <si>
    <t>Prépa. eau chaude sanitaire: système MCR pour gérer les périodes de charge et la consigne chaudière</t>
  </si>
  <si>
    <t>Prépa. eau chaude sanitaire: autre action (préciser)</t>
  </si>
  <si>
    <r>
      <rPr>
        <b/>
        <sz val="11"/>
        <color theme="1"/>
        <rFont val="Calibri"/>
        <family val="2"/>
        <scheme val="minor"/>
      </rPr>
      <t>Distrib. eau chaude sanitaire</t>
    </r>
    <r>
      <rPr>
        <sz val="11"/>
        <color theme="1"/>
        <rFont val="Calibri"/>
        <family val="2"/>
        <scheme val="minor"/>
      </rPr>
      <t>: calorifugeage renforcé</t>
    </r>
  </si>
  <si>
    <t>Distrib. eau chaude sanitaire: rationnalisation de la boucle de circulation</t>
  </si>
  <si>
    <t>Distrib. eau chaude sanitaire: pompe plus efficiente et exploitation optimisée</t>
  </si>
  <si>
    <t>Distrib. eau chaude sanitaire: autre action (préciser)</t>
  </si>
  <si>
    <r>
      <rPr>
        <b/>
        <sz val="11"/>
        <color theme="1"/>
        <rFont val="Calibri"/>
        <family val="2"/>
        <scheme val="minor"/>
      </rPr>
      <t>Prépa. eau chaude process</t>
    </r>
    <r>
      <rPr>
        <sz val="11"/>
        <color theme="1"/>
        <rFont val="Calibri"/>
        <family val="2"/>
        <scheme val="minor"/>
      </rPr>
      <t>: calorifugeage renforcé (cuves, …)</t>
    </r>
  </si>
  <si>
    <t xml:space="preserve">Prépa. eau chaude process: groupe de charge avec échangeur externe </t>
  </si>
  <si>
    <t>Prépa. eau chaude process: chauffe-eau supplémentaire pour ségrégation des niveaux de T selon usages</t>
  </si>
  <si>
    <t>Prépa. eau chaude process: autre action (préciser)</t>
  </si>
  <si>
    <r>
      <rPr>
        <b/>
        <sz val="11"/>
        <color theme="1"/>
        <rFont val="Calibri"/>
        <family val="2"/>
        <scheme val="minor"/>
      </rPr>
      <t>Boucle eau chaude process</t>
    </r>
    <r>
      <rPr>
        <sz val="11"/>
        <color theme="1"/>
        <rFont val="Calibri"/>
        <family val="2"/>
        <scheme val="minor"/>
      </rPr>
      <t>: calorifugeage renforcé (conduites, vannes, …)</t>
    </r>
  </si>
  <si>
    <t>Boucle eau chaude process: rationnalisation du réseau</t>
  </si>
  <si>
    <t>Boucle eau chaude process: pompe de circulation efficiente, adaptée au réseau, exploitation optimisée</t>
  </si>
  <si>
    <t>Boucle eau chaude process: calorifugeage renforcé (conduites, vannes, …)</t>
  </si>
  <si>
    <t>Boucle eau chaude process: autre action (préciser)</t>
  </si>
  <si>
    <r>
      <rPr>
        <b/>
        <sz val="11"/>
        <color theme="1"/>
        <rFont val="Calibri"/>
        <family val="2"/>
        <scheme val="minor"/>
      </rPr>
      <t>Prod. eau de refroidissement</t>
    </r>
    <r>
      <rPr>
        <sz val="11"/>
        <color theme="1"/>
        <rFont val="Calibri"/>
        <family val="2"/>
        <scheme val="minor"/>
      </rPr>
      <t>: remplacement aérorefroidisseur sec par aérorefroidisseur hybride</t>
    </r>
  </si>
  <si>
    <t>Prod. eau de refroidissement: assainissement tour aéro-réfrigérante (options efficience énergérique)</t>
  </si>
  <si>
    <t>Prod. eau de refroidissement: MCR optimisation basculement mode sec &lt;=&gt; mode humide</t>
  </si>
  <si>
    <t>Prod. eau de refroidissement: système MCR optimisation T consigne pour minimisation conso. élec.</t>
  </si>
  <si>
    <t>Prod. eau de refroidissement: autre action (préciser)</t>
  </si>
  <si>
    <r>
      <rPr>
        <b/>
        <sz val="11"/>
        <color theme="1"/>
        <rFont val="Calibri"/>
        <family val="2"/>
        <scheme val="minor"/>
      </rPr>
      <t>Distrib. eau de refroidissement</t>
    </r>
    <r>
      <rPr>
        <sz val="11"/>
        <color theme="1"/>
        <rFont val="Calibri"/>
        <family val="2"/>
        <scheme val="minor"/>
      </rPr>
      <t>: rationnalisation du réseau, minimiser bypass et mélanges, T retour max.</t>
    </r>
  </si>
  <si>
    <t>Distrib. eau de refroidissement: pompe de circulation efficiente, adaptée au réseau, exploit. optimisée</t>
  </si>
  <si>
    <t>Distrib. eau de refroidissement: système MCR optimisation distribution en fonction des besoins</t>
  </si>
  <si>
    <t>Distrib. eau de refroidissement: autre action (préciser)</t>
  </si>
  <si>
    <r>
      <rPr>
        <b/>
        <sz val="11"/>
        <color theme="1"/>
        <rFont val="Calibri"/>
        <family val="2"/>
        <scheme val="minor"/>
      </rPr>
      <t>Production de froid</t>
    </r>
    <r>
      <rPr>
        <sz val="11"/>
        <color theme="1"/>
        <rFont val="Calibri"/>
        <family val="2"/>
        <scheme val="minor"/>
      </rPr>
      <t>: remplacement machine froid, plus efficiente et adaptée aux besoins</t>
    </r>
  </si>
  <si>
    <t>Production de froid: substitution machine froid par source froide de l'environnement</t>
  </si>
  <si>
    <t>Production de froid: système MCR optim. consigne T condenseur, haute pression flottante, etc.</t>
  </si>
  <si>
    <t>Production de froid: basculement free-cooling &lt;=&gt; froid mécanique basée sur T bulbe humide</t>
  </si>
  <si>
    <t>Production de froid: production centralisée plutôt que décentralisée</t>
  </si>
  <si>
    <t>Production de froid: système de gestion optimisée du parc de machine</t>
  </si>
  <si>
    <t>Production de froid: nouvelle machine froid pour ségrégation des niveaux de température</t>
  </si>
  <si>
    <t>Production de froid: nouvelle machine froid décentralisée pour exigences particulières</t>
  </si>
  <si>
    <t xml:space="preserve">Production de froid: adaptation pour fonctionnement free-cooling (échangeur, fonctions MCR, …) </t>
  </si>
  <si>
    <t xml:space="preserve">Production de froid: aérorefroidisseur avec mode adiabatique pour prolonger le free-cooling </t>
  </si>
  <si>
    <t>Production de froid: ajout de stockage tampon pour optimiser le fonctionnement</t>
  </si>
  <si>
    <t>Production de froid: autre action (préciser)</t>
  </si>
  <si>
    <r>
      <rPr>
        <b/>
        <sz val="11"/>
        <color theme="1"/>
        <rFont val="Calibri"/>
        <family val="2"/>
        <scheme val="minor"/>
      </rPr>
      <t>Distribution de froid</t>
    </r>
    <r>
      <rPr>
        <sz val="11"/>
        <color theme="1"/>
        <rFont val="Calibri"/>
        <family val="2"/>
        <scheme val="minor"/>
      </rPr>
      <t>: réduction des "déperditions" thermiques</t>
    </r>
  </si>
  <si>
    <t>Distribution de froid: adaptations hydrauliques &amp; MCR pour augmenter T distrib. et T évaporateur</t>
  </si>
  <si>
    <t>Distribution de froid: réseau de distribution distinct pour ségrégation des niveaux de température</t>
  </si>
  <si>
    <t>Distribution de froid: nouvelle(s) pompe(s) de distribution adaptée(s) au profil de besoins</t>
  </si>
  <si>
    <t>Distribution de froid: système MCR de gestion en fonction des besoins</t>
  </si>
  <si>
    <t>Distribution de froid: autre action (préciser)</t>
  </si>
  <si>
    <r>
      <rPr>
        <b/>
        <sz val="11"/>
        <color theme="1"/>
        <rFont val="Calibri"/>
        <family val="2"/>
        <scheme val="minor"/>
      </rPr>
      <t>Production air comprimé</t>
    </r>
    <r>
      <rPr>
        <sz val="11"/>
        <color theme="1"/>
        <rFont val="Calibri"/>
        <family val="2"/>
        <scheme val="minor"/>
      </rPr>
      <t>: remplacement par compresseur plus efficient (autre technologie, VSD, …)</t>
    </r>
  </si>
  <si>
    <t>Production air comprimé: ségrégation des niveaux de pression selon besoins effectifs</t>
  </si>
  <si>
    <t>Production air comprimé: ségrégation selon qualité d'air</t>
  </si>
  <si>
    <t>Production air comprimé: production décentralisée pour consommateurs "exigeants"</t>
  </si>
  <si>
    <t>Production air comprimé: remplacement par compresseur de technologie plus efficiente</t>
  </si>
  <si>
    <t>Production air comprimé: optimisation de la cascade de compresseurs</t>
  </si>
  <si>
    <t>Production air comprimé: circuit de récupération de chaleur</t>
  </si>
  <si>
    <t>Production air comprimé: ajout / accroissement volume accumulateur tampon</t>
  </si>
  <si>
    <t>Production air comprimé: optimisation des conditions de fonctionnement (T air aspiré, pression min., …)</t>
  </si>
  <si>
    <t>Production air comprimé: sécheur performant et adapté à la qualité d'air nécessaire</t>
  </si>
  <si>
    <t>Production air comprimé: autre action (préciser)</t>
  </si>
  <si>
    <r>
      <rPr>
        <b/>
        <sz val="11"/>
        <color theme="1"/>
        <rFont val="Calibri"/>
        <family val="2"/>
        <scheme val="minor"/>
      </rPr>
      <t>Distribution air comprimé</t>
    </r>
    <r>
      <rPr>
        <sz val="11"/>
        <color theme="1"/>
        <rFont val="Calibri"/>
        <family val="2"/>
        <scheme val="minor"/>
      </rPr>
      <t>: réduction des fuites</t>
    </r>
  </si>
  <si>
    <t xml:space="preserve">Distribution air comprimé: ajout d'électrovannes </t>
  </si>
  <si>
    <t>Distribution air comprimé: amélioration du réseau, réduction des pertes de charges, bouclage</t>
  </si>
  <si>
    <t>Distribution air comprimé: nouveau réseau pour ségrégation des niveaux de pression</t>
  </si>
  <si>
    <t>Distribution air comprimé: ajout accumulateur à proximité d'un "gros consommateur"</t>
  </si>
  <si>
    <t>Distribution air comprimé: autre action (préciser)</t>
  </si>
  <si>
    <r>
      <rPr>
        <b/>
        <sz val="11"/>
        <color theme="1"/>
        <rFont val="Calibri"/>
        <family val="2"/>
        <scheme val="minor"/>
      </rPr>
      <t>Alimentation électrique</t>
    </r>
    <r>
      <rPr>
        <sz val="11"/>
        <color theme="1"/>
        <rFont val="Calibri"/>
        <family val="2"/>
        <scheme val="minor"/>
      </rPr>
      <t>: remplacement par transformateur faibles pertes</t>
    </r>
  </si>
  <si>
    <t>Alimentation électrique: optim. exploitation des transformateurs</t>
  </si>
  <si>
    <t>Alimentation électrique: remplacement alimentation ininterruptible</t>
  </si>
  <si>
    <t>Alimentation électrique: optim. exploit. alimentation ininterruptible</t>
  </si>
  <si>
    <t>Alimentation électrique: réduction des pertes Joule de la distribution</t>
  </si>
  <si>
    <t>Alimentation électrique: autre action (préciser)</t>
  </si>
  <si>
    <r>
      <rPr>
        <b/>
        <sz val="11"/>
        <color theme="1"/>
        <rFont val="Calibri"/>
        <family val="2"/>
        <scheme val="minor"/>
      </rPr>
      <t>Entrainement électrique (générique)</t>
    </r>
    <r>
      <rPr>
        <sz val="11"/>
        <color theme="1"/>
        <rFont val="Calibri"/>
        <family val="2"/>
        <scheme val="minor"/>
      </rPr>
      <t>: ajout d'un variateur et exploitation à vitesse variable</t>
    </r>
  </si>
  <si>
    <t>Entrainement électrique (générique): remplacement par moteur plus efficient</t>
  </si>
  <si>
    <t>Entrainement électrique (générique): remplacement par moteur plus efficient et redimensionné</t>
  </si>
  <si>
    <t>Entrainement électrique (générique): transmission plus performante</t>
  </si>
  <si>
    <t>Entrainement électrique (générique): autre action (préciser)</t>
  </si>
  <si>
    <r>
      <rPr>
        <b/>
        <sz val="11"/>
        <color theme="1"/>
        <rFont val="Calibri"/>
        <family val="2"/>
        <scheme val="minor"/>
      </rPr>
      <t>Pompage (transfert de fluide)</t>
    </r>
    <r>
      <rPr>
        <sz val="11"/>
        <color theme="1"/>
        <rFont val="Calibri"/>
        <family val="2"/>
        <scheme val="minor"/>
      </rPr>
      <t>: optimisation exploitation (action MCR)</t>
    </r>
  </si>
  <si>
    <t>Pompage (transfert de fluide): remplacement par pompe plus efficiente</t>
  </si>
  <si>
    <t>Pompage (transfert de fluide): réduction des pertes de charge du circuit</t>
  </si>
  <si>
    <t>Pompage (transfert de fluide): optimisation du concept hydraulique / réglage</t>
  </si>
  <si>
    <t>Pompage (transfert de fluide): ajout de variateur de fréquence</t>
  </si>
  <si>
    <t>Pompage (transfert de fluide): remplacement par pompe(s) redimensionnée(s)</t>
  </si>
  <si>
    <t>Pompage (transfert de fluide): autre action (préciser)</t>
  </si>
  <si>
    <r>
      <rPr>
        <b/>
        <sz val="11"/>
        <color theme="1"/>
        <rFont val="Calibri"/>
        <family val="2"/>
        <scheme val="minor"/>
      </rPr>
      <t>Ventilation</t>
    </r>
    <r>
      <rPr>
        <sz val="11"/>
        <color theme="1"/>
        <rFont val="Calibri"/>
        <family val="2"/>
        <scheme val="minor"/>
      </rPr>
      <t>: remplacement par monobloc optimisé</t>
    </r>
  </si>
  <si>
    <t>Ventilation: optim. exploitation avec ajout de variateur de fréquence</t>
  </si>
  <si>
    <t>Ventilation: remplacement par moteur plus efficient</t>
  </si>
  <si>
    <t>Ventilation: remplacement par ventilateur plus efficient</t>
  </si>
  <si>
    <t>Ventilation: remplacement par ventilateur et moteur redimensionnés</t>
  </si>
  <si>
    <t>Ventilation: réduction des pertes de charge et adaptation vitesse ventilateur</t>
  </si>
  <si>
    <t>Ventilation: optimisation MCR</t>
  </si>
  <si>
    <t>Ventilation: rénovation MCR pour exploitation free-cooling</t>
  </si>
  <si>
    <t>Ventilation: récupération de chaleur air extrait =&gt; air neuf</t>
  </si>
  <si>
    <t>Ventilation: optimisation du réseau de distribution</t>
  </si>
  <si>
    <t>Ventilation: optimisation du concept de diffusion / reprise (ventilation par déplacement, …)</t>
  </si>
  <si>
    <t>Hotte d'aspirante (sorbonne): optimisation exploitation (MCR, etc.)</t>
  </si>
  <si>
    <t>Ventilation: autre action (préciser)</t>
  </si>
  <si>
    <r>
      <rPr>
        <b/>
        <sz val="11"/>
        <color theme="1"/>
        <rFont val="Calibri"/>
        <family val="2"/>
        <scheme val="minor"/>
      </rPr>
      <t>"Production" de vide</t>
    </r>
    <r>
      <rPr>
        <sz val="11"/>
        <color theme="1"/>
        <rFont val="Calibri"/>
        <family val="2"/>
        <scheme val="minor"/>
      </rPr>
      <t>:  technologie de pompe à vide adaptée au niveau de vide</t>
    </r>
  </si>
  <si>
    <t>"Production" de vide: récupération de chaleur sur l'eau</t>
  </si>
  <si>
    <t>"Production" de vide: autre action (préciser)</t>
  </si>
  <si>
    <r>
      <rPr>
        <b/>
        <sz val="11"/>
        <color theme="1"/>
        <rFont val="Calibri"/>
        <family val="2"/>
        <scheme val="minor"/>
      </rPr>
      <t>Chambre froide</t>
    </r>
    <r>
      <rPr>
        <sz val="11"/>
        <color theme="1"/>
        <rFont val="Calibri"/>
        <family val="2"/>
        <scheme val="minor"/>
      </rPr>
      <t>: réduction des pertes (étanchéité, rideau à lanières, portes à fermeture rapide, …)</t>
    </r>
  </si>
  <si>
    <t>Chambre froide: optimisation du dégivrage</t>
  </si>
  <si>
    <t>Chambre froide: optimisation exploitation (T consigne, distribution air, sonde bien placée,…)</t>
  </si>
  <si>
    <t>Chambre froide: autre action (préciser)</t>
  </si>
  <si>
    <r>
      <rPr>
        <b/>
        <sz val="11"/>
        <color theme="1"/>
        <rFont val="Calibri"/>
        <family val="2"/>
        <scheme val="minor"/>
      </rPr>
      <t>Cuisine professionnelle</t>
    </r>
    <r>
      <rPr>
        <sz val="11"/>
        <color theme="1"/>
        <rFont val="Calibri"/>
        <family val="2"/>
        <scheme val="minor"/>
      </rPr>
      <t>: remplacement équipement(s) de cuisson</t>
    </r>
  </si>
  <si>
    <t>Cuisine professionnelle: lave-vaisselle efficient</t>
  </si>
  <si>
    <t>Cuisine professionnelle: autre action (préciser)</t>
  </si>
  <si>
    <r>
      <rPr>
        <b/>
        <sz val="11"/>
        <color theme="1"/>
        <rFont val="Calibri"/>
        <family val="2"/>
        <scheme val="minor"/>
      </rPr>
      <t>Eclairage artificiel de production</t>
    </r>
    <r>
      <rPr>
        <sz val="11"/>
        <color theme="1"/>
        <rFont val="Calibri"/>
        <family val="2"/>
        <scheme val="minor"/>
      </rPr>
      <t>: remplacement (sources plus efficientes)</t>
    </r>
  </si>
  <si>
    <t>Eclairage artificiel de production: remplacement (sources et luminaires plus efficients)</t>
  </si>
  <si>
    <t>Eclairage artificiel de production: MCR amélioré pour optim. exploitation</t>
  </si>
  <si>
    <t>Eclairage artificiel de production: autre action (préciser)</t>
  </si>
  <si>
    <r>
      <rPr>
        <b/>
        <sz val="11"/>
        <color theme="1"/>
        <rFont val="Calibri"/>
        <family val="2"/>
        <scheme val="minor"/>
      </rPr>
      <t>Procédés de production</t>
    </r>
    <r>
      <rPr>
        <sz val="11"/>
        <color theme="1"/>
        <rFont val="Calibri"/>
        <family val="2"/>
        <scheme val="minor"/>
      </rPr>
      <t>: système osmose inverse (=&gt; ROW) (préciser l'action)</t>
    </r>
  </si>
  <si>
    <t>Procédés de production: distillleuse (=&gt; WFI) (préciser l'action)</t>
  </si>
  <si>
    <t>Procédés de production: évaporation / concentration (préciser l'action)</t>
  </si>
  <si>
    <t>Procédés de production: pasteurisation flash ou tunnel (préciser l'action)</t>
  </si>
  <si>
    <t>Procédés de production: upérisation / traitement UHT (préciser l'action)</t>
  </si>
  <si>
    <t>Procédés de production: stérilisation (préciser l'action)</t>
  </si>
  <si>
    <t>Procédés de production: séchage (préciser l'action)</t>
  </si>
  <si>
    <t>Procédés de production: cuisson (préciser l'action)</t>
  </si>
  <si>
    <t>Procédés de production: distillation (préciser l'action)</t>
  </si>
  <si>
    <t>Procédés de production: lavage (préciser l'action)</t>
  </si>
  <si>
    <t>Procédés de production: NEP (CIP) (préciser l'action)</t>
  </si>
  <si>
    <t>Procédés de production: traitement mécanique (préciser l'action)</t>
  </si>
  <si>
    <t>Procédés de production: traitement de surface (préciser l'action)</t>
  </si>
  <si>
    <t>Procédés de production: four de fusion (préciser l'action)</t>
  </si>
  <si>
    <t>Procédés de production: fusion du verre (préciser l'action)</t>
  </si>
  <si>
    <t>Procédés de production: traitement des fumées (préciser l'action)</t>
  </si>
  <si>
    <t>Procédés de production: autre installation et action (préciser)</t>
  </si>
  <si>
    <t>Autre installation &amp; autre action (préciser)</t>
  </si>
  <si>
    <t>Installation et type APE</t>
  </si>
  <si>
    <r>
      <rPr>
        <b/>
        <sz val="11"/>
        <color theme="1"/>
        <rFont val="Calibri"/>
        <family val="2"/>
        <scheme val="minor"/>
      </rPr>
      <t>Récupération de chaleur</t>
    </r>
    <r>
      <rPr>
        <sz val="11"/>
        <color theme="1"/>
        <rFont val="Calibri"/>
        <family val="2"/>
        <scheme val="minor"/>
      </rPr>
      <t>: sur compresseur d'air =&gt; (préciser l'usage, et présence d'un accumulateur ?)</t>
    </r>
  </si>
  <si>
    <t>Récupération de chaleur: sur gaz de combustion =&gt; (préciser l'usage, et présence d'un accumulateur ?)</t>
  </si>
  <si>
    <t>Récupération de chaleur: sur eau de refroidissement =&gt; (préciser l'usage, et présence d'un accum. ?)</t>
  </si>
  <si>
    <t>Récupération de chaleur: sur condenseur de groupe froid =&gt; (préciser l'usage, et présence d'un accum. ?)</t>
  </si>
  <si>
    <t>Récupération de chaleur: sur désurchauffe réfrigérant =&gt; (préciser l'usage, et présence d'un accum. ?)</t>
  </si>
  <si>
    <t>Récupération de chaleur: sur effluents liquides =&gt; (préciser l'usage, et présence d'un accumulateur ?)</t>
  </si>
  <si>
    <t>Récupération de chaleur: entre fluides process (préciser le procédé et les fluides en jeu)</t>
  </si>
  <si>
    <t>Récupération de chaleur: autre (préciser)</t>
  </si>
  <si>
    <r>
      <t>Conseil: imprimez la liste des types d'installations et des actions d'optimisation type de la feuille</t>
    </r>
    <r>
      <rPr>
        <b/>
        <i/>
        <sz val="11"/>
        <color theme="1"/>
        <rFont val="Arial"/>
        <family val="2"/>
      </rPr>
      <t xml:space="preserve"> Liste APE types</t>
    </r>
    <r>
      <rPr>
        <b/>
        <sz val="11"/>
        <color theme="1"/>
        <rFont val="Arial"/>
        <family val="2"/>
      </rPr>
      <t xml:space="preserve"> pour avoir un aperçu de l'ensemble des rubriques du menu déroulant</t>
    </r>
  </si>
  <si>
    <t>Pour préciser l'action ou si l'action ne fait pas partie de la liste des APE types :</t>
  </si>
  <si>
    <t>facteur d'émissions de gaz à effet de serre [kgCO2/kWh] =&gt;</t>
  </si>
  <si>
    <t>Gaz naturel</t>
  </si>
  <si>
    <t>Propane</t>
  </si>
  <si>
    <t>Butane</t>
  </si>
  <si>
    <t>Fact. Émiss. CO2 [kgCO2/kWh]</t>
  </si>
  <si>
    <t>EfficAideFinREE
[CHF/kWh*]</t>
  </si>
  <si>
    <t>AideFinREE
[CHF]</t>
  </si>
  <si>
    <t>Propane
[kWhpcs/an]</t>
  </si>
  <si>
    <t>Butane
[kWhpcs/an]</t>
  </si>
  <si>
    <r>
      <t>Sur le premier onglet, des zones à compléter peuvent être dépliées en cliquant sur les</t>
    </r>
    <r>
      <rPr>
        <b/>
        <sz val="11"/>
        <color theme="1"/>
        <rFont val="Arial"/>
        <family val="2"/>
      </rPr>
      <t xml:space="preserve"> +</t>
    </r>
    <r>
      <rPr>
        <sz val="11"/>
        <color theme="1"/>
        <rFont val="Arial"/>
        <family val="2"/>
      </rPr>
      <t xml:space="preserve"> tout à gauche.</t>
    </r>
  </si>
  <si>
    <t>ou évent.</t>
  </si>
  <si>
    <r>
      <t xml:space="preserve">2) Imprimer les feuilles complétées, dater et signer en bas de la feuille </t>
    </r>
    <r>
      <rPr>
        <i/>
        <sz val="11"/>
        <color theme="1"/>
        <rFont val="Arial"/>
        <family val="2"/>
      </rPr>
      <t>Détails du projet</t>
    </r>
  </si>
  <si>
    <t>info.energie@vd.ch</t>
  </si>
  <si>
    <t>DGE-DIREN, Av. de Valmont 30b, 1014 Lausanne</t>
  </si>
  <si>
    <t>1) Compléter les 3 premiers onglets: remplir seulement les cases de couleur</t>
  </si>
  <si>
    <t>ree-vd@heig-vd.ch</t>
  </si>
  <si>
    <t>Pompe à chaleur: recompression mécanique de vapeur (préciser fluide et procédé)</t>
  </si>
  <si>
    <t>Procédés de production: culture sous serre (préciser l'action)</t>
  </si>
  <si>
    <r>
      <t xml:space="preserve">3) </t>
    </r>
    <r>
      <rPr>
        <b/>
        <sz val="11"/>
        <color theme="1"/>
        <rFont val="Arial"/>
        <family val="2"/>
      </rPr>
      <t>Envoyer le dossier imprimé</t>
    </r>
    <r>
      <rPr>
        <sz val="11"/>
        <color theme="1"/>
        <rFont val="Arial"/>
        <family val="2"/>
      </rPr>
      <t xml:space="preserve"> par poste à : </t>
    </r>
  </si>
  <si>
    <r>
      <t xml:space="preserve">4) </t>
    </r>
    <r>
      <rPr>
        <b/>
        <sz val="11"/>
        <color theme="1"/>
        <rFont val="Arial"/>
        <family val="2"/>
      </rPr>
      <t>Et transmettre le présent fichier .xlsx</t>
    </r>
    <r>
      <rPr>
        <sz val="11"/>
        <color theme="1"/>
        <rFont val="Arial"/>
        <family val="2"/>
      </rPr>
      <t xml:space="preserve">  à :</t>
    </r>
  </si>
  <si>
    <t>Rétribution des économies d'énergie par le biais d'appel d'offres - 2023</t>
  </si>
  <si>
    <r>
      <t xml:space="preserve">En cas de problème, appelez la hotline d'aide : </t>
    </r>
    <r>
      <rPr>
        <b/>
        <sz val="11"/>
        <color theme="1"/>
        <rFont val="Arial"/>
        <family val="2"/>
      </rPr>
      <t>024 557 23 05 / 61 54</t>
    </r>
    <r>
      <rPr>
        <sz val="11"/>
        <color theme="1"/>
        <rFont val="Arial"/>
        <family val="2"/>
      </rPr>
      <t xml:space="preserve"> ou à l'adresse :</t>
    </r>
  </si>
  <si>
    <r>
      <t xml:space="preserve">Toutes les informations (procédure, conditions, signification et formules de calcul, …) se trouvent dans le document </t>
    </r>
    <r>
      <rPr>
        <b/>
        <i/>
        <sz val="11"/>
        <color rgb="FF0000FF"/>
        <rFont val="Arial"/>
        <family val="2"/>
      </rPr>
      <t>REE-2023_Conditions_générales.pdf</t>
    </r>
  </si>
  <si>
    <r>
      <t xml:space="preserve">Rappel : l’entreprise doit compléter le formulaire </t>
    </r>
    <r>
      <rPr>
        <b/>
        <i/>
        <sz val="11"/>
        <color rgb="FF0000FF"/>
        <rFont val="Arial"/>
        <family val="2"/>
      </rPr>
      <t>REE-2023_Vérification éligibilité.docx</t>
    </r>
    <r>
      <rPr>
        <b/>
        <sz val="11"/>
        <color rgb="FFFF0000"/>
        <rFont val="Arial"/>
        <family val="2"/>
      </rPr>
      <t xml:space="preserve"> et attendre la décision du canton avant de déposer ce dossier.</t>
    </r>
  </si>
  <si>
    <r>
      <t xml:space="preserve">Si nécessaire, consultez le document </t>
    </r>
    <r>
      <rPr>
        <b/>
        <i/>
        <sz val="11"/>
        <color rgb="FF0000FF"/>
        <rFont val="Arial"/>
        <family val="2"/>
      </rPr>
      <t>REE-2023_Exemple_Dépôt_projet_définitif.xlsx</t>
    </r>
    <r>
      <rPr>
        <sz val="11"/>
        <color theme="1"/>
        <rFont val="Arial"/>
        <family val="2"/>
      </rPr>
      <t xml:space="preserve"> qui illustre la manière de compléter le présent formulaire.</t>
    </r>
  </si>
  <si>
    <t>Investissement total APE 1 :</t>
  </si>
  <si>
    <t>Calcul de la part énergétique de l'investissement de l'APE 1:</t>
  </si>
  <si>
    <r>
      <t xml:space="preserve">2) si l'APE bénéfice d'autres aides  financières </t>
    </r>
    <r>
      <rPr>
        <sz val="10"/>
        <color theme="1"/>
        <rFont val="Wingdings"/>
        <charset val="2"/>
      </rPr>
      <t>Ø</t>
    </r>
    <r>
      <rPr>
        <sz val="10"/>
        <color theme="1"/>
        <rFont val="Arial"/>
        <family val="2"/>
      </rPr>
      <t xml:space="preserve"> </t>
    </r>
    <r>
      <rPr>
        <i/>
        <sz val="10"/>
        <color rgb="FF0000FF"/>
        <rFont val="Arial"/>
        <family val="2"/>
      </rPr>
      <t>REE-2023_Conditions_générales</t>
    </r>
    <r>
      <rPr>
        <sz val="10"/>
        <color theme="1"/>
        <rFont val="Arial"/>
        <family val="2"/>
      </rPr>
      <t>, Section 1.3, pour le taux d'aide maximal</t>
    </r>
  </si>
  <si>
    <t>Electricité NER sur site</t>
  </si>
  <si>
    <t>Mazout</t>
  </si>
  <si>
    <t>Charbon</t>
  </si>
  <si>
    <t>Carburant fossiles</t>
  </si>
  <si>
    <t>selon composition</t>
  </si>
  <si>
    <t>Déch. comb. fossiles</t>
  </si>
  <si>
    <t>selon mix combust.</t>
  </si>
  <si>
    <t>Déch. comb. organiques</t>
  </si>
  <si>
    <t>Biogaz</t>
  </si>
  <si>
    <t>Chaleur solaire</t>
  </si>
  <si>
    <t>Chaleur amb. &amp; géoth.</t>
  </si>
  <si>
    <t>Chaleur CAD</t>
  </si>
  <si>
    <t>Rejets thermiques</t>
  </si>
  <si>
    <t>selon part fossile</t>
  </si>
  <si>
    <t>Autre</t>
  </si>
  <si>
    <t>à convenir</t>
  </si>
  <si>
    <t>Durée payback max</t>
  </si>
  <si>
    <t>Durée payback min</t>
  </si>
  <si>
    <t xml:space="preserve"> - </t>
  </si>
  <si>
    <t>Part énergétique de l'investissement</t>
  </si>
  <si>
    <t>Investissement pris en compte pour REE</t>
  </si>
  <si>
    <r>
      <t xml:space="preserve">PEInv doit être &gt;0 et </t>
    </r>
    <r>
      <rPr>
        <sz val="11"/>
        <color theme="0"/>
        <rFont val="Calibri"/>
        <family val="2"/>
      </rPr>
      <t>≤</t>
    </r>
    <r>
      <rPr>
        <sz val="11"/>
        <color theme="0"/>
        <rFont val="Arial"/>
        <family val="2"/>
      </rPr>
      <t>1</t>
    </r>
  </si>
  <si>
    <t>Durée de Payback REE - APE 1</t>
  </si>
  <si>
    <t>Invest. pris en compte REE (après subv. diverses)</t>
  </si>
  <si>
    <r>
      <t xml:space="preserve">Préciser / justifier ci-dessous les considérations et le calcul de la part énergétique de l'investissement à partir de l'investissement total pour l'APE 1 ( </t>
    </r>
    <r>
      <rPr>
        <sz val="11"/>
        <color theme="1"/>
        <rFont val="Wingdings"/>
        <charset val="2"/>
      </rPr>
      <t>Ø</t>
    </r>
    <r>
      <rPr>
        <i/>
        <sz val="11"/>
        <color rgb="FF0000FF"/>
        <rFont val="Arial"/>
        <family val="2"/>
      </rPr>
      <t>REE-2023_Conditions_générales.pdf</t>
    </r>
    <r>
      <rPr>
        <sz val="11"/>
        <color theme="1"/>
        <rFont val="Arial"/>
        <family val="2"/>
      </rPr>
      <t>, Section I.II)</t>
    </r>
  </si>
  <si>
    <r>
      <t xml:space="preserve">Préciser / justifier ci-dessous les considérations et le calcul de la part énergétique de l'investissement à partir de l'investissement total pour l'APE 2 ( </t>
    </r>
    <r>
      <rPr>
        <sz val="11"/>
        <color theme="1"/>
        <rFont val="Wingdings"/>
        <charset val="2"/>
      </rPr>
      <t>Ø</t>
    </r>
    <r>
      <rPr>
        <i/>
        <sz val="11"/>
        <color rgb="FF0000FF"/>
        <rFont val="Arial"/>
        <family val="2"/>
      </rPr>
      <t>REE-2023_Conditions_générales.pdf</t>
    </r>
    <r>
      <rPr>
        <sz val="11"/>
        <color theme="1"/>
        <rFont val="Arial"/>
        <family val="2"/>
      </rPr>
      <t>, Section I.II)</t>
    </r>
  </si>
  <si>
    <t>Calcul de la part énergétique de l'investissement de l'APE 2:</t>
  </si>
  <si>
    <t>Investissement total APE 2 :</t>
  </si>
  <si>
    <t>Calcul de la part énergétique de l'investissement de l'APE 3:</t>
  </si>
  <si>
    <t>Investissement total APE 3:</t>
  </si>
  <si>
    <r>
      <t xml:space="preserve">Préciser / justifier ci-dessous les considérations et le calcul de la part énergétique de l'investissement à partir de l'investissement total pour l'APE 3 ( </t>
    </r>
    <r>
      <rPr>
        <sz val="11"/>
        <color theme="1"/>
        <rFont val="Wingdings"/>
        <charset val="2"/>
      </rPr>
      <t>Ø</t>
    </r>
    <r>
      <rPr>
        <i/>
        <sz val="11"/>
        <color rgb="FF0000FF"/>
        <rFont val="Arial"/>
        <family val="2"/>
      </rPr>
      <t>REE-2023_Conditions_générales.pdf</t>
    </r>
    <r>
      <rPr>
        <sz val="11"/>
        <color theme="1"/>
        <rFont val="Arial"/>
        <family val="2"/>
      </rPr>
      <t>, Section I.II)</t>
    </r>
  </si>
  <si>
    <t>Investissement total APE 4 :</t>
  </si>
  <si>
    <t>Calcul de la part énergétique de l'investissement de l'APE 4:</t>
  </si>
  <si>
    <r>
      <t xml:space="preserve">Préciser / justifier ci-dessous les considérations et le calcul de la part énergétique de l'investissement à partir de l'investissement total pour l'APE 4 ( </t>
    </r>
    <r>
      <rPr>
        <sz val="11"/>
        <color theme="1"/>
        <rFont val="Wingdings"/>
        <charset val="2"/>
      </rPr>
      <t>Ø</t>
    </r>
    <r>
      <rPr>
        <i/>
        <sz val="11"/>
        <color rgb="FF0000FF"/>
        <rFont val="Arial"/>
        <family val="2"/>
      </rPr>
      <t>REE-2023_Conditions_générales.pdf</t>
    </r>
    <r>
      <rPr>
        <sz val="11"/>
        <color theme="1"/>
        <rFont val="Arial"/>
        <family val="2"/>
      </rPr>
      <t>, Section I.II)</t>
    </r>
  </si>
  <si>
    <r>
      <t>En principe, la durée d'utilisation de l'APE correspond à la durée de vie technique</t>
    </r>
    <r>
      <rPr>
        <i/>
        <sz val="11"/>
        <color theme="1"/>
        <rFont val="Arial"/>
        <family val="2"/>
      </rPr>
      <t xml:space="preserve"> NbA_Vie 5</t>
    </r>
    <r>
      <rPr>
        <sz val="11"/>
        <color theme="1"/>
        <rFont val="Arial"/>
        <family val="2"/>
      </rPr>
      <t xml:space="preserve"> de l'équipement principal de l'APE ( </t>
    </r>
    <r>
      <rPr>
        <sz val="11"/>
        <color theme="1"/>
        <rFont val="Wingdings"/>
        <charset val="2"/>
      </rPr>
      <t>Ø</t>
    </r>
    <r>
      <rPr>
        <i/>
        <sz val="11"/>
        <color rgb="FF0000FF"/>
        <rFont val="Arial"/>
        <family val="2"/>
      </rPr>
      <t>REE-2023_Conditions_générales.pdf</t>
    </r>
    <r>
      <rPr>
        <i/>
        <sz val="11"/>
        <color theme="1"/>
        <rFont val="Arial"/>
        <family val="2"/>
      </rPr>
      <t>, Section VI.II</t>
    </r>
    <r>
      <rPr>
        <sz val="11"/>
        <color theme="1"/>
        <rFont val="Arial"/>
        <family val="2"/>
      </rPr>
      <t>). S'il est d'ores et déjà établi que la durée d'utilisation de l'APE sera plus courte (</t>
    </r>
    <r>
      <rPr>
        <i/>
        <sz val="11"/>
        <color theme="1"/>
        <rFont val="Arial"/>
        <family val="2"/>
      </rPr>
      <t>NbA_APE 5 &lt; NbA_Vie 5</t>
    </r>
    <r>
      <rPr>
        <sz val="11"/>
        <color theme="1"/>
        <rFont val="Arial"/>
        <family val="2"/>
      </rPr>
      <t xml:space="preserve">), il faut en tenir compte et l'indiquer clairement dans la description de l'APE correspondante sur la feuille </t>
    </r>
    <r>
      <rPr>
        <i/>
        <sz val="11"/>
        <color theme="1"/>
        <rFont val="Arial"/>
        <family val="2"/>
      </rPr>
      <t>Description projet</t>
    </r>
  </si>
  <si>
    <r>
      <t>En principe, la durée d'utilisation de l'APE correspond à la durée de vie technique</t>
    </r>
    <r>
      <rPr>
        <i/>
        <sz val="11"/>
        <color theme="1"/>
        <rFont val="Arial"/>
        <family val="2"/>
      </rPr>
      <t xml:space="preserve"> NbA_Vie 4</t>
    </r>
    <r>
      <rPr>
        <sz val="11"/>
        <color theme="1"/>
        <rFont val="Arial"/>
        <family val="2"/>
      </rPr>
      <t xml:space="preserve"> de l'équipement principal de l'APE ( </t>
    </r>
    <r>
      <rPr>
        <sz val="11"/>
        <color theme="1"/>
        <rFont val="Wingdings"/>
        <charset val="2"/>
      </rPr>
      <t>Ø</t>
    </r>
    <r>
      <rPr>
        <i/>
        <sz val="11"/>
        <color rgb="FF0000FF"/>
        <rFont val="Arial"/>
        <family val="2"/>
      </rPr>
      <t>REE-2023_Conditions_générales.pdf,</t>
    </r>
    <r>
      <rPr>
        <i/>
        <sz val="11"/>
        <color theme="1"/>
        <rFont val="Arial"/>
        <family val="2"/>
      </rPr>
      <t xml:space="preserve"> Section VI.II</t>
    </r>
    <r>
      <rPr>
        <sz val="11"/>
        <color theme="1"/>
        <rFont val="Arial"/>
        <family val="2"/>
      </rPr>
      <t>). S'il est d'ores et déjà établi que la durée d'utilisation de l'APE sera plus courte (</t>
    </r>
    <r>
      <rPr>
        <i/>
        <sz val="11"/>
        <color theme="1"/>
        <rFont val="Arial"/>
        <family val="2"/>
      </rPr>
      <t>NbA_APE 4 &lt; NbA_Vie 4</t>
    </r>
    <r>
      <rPr>
        <sz val="11"/>
        <color theme="1"/>
        <rFont val="Arial"/>
        <family val="2"/>
      </rPr>
      <t xml:space="preserve">), il faut en tenir compte et l'indiquer clairement dans la description de l'APE correspondante sur la feuille </t>
    </r>
    <r>
      <rPr>
        <i/>
        <sz val="11"/>
        <color theme="1"/>
        <rFont val="Arial"/>
        <family val="2"/>
      </rPr>
      <t>Description projet</t>
    </r>
  </si>
  <si>
    <r>
      <t>En principe, la durée d'utilisation de l'APE correspond à la durée de vie technique</t>
    </r>
    <r>
      <rPr>
        <i/>
        <sz val="11"/>
        <color theme="1"/>
        <rFont val="Arial"/>
        <family val="2"/>
      </rPr>
      <t xml:space="preserve"> NbA_Vie 3</t>
    </r>
    <r>
      <rPr>
        <sz val="11"/>
        <color theme="1"/>
        <rFont val="Arial"/>
        <family val="2"/>
      </rPr>
      <t xml:space="preserve"> de l'équipement principal de l'APE ( </t>
    </r>
    <r>
      <rPr>
        <sz val="11"/>
        <color theme="1"/>
        <rFont val="Wingdings"/>
        <charset val="2"/>
      </rPr>
      <t>Ø</t>
    </r>
    <r>
      <rPr>
        <i/>
        <sz val="11"/>
        <color rgb="FF0000FF"/>
        <rFont val="Arial"/>
        <family val="2"/>
      </rPr>
      <t>REE-2023_Conditions_générales.pdf</t>
    </r>
    <r>
      <rPr>
        <i/>
        <sz val="11"/>
        <color theme="1"/>
        <rFont val="Arial"/>
        <family val="2"/>
      </rPr>
      <t>, Section VI.II</t>
    </r>
    <r>
      <rPr>
        <sz val="11"/>
        <color theme="1"/>
        <rFont val="Arial"/>
        <family val="2"/>
      </rPr>
      <t>). S'il est d'ores et déjà établi que la durée d'utilisation de l'APE sera plus courte (</t>
    </r>
    <r>
      <rPr>
        <i/>
        <sz val="11"/>
        <color theme="1"/>
        <rFont val="Arial"/>
        <family val="2"/>
      </rPr>
      <t>NbA_APE 3 &lt; NbA_Vie 3</t>
    </r>
    <r>
      <rPr>
        <sz val="11"/>
        <color theme="1"/>
        <rFont val="Arial"/>
        <family val="2"/>
      </rPr>
      <t xml:space="preserve">), il faut en tenir compte et l'indiquer clairement dans la description de l'APE correspondante sur la feuille </t>
    </r>
    <r>
      <rPr>
        <i/>
        <sz val="11"/>
        <color theme="1"/>
        <rFont val="Arial"/>
        <family val="2"/>
      </rPr>
      <t>Description projet</t>
    </r>
  </si>
  <si>
    <r>
      <t>En principe, la durée d'utilisation de l'APE correspond à la durée de vie technique</t>
    </r>
    <r>
      <rPr>
        <i/>
        <sz val="11"/>
        <color theme="1"/>
        <rFont val="Arial"/>
        <family val="2"/>
      </rPr>
      <t xml:space="preserve"> NbA_Vie 2</t>
    </r>
    <r>
      <rPr>
        <sz val="11"/>
        <color theme="1"/>
        <rFont val="Arial"/>
        <family val="2"/>
      </rPr>
      <t xml:space="preserve"> de l'équipement principal de l'APE ( </t>
    </r>
    <r>
      <rPr>
        <sz val="11"/>
        <color theme="1"/>
        <rFont val="Wingdings"/>
        <charset val="2"/>
      </rPr>
      <t>Ø</t>
    </r>
    <r>
      <rPr>
        <i/>
        <sz val="11"/>
        <color rgb="FF0000FF"/>
        <rFont val="Arial"/>
        <family val="2"/>
      </rPr>
      <t>REE-2023_Conditions_générales.pdf</t>
    </r>
    <r>
      <rPr>
        <sz val="11"/>
        <color theme="1"/>
        <rFont val="Arial"/>
        <family val="2"/>
      </rPr>
      <t>, Section VI.II). S'il est d'ores et déjà établi que la durée d'utilisation de l'APE sera plus courte (</t>
    </r>
    <r>
      <rPr>
        <i/>
        <sz val="11"/>
        <color theme="1"/>
        <rFont val="Arial"/>
        <family val="2"/>
      </rPr>
      <t>NbA_APE 2 &lt; NbA_Vie 2</t>
    </r>
    <r>
      <rPr>
        <sz val="11"/>
        <color theme="1"/>
        <rFont val="Arial"/>
        <family val="2"/>
      </rPr>
      <t xml:space="preserve">), il faut en tenir compte et l'indiquer clairement dans la description de l'APE correspondante sur la feuille </t>
    </r>
    <r>
      <rPr>
        <i/>
        <sz val="11"/>
        <color theme="1"/>
        <rFont val="Arial"/>
        <family val="2"/>
      </rPr>
      <t>Description projet</t>
    </r>
  </si>
  <si>
    <r>
      <t>En principe, la durée d'utilisation de l'APE correspond à la</t>
    </r>
    <r>
      <rPr>
        <sz val="11"/>
        <rFont val="Arial"/>
        <family val="2"/>
      </rPr>
      <t xml:space="preserve"> durée de vie technique</t>
    </r>
    <r>
      <rPr>
        <i/>
        <sz val="11"/>
        <rFont val="Arial"/>
        <family val="2"/>
      </rPr>
      <t xml:space="preserve"> NbA_Vie 1</t>
    </r>
    <r>
      <rPr>
        <sz val="11"/>
        <rFont val="Arial"/>
        <family val="2"/>
      </rPr>
      <t xml:space="preserve"> </t>
    </r>
    <r>
      <rPr>
        <sz val="11"/>
        <color theme="1"/>
        <rFont val="Arial"/>
        <family val="2"/>
      </rPr>
      <t xml:space="preserve">de l'équipement principal de l'APE ( </t>
    </r>
    <r>
      <rPr>
        <sz val="11"/>
        <color theme="1"/>
        <rFont val="Wingdings"/>
        <charset val="2"/>
      </rPr>
      <t>Ø</t>
    </r>
    <r>
      <rPr>
        <i/>
        <sz val="11"/>
        <color rgb="FF0000FF"/>
        <rFont val="Arial"/>
        <family val="2"/>
      </rPr>
      <t>REE-2023_Conditions_générales.pdf</t>
    </r>
    <r>
      <rPr>
        <sz val="11"/>
        <color theme="1"/>
        <rFont val="Arial"/>
        <family val="2"/>
      </rPr>
      <t>, Section VI.II). S'il est d'ores et déjà établi que la durée d'utilisation de l'APE</t>
    </r>
    <r>
      <rPr>
        <sz val="11"/>
        <rFont val="Arial"/>
        <family val="2"/>
      </rPr>
      <t xml:space="preserve"> sera plus courte (</t>
    </r>
    <r>
      <rPr>
        <i/>
        <sz val="11"/>
        <color theme="1"/>
        <rFont val="Arial"/>
        <family val="2"/>
      </rPr>
      <t>NbA_APE 1 &lt; NbA_Vie 1</t>
    </r>
    <r>
      <rPr>
        <sz val="11"/>
        <color theme="1"/>
        <rFont val="Arial"/>
        <family val="2"/>
      </rPr>
      <t xml:space="preserve">), il faut en tenir compte et l'indiquer clairement dans la description de l'APE correspondante sur la feuille </t>
    </r>
    <r>
      <rPr>
        <i/>
        <sz val="11"/>
        <color theme="1"/>
        <rFont val="Arial"/>
        <family val="2"/>
      </rPr>
      <t>Description projet</t>
    </r>
  </si>
  <si>
    <t>Investissement total APE 5 :</t>
  </si>
  <si>
    <t>Calcul de la part énergétique de l'investissement de l'APE 5:</t>
  </si>
  <si>
    <r>
      <t xml:space="preserve">Préciser / justifier ci-dessous les considérations et le calcul de la part énergétique de l'investissement à partir de l'investissement total pour l'APE 5 ( </t>
    </r>
    <r>
      <rPr>
        <sz val="11"/>
        <color theme="1"/>
        <rFont val="Wingdings"/>
        <charset val="2"/>
      </rPr>
      <t>Ø</t>
    </r>
    <r>
      <rPr>
        <i/>
        <sz val="11"/>
        <color rgb="FF0000FF"/>
        <rFont val="Arial"/>
        <family val="2"/>
      </rPr>
      <t>REE-2023_Conditions_générales.pdf</t>
    </r>
    <r>
      <rPr>
        <sz val="11"/>
        <color theme="1"/>
        <rFont val="Arial"/>
        <family val="2"/>
      </rPr>
      <t>, Section I.II)</t>
    </r>
  </si>
  <si>
    <t>Paramètres du programme</t>
  </si>
  <si>
    <t>Aide financière REE max</t>
  </si>
  <si>
    <t>Aide financière REE min</t>
  </si>
  <si>
    <t>Aide financière REE min min</t>
  </si>
  <si>
    <t>Taux max REE</t>
  </si>
  <si>
    <r>
      <t xml:space="preserve">Prière de retourner le présent formulaire signé et les documents annexes </t>
    </r>
    <r>
      <rPr>
        <b/>
        <sz val="11"/>
        <color theme="1"/>
        <rFont val="Arial"/>
        <family val="2"/>
      </rPr>
      <t xml:space="preserve">au plus tard le 29 septembre 2023 </t>
    </r>
    <r>
      <rPr>
        <sz val="11"/>
        <color theme="1"/>
        <rFont val="Arial"/>
        <family val="2"/>
      </rPr>
      <t xml:space="preserve"> par poste </t>
    </r>
    <r>
      <rPr>
        <b/>
        <u/>
        <sz val="11"/>
        <color theme="1"/>
        <rFont val="Arial"/>
        <family val="2"/>
      </rPr>
      <t>et</t>
    </r>
    <r>
      <rPr>
        <sz val="11"/>
        <color theme="1"/>
        <rFont val="Arial"/>
        <family val="2"/>
      </rPr>
      <t xml:space="preserve"> sous forme électronique à DGE-DIREN, Av. de Valmont 30b, 1014 Lausanne, </t>
    </r>
    <r>
      <rPr>
        <u/>
        <sz val="11"/>
        <color rgb="FF0000FF"/>
        <rFont val="Arial"/>
        <family val="2"/>
      </rPr>
      <t>info.energie@vd.ch</t>
    </r>
  </si>
  <si>
    <t>Le financement des projets qui n’auront  pas encore démarré au 30 avril 2024 sans de justes motifs formulés par écrit trois mois au préalable auprès de la DIREN sera automatiquement retiré. Sont exemptés de cette procédure les projets où la Direction de l’énergie exige une modification du projet. La date de l'exécution de l'accord de financement dans ce cas-là est à convenir avec la DIREN.</t>
  </si>
  <si>
    <r>
      <t>Il est possible de recevoir des aides de tiers autres que la DIREN (p. ex. communes, fournisseurs électriques, fondations, etc.). Ces aides doivent être indiquées dans la demande; elles ne doivent pas entraîner un dépassement de plus de 10 points du taux d’aide maximum défini dans l’appel à projets de la Direction de l’énergie. Le cas échéant, les aides de la DIREN doivent être réduites en conséquence de manière à satisfaire à ces exigences (</t>
    </r>
    <r>
      <rPr>
        <sz val="11"/>
        <color theme="1"/>
        <rFont val="Wingdings"/>
        <charset val="2"/>
      </rPr>
      <t>Ø</t>
    </r>
    <r>
      <rPr>
        <sz val="9.35"/>
        <color theme="1"/>
        <rFont val="Arial"/>
        <family val="2"/>
      </rPr>
      <t xml:space="preserve"> </t>
    </r>
    <r>
      <rPr>
        <i/>
        <sz val="9.35"/>
        <color rgb="FF0000FF"/>
        <rFont val="Arial"/>
        <family val="2"/>
      </rPr>
      <t>REE-2023_Conditions_générales</t>
    </r>
    <r>
      <rPr>
        <sz val="9.35"/>
        <color theme="1"/>
        <rFont val="Arial"/>
        <family val="2"/>
      </rPr>
      <t xml:space="preserve">, Sect. 1.3) </t>
    </r>
    <r>
      <rPr>
        <sz val="9.35"/>
        <color theme="1"/>
        <rFont val="Wingdings"/>
        <charset val="2"/>
      </rPr>
      <t>Ø</t>
    </r>
    <r>
      <rPr>
        <sz val="9.35"/>
        <color theme="1"/>
        <rFont val="Arial"/>
        <family val="2"/>
      </rPr>
      <t xml:space="preserve"> cellule E12 feuille</t>
    </r>
    <r>
      <rPr>
        <i/>
        <sz val="9.35"/>
        <color theme="1"/>
        <rFont val="Arial"/>
        <family val="2"/>
      </rPr>
      <t xml:space="preserve"> Economies, coûts, rentabilité</t>
    </r>
  </si>
  <si>
    <t>le taux max. REE est limité par les subventions non REE !</t>
  </si>
  <si>
    <t>Taux maximum d'aide REE</t>
  </si>
  <si>
    <t>les subventions non REE dépassent déjà le taux max. autorisé !</t>
  </si>
  <si>
    <t>aide financière REE sollicitée hors limites !</t>
  </si>
  <si>
    <t>Elec. NER site
[kWh/an]</t>
  </si>
  <si>
    <t>Carbur.fossile
[kWh/an]</t>
  </si>
  <si>
    <t>Déch. organi. 
[kWh/an]</t>
  </si>
  <si>
    <t>Bois
[kWh/an]</t>
  </si>
  <si>
    <t>Chal. solaire
[kWh/an]</t>
  </si>
  <si>
    <t>Chal. amb/géo
[kWh/an]</t>
  </si>
  <si>
    <t>Autre
[kWh/an]</t>
  </si>
  <si>
    <r>
      <t>CAPEX</t>
    </r>
    <r>
      <rPr>
        <b/>
        <sz val="8"/>
        <color theme="1"/>
        <rFont val="Arial Narrow"/>
        <family val="2"/>
      </rPr>
      <t>REE</t>
    </r>
    <r>
      <rPr>
        <b/>
        <sz val="10"/>
        <color theme="1"/>
        <rFont val="Arial Narrow"/>
        <family val="2"/>
      </rPr>
      <t xml:space="preserve">
[CHF]</t>
    </r>
  </si>
  <si>
    <t>Taux de subvention hors REE</t>
  </si>
  <si>
    <r>
      <t>Fact. de pondération (</t>
    </r>
    <r>
      <rPr>
        <b/>
        <sz val="11"/>
        <color theme="1"/>
        <rFont val="Arial"/>
        <family val="2"/>
      </rPr>
      <t>seulement si</t>
    </r>
    <r>
      <rPr>
        <sz val="11"/>
        <color theme="1"/>
        <rFont val="Arial"/>
        <family val="2"/>
      </rPr>
      <t xml:space="preserve"> "Chaleur CAD", "Rejets thermiques", ou "Autre" !):</t>
    </r>
  </si>
  <si>
    <t>Bulles</t>
  </si>
  <si>
    <t>Savon</t>
  </si>
  <si>
    <t>000.000.000</t>
  </si>
  <si>
    <t>Récup. désurchauffe et condensation pour préchauffage ECS du complexe (avec chauffe-eau additionnel)</t>
  </si>
  <si>
    <t>Ajout d'un chauffe-eau (4m3) de préchauffage avant les chauffe-eau existants, et circulation de l'eau sanitaire froide dans une boucle comprenant un échangeur de préchauffage récupérant la chaleur du circuit de condensation, et un échangeur de postchauffage récupérant la chaleur de désurchauffe du réfrigérant du groupe froid.
En mode récupération de chaleur, la consigne entrée condenseur est fixée à 42°C (max. 50°C), et en mode rejet de chaleur à la tour aéro-réfrigérante ramenée à 30°C (situation existante).
Les mesurages montrent que la récupération de chaleur est limitée par la consommation d'ECS, et non par la disponibilité de chaleur rejetée par le groupe froid (en hiver aussi).</t>
  </si>
  <si>
    <t>La préparation de l'ECS (2x 5m3, conso. env. 15m3/jour à 50°C) est assurée hiver comme été par les chaudières à gaz, tandis qu'un groupe froid assure les besoins de refroidissement de zones interne hiver comme été (free-cooling difficile à réaliser). Le groupe froid est situé à côté du local des chauffe-eau (autres consommateurs de chaleur "permanents" et à "basse T" (&lt; 40°C) trop éloignés pour être raccordés).</t>
  </si>
  <si>
    <t>Remarque: cette APE concerne un autre bâtiment du site que l'APE 1</t>
  </si>
  <si>
    <t>l'APE 1 concerne l'installation d'un système supplémentaire (et non du remplacement d'un équipement existant). De plus, celui-ci étant destiné intégralement à la réalisation d'économies d'énergie, la totalité de l'investissement peut être prise en compte pour REE, donc                    = 1.</t>
  </si>
  <si>
    <t>à compléter</t>
  </si>
  <si>
    <r>
      <rPr>
        <b/>
        <sz val="11"/>
        <color theme="1"/>
        <rFont val="Arial"/>
        <family val="2"/>
      </rPr>
      <t>APE1: bases de calcul:</t>
    </r>
    <r>
      <rPr>
        <sz val="11"/>
        <color theme="1"/>
        <rFont val="Arial"/>
        <family val="2"/>
      </rPr>
      <t xml:space="preserve"> profil de consommation d'ECS et du groupe froid (puissance électrique absorbée, T réfrigérant sortie compresseur, T aller et T retour circuit condenseur) mesurés pendant 1 sem. représentative de mi-saison / début saison froide: ECS: 15 m3/jour, T eau froide 10°C, T ECS après RC: 50°C. COPchaud du groupe froid supposé 0.5*COPcarnot. Rendement chaudière gaz = 0.9. Economie de gaz calculée de manière conservative = 90% de l'économie de gaz théorique. L'économie d'électricité résultant du moindre fonctionnement de la tour aéroréfrigérante, et la consommation des pompes de circulation, ne sont pas pas prises en compte. Facteur d'influence principal de la conso. d'ECS: le taux d'occupation du complexe.</t>
    </r>
    <r>
      <rPr>
        <b/>
        <sz val="11"/>
        <color theme="1"/>
        <rFont val="Arial"/>
        <family val="2"/>
      </rPr>
      <t xml:space="preserve"> Suivi des effets</t>
    </r>
    <r>
      <rPr>
        <sz val="11"/>
        <color theme="1"/>
        <rFont val="Arial"/>
        <family val="2"/>
      </rPr>
      <t xml:space="preserve">: montage d'un débitmètre-totalisateur ECS et compteur de chaleur récupérée sur la boucle de RC, valeurs remontées en supervision.
</t>
    </r>
    <r>
      <rPr>
        <b/>
        <sz val="11"/>
        <color theme="1"/>
        <rFont val="Arial"/>
        <family val="2"/>
      </rPr>
      <t>REMARQUE</t>
    </r>
    <r>
      <rPr>
        <sz val="11"/>
        <color theme="1"/>
        <rFont val="Arial"/>
        <family val="2"/>
      </rPr>
      <t xml:space="preserve">: les valeurs de conso. d'élec. du compresseur indiquées ne concernent que la période pendant laquelle le groupe froid fonctionne en mode récupération de chaleur (env. 40% du temps de fonct. du groupe froid en moyenne annuelle).
</t>
    </r>
    <r>
      <rPr>
        <b/>
        <sz val="11"/>
        <color theme="1"/>
        <rFont val="Arial"/>
        <family val="2"/>
      </rPr>
      <t>APE2: bases de calcul:</t>
    </r>
    <r>
      <rPr>
        <sz val="11"/>
        <color theme="1"/>
        <rFont val="Arial"/>
        <family val="2"/>
      </rPr>
      <t xml:space="preserve"> débit d'air selon fiche technique du monobloc, taux d'air neuf déterminé par mélange selon T de AN, AR, et après caisson de mélange (valeurs relevées en supervision, confirmé par des mesures ponctuelles). Puissance extraite par la ventilation env. 15 kW (DT reprise - pulsion = 4.5 K, peu de variation). EER de la machine froid alimentant la batterie de froid = 4. Free-cooling possible pour T AN entre 4 et 22°C, soit env. 6'200 h/an pour conditions météo de Lausanne. </t>
    </r>
    <r>
      <rPr>
        <b/>
        <sz val="11"/>
        <color theme="1"/>
        <rFont val="Arial"/>
        <family val="2"/>
      </rPr>
      <t>Suivi des effets:</t>
    </r>
    <r>
      <rPr>
        <sz val="11"/>
        <color theme="1"/>
        <rFont val="Arial"/>
        <family val="2"/>
      </rPr>
      <t xml:space="preserve"> contrôles ponctuels au début, puis historisation en supervision du taux d'AN (position du servomoteur) et de la température de l'AN =&gt; représentation du taux d'AN en fonction de T AN.
</t>
    </r>
    <r>
      <rPr>
        <b/>
        <sz val="11"/>
        <color theme="1"/>
        <rFont val="Arial"/>
        <family val="2"/>
      </rPr>
      <t>REMARQUE</t>
    </r>
    <r>
      <rPr>
        <sz val="11"/>
        <color theme="1"/>
        <rFont val="Arial"/>
        <family val="2"/>
      </rPr>
      <t>: les valeurs de conso. d'électricité indiquées ne concernent que le fonctionnement du groupe froid pendant la période durant laquelle il sera remplacé par un fonctionnement free-cooling.</t>
    </r>
  </si>
  <si>
    <t>https://www.uid.admin.ch/Search.aspx?lang=fr</t>
  </si>
  <si>
    <t>N° IDE (identification de l'entreprise)</t>
  </si>
  <si>
    <t>Le système MCR gérant un monobloc (pulsion / reprise, 10'000 m3/h) est obsolète (datant de 2003): le matériel de remplacement n'est plus disponible, et surtout il n'y a ni servomoteur ni fonction MCR permettant de varier le taux d'air neuf (fixe à 20%) pour fonctionner en free-cooling (ce monobloc assure le refroidissement de plusieurs zones internes avec notamment des locaux serveurs).</t>
  </si>
  <si>
    <t>Remplacement complet du matériel MCR et de l'automate, ajout de servomoteurs de commande des registres d'air recyclé et de d'air neuf, programmation de fonctionnalités de gestion du taux d'air neuf en fonction pour fonctionnement free-cooling (séquences: chauffage à AN minimum 20% (&lt;4°C), free-cooling augmentant AN pour atteindre la consigne de pulsion sans chauffer ni refroidir =&gt; AN 100% (22°C), basculement à AN 20% et refroidissement). Free-cooling possible pendant 6'200h/an.</t>
  </si>
  <si>
    <r>
      <t>l'investissememt pour l'APE 2 comprend d'une part (a) un montant de 35'000.- pour le remplacement/mise à niveau du MCR et de l'automate, et (b) 15'000.- pour le matériel et la programmation nécessaire pour les fonctions free-cooling spécifiquement pour les économies d'énergie.
Pour la part (a) remplacement, considérant une durée de vie technique de 25 ans, l'installation à remplacer (datant de 2003) a atteint 80% de sa durée de vie, donc                       =0.2 =&gt; CAPEX</t>
    </r>
    <r>
      <rPr>
        <vertAlign val="subscript"/>
        <sz val="11"/>
        <color theme="1"/>
        <rFont val="Arial"/>
        <family val="2"/>
      </rPr>
      <t>REEa</t>
    </r>
    <r>
      <rPr>
        <sz val="11"/>
        <color theme="1"/>
        <rFont val="Arial"/>
        <family val="2"/>
      </rPr>
      <t xml:space="preserve"> = 7'000.-
Pour la part (b) investissement supplém. requis spécifiquement pour les économies d'énergie,                       = 1 =&gt; CAPEX</t>
    </r>
    <r>
      <rPr>
        <vertAlign val="subscript"/>
        <sz val="11"/>
        <color theme="1"/>
        <rFont val="Arial"/>
        <family val="2"/>
      </rPr>
      <t>REEb</t>
    </r>
    <r>
      <rPr>
        <sz val="11"/>
        <color theme="1"/>
        <rFont val="Arial"/>
        <family val="2"/>
      </rPr>
      <t xml:space="preserve"> = 15'000.-
Donc la part énergétique de l'investissement vaut:                     =(7'000.-+15'000.-) / 50'000.-=0.44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</si>
</sst>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43" formatCode="_ * #,##0.00_ ;_ * \-#,##0.00_ ;_ * &quot;-&quot;??_ ;_ @_ "/>
    <numFmt numFmtId="164" formatCode="_ * #,##0_ ;_ * \-#,##0_ ;_ * &quot;-&quot;??_ ;_ @_ "/>
    <numFmt numFmtId="165" formatCode="0.000"/>
    <numFmt numFmtId="166" formatCode="0.0"/>
    <numFmt numFmtId="167" formatCode="_ * #,##0.0_ ;_ * \-#,##0.0_ ;_ * &quot;-&quot;??_ ;_ @_ "/>
    <numFmt numFmtId="168" formatCode="0.0000"/>
    <numFmt numFmtId="169" formatCode="#,##0_ ;\-#,##0\ "/>
    <numFmt numFmtId="170" formatCode="0.0%"/>
    <numFmt numFmtId="171" formatCode="#,##0.0"/>
    <numFmt numFmtId="172" formatCode="#,##0.000_ ;\-#,##0.000\ "/>
    <numFmt numFmtId="173" formatCode="#,##0.000"/>
  </numFmts>
  <fonts count="52">
    <font>
      <sz val="11"/>
      <color theme="1"/>
      <name val="Calibri"/>
      <family val="2"/>
      <scheme val="minor"/>
    </font>
    <font>
      <sz val="10"/>
      <name val="Arial"/>
      <family val="2"/>
    </font>
    <font>
      <b/>
      <sz val="11"/>
      <color theme="1"/>
      <name val="Arial"/>
      <family val="2"/>
    </font>
    <font>
      <sz val="11"/>
      <color theme="1"/>
      <name val="Arial"/>
      <family val="2"/>
    </font>
    <font>
      <sz val="10"/>
      <color indexed="57"/>
      <name val="Arial"/>
      <family val="2"/>
    </font>
    <font>
      <b/>
      <sz val="12"/>
      <color theme="1"/>
      <name val="Arial"/>
      <family val="2"/>
    </font>
    <font>
      <b/>
      <sz val="11"/>
      <name val="Arial"/>
      <family val="2"/>
    </font>
    <font>
      <sz val="11"/>
      <name val="Arial"/>
      <family val="2"/>
    </font>
    <font>
      <i/>
      <sz val="11"/>
      <color theme="1"/>
      <name val="Arial"/>
      <family val="2"/>
    </font>
    <font>
      <u/>
      <sz val="11"/>
      <color theme="1"/>
      <name val="Arial"/>
      <family val="2"/>
    </font>
    <font>
      <sz val="8"/>
      <color theme="1"/>
      <name val="Arial"/>
      <family val="2"/>
    </font>
    <font>
      <sz val="7"/>
      <color theme="1"/>
      <name val="Arial"/>
      <family val="2"/>
    </font>
    <font>
      <sz val="11"/>
      <color theme="1"/>
      <name val="Calibri"/>
      <family val="2"/>
      <scheme val="minor"/>
    </font>
    <font>
      <b/>
      <sz val="11"/>
      <color rgb="FFFF0000"/>
      <name val="Arial"/>
      <family val="2"/>
    </font>
    <font>
      <u/>
      <sz val="11"/>
      <name val="Arial"/>
      <family val="2"/>
    </font>
    <font>
      <b/>
      <sz val="10"/>
      <color theme="1"/>
      <name val="NimbusRomNo9L-Regu"/>
    </font>
    <font>
      <u/>
      <sz val="11"/>
      <color theme="10"/>
      <name val="Calibri"/>
      <family val="2"/>
      <scheme val="minor"/>
    </font>
    <font>
      <sz val="11"/>
      <color rgb="FFFF0000"/>
      <name val="Arial"/>
      <family val="2"/>
    </font>
    <font>
      <sz val="11"/>
      <color theme="1"/>
      <name val="Wingdings"/>
      <charset val="2"/>
    </font>
    <font>
      <sz val="9.35"/>
      <color theme="1"/>
      <name val="Arial"/>
      <family val="2"/>
    </font>
    <font>
      <b/>
      <i/>
      <sz val="11"/>
      <color rgb="FF0000FF"/>
      <name val="Arial"/>
      <family val="2"/>
    </font>
    <font>
      <i/>
      <sz val="9.35"/>
      <color rgb="FF0000FF"/>
      <name val="Arial"/>
      <family val="2"/>
    </font>
    <font>
      <sz val="11"/>
      <color theme="4" tint="-0.249977111117893"/>
      <name val="Arial"/>
      <family val="2"/>
    </font>
    <font>
      <b/>
      <sz val="11"/>
      <color theme="4" tint="-0.249977111117893"/>
      <name val="Arial"/>
      <family val="2"/>
    </font>
    <font>
      <i/>
      <sz val="11"/>
      <color rgb="FF0000FF"/>
      <name val="Arial"/>
      <family val="2"/>
    </font>
    <font>
      <b/>
      <sz val="11"/>
      <color theme="1"/>
      <name val="Calibri"/>
      <family val="2"/>
      <scheme val="minor"/>
    </font>
    <font>
      <sz val="10"/>
      <color theme="1"/>
      <name val="Arial"/>
      <family val="2"/>
    </font>
    <font>
      <b/>
      <sz val="10"/>
      <color theme="1"/>
      <name val="Arial"/>
      <family val="2"/>
    </font>
    <font>
      <i/>
      <sz val="10"/>
      <color rgb="FF0000FF"/>
      <name val="Arial"/>
      <family val="2"/>
    </font>
    <font>
      <sz val="10"/>
      <color theme="1"/>
      <name val="Wingdings"/>
      <charset val="2"/>
    </font>
    <font>
      <sz val="11"/>
      <color theme="0"/>
      <name val="Arial"/>
      <family val="2"/>
    </font>
    <font>
      <sz val="9.35"/>
      <color theme="1"/>
      <name val="Wingdings"/>
      <charset val="2"/>
    </font>
    <font>
      <i/>
      <sz val="9.35"/>
      <color theme="1"/>
      <name val="Arial"/>
      <family val="2"/>
    </font>
    <font>
      <b/>
      <i/>
      <sz val="11"/>
      <color theme="1"/>
      <name val="Arial"/>
      <family val="2"/>
    </font>
    <font>
      <sz val="10"/>
      <color theme="1"/>
      <name val="Arial Narrow"/>
      <family val="2"/>
    </font>
    <font>
      <b/>
      <sz val="10"/>
      <color theme="1"/>
      <name val="Arial Narrow"/>
      <family val="2"/>
    </font>
    <font>
      <sz val="10"/>
      <color rgb="FFFF0000"/>
      <name val="Arial Narrow"/>
      <family val="2"/>
    </font>
    <font>
      <sz val="11"/>
      <color theme="1"/>
      <name val="Arial Narrow"/>
      <family val="2"/>
    </font>
    <font>
      <b/>
      <sz val="10"/>
      <color rgb="FF0000FF"/>
      <name val="Arial Narrow"/>
      <family val="2"/>
    </font>
    <font>
      <sz val="10"/>
      <color rgb="FF0000FF"/>
      <name val="Arial Narrow"/>
      <family val="2"/>
    </font>
    <font>
      <u/>
      <sz val="11"/>
      <color rgb="FF0000FF"/>
      <name val="Arial"/>
      <family val="2"/>
    </font>
    <font>
      <b/>
      <u/>
      <sz val="11"/>
      <color theme="1"/>
      <name val="Arial"/>
      <family val="2"/>
    </font>
    <font>
      <sz val="10"/>
      <color rgb="FF000000"/>
      <name val="Arial"/>
      <family val="2"/>
    </font>
    <font>
      <sz val="10"/>
      <color rgb="FF000000"/>
      <name val="NimbusRomNo9L-Regu"/>
    </font>
    <font>
      <sz val="11"/>
      <color theme="0"/>
      <name val="Calibri"/>
      <family val="2"/>
    </font>
    <font>
      <i/>
      <sz val="11"/>
      <name val="Arial"/>
      <family val="2"/>
    </font>
    <font>
      <sz val="10"/>
      <color rgb="FF0000FF"/>
      <name val="Arial"/>
      <family val="2"/>
    </font>
    <font>
      <sz val="11"/>
      <color rgb="FF0000FF"/>
      <name val="Arial"/>
      <family val="2"/>
    </font>
    <font>
      <sz val="10"/>
      <color theme="0"/>
      <name val="Arial"/>
      <family val="2"/>
    </font>
    <font>
      <sz val="12"/>
      <color theme="1"/>
      <name val="Calibri"/>
      <family val="2"/>
      <scheme val="minor"/>
    </font>
    <font>
      <b/>
      <sz val="8"/>
      <color theme="1"/>
      <name val="Arial Narrow"/>
      <family val="2"/>
    </font>
    <font>
      <vertAlign val="subscript"/>
      <sz val="11"/>
      <color theme="1"/>
      <name val="Arial"/>
      <family val="2"/>
    </font>
  </fonts>
  <fills count="9">
    <fill>
      <patternFill patternType="none"/>
    </fill>
    <fill>
      <patternFill patternType="gray125"/>
    </fill>
    <fill>
      <patternFill patternType="solid">
        <fgColor theme="9" tint="0.79998168889431442"/>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rgb="FFFFFF00"/>
        <bgColor indexed="64"/>
      </patternFill>
    </fill>
    <fill>
      <patternFill patternType="lightDown">
        <bgColor theme="0" tint="-0.14996795556505021"/>
      </patternFill>
    </fill>
    <fill>
      <patternFill patternType="solid">
        <fgColor theme="0"/>
        <bgColor indexed="64"/>
      </patternFill>
    </fill>
    <fill>
      <patternFill patternType="solid">
        <fgColor rgb="FFFFC000"/>
        <bgColor indexed="64"/>
      </patternFill>
    </fill>
  </fills>
  <borders count="65">
    <border>
      <left/>
      <right/>
      <top/>
      <bottom/>
      <diagonal/>
    </border>
    <border>
      <left style="thin">
        <color auto="1"/>
      </left>
      <right style="thin">
        <color theme="0"/>
      </right>
      <top style="thin">
        <color auto="1"/>
      </top>
      <bottom style="thin">
        <color theme="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top style="thin">
        <color auto="1"/>
      </top>
      <bottom style="thin">
        <color theme="0"/>
      </bottom>
      <diagonal/>
    </border>
    <border>
      <left/>
      <right/>
      <top style="thin">
        <color auto="1"/>
      </top>
      <bottom style="thin">
        <color theme="0"/>
      </bottom>
      <diagonal/>
    </border>
    <border>
      <left/>
      <right style="thin">
        <color indexed="64"/>
      </right>
      <top style="thin">
        <color auto="1"/>
      </top>
      <bottom style="thin">
        <color theme="0"/>
      </bottom>
      <diagonal/>
    </border>
    <border>
      <left style="thin">
        <color auto="1"/>
      </left>
      <right style="thin">
        <color theme="0"/>
      </right>
      <top style="thin">
        <color theme="0"/>
      </top>
      <bottom style="thin">
        <color theme="0"/>
      </bottom>
      <diagonal/>
    </border>
    <border>
      <left style="thin">
        <color indexed="64"/>
      </left>
      <right/>
      <top/>
      <bottom/>
      <diagonal/>
    </border>
    <border>
      <left/>
      <right style="thin">
        <color indexed="64"/>
      </right>
      <top/>
      <bottom/>
      <diagonal/>
    </border>
    <border>
      <left style="thin">
        <color auto="1"/>
      </left>
      <right/>
      <top style="thin">
        <color theme="0"/>
      </top>
      <bottom style="thin">
        <color auto="1"/>
      </bottom>
      <diagonal/>
    </border>
    <border>
      <left/>
      <right/>
      <top style="thin">
        <color theme="0"/>
      </top>
      <bottom style="thin">
        <color auto="1"/>
      </bottom>
      <diagonal/>
    </border>
    <border>
      <left/>
      <right style="thin">
        <color auto="1"/>
      </right>
      <top style="thin">
        <color theme="0"/>
      </top>
      <bottom style="thin">
        <color auto="1"/>
      </bottom>
      <diagonal/>
    </border>
    <border>
      <left style="thin">
        <color auto="1"/>
      </left>
      <right/>
      <top/>
      <bottom style="thin">
        <color theme="0"/>
      </bottom>
      <diagonal/>
    </border>
    <border>
      <left/>
      <right style="thin">
        <color auto="1"/>
      </right>
      <top/>
      <bottom style="thin">
        <color theme="0"/>
      </bottom>
      <diagonal/>
    </border>
    <border>
      <left style="thin">
        <color auto="1"/>
      </left>
      <right/>
      <top style="thin">
        <color theme="0"/>
      </top>
      <bottom/>
      <diagonal/>
    </border>
    <border>
      <left/>
      <right style="thin">
        <color auto="1"/>
      </right>
      <top style="thin">
        <color theme="0"/>
      </top>
      <bottom/>
      <diagonal/>
    </border>
    <border>
      <left style="thin">
        <color auto="1"/>
      </left>
      <right style="thin">
        <color theme="0"/>
      </right>
      <top style="thin">
        <color theme="0"/>
      </top>
      <bottom style="thin">
        <color auto="1"/>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00B050"/>
      </bottom>
      <diagonal/>
    </border>
    <border>
      <left style="thin">
        <color auto="1"/>
      </left>
      <right/>
      <top style="thin">
        <color auto="1"/>
      </top>
      <bottom style="thin">
        <color auto="1"/>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thin">
        <color auto="1"/>
      </top>
      <bottom/>
      <diagonal/>
    </border>
    <border>
      <left style="hair">
        <color auto="1"/>
      </left>
      <right style="hair">
        <color auto="1"/>
      </right>
      <top style="thin">
        <color auto="1"/>
      </top>
      <bottom/>
      <diagonal/>
    </border>
    <border>
      <left style="hair">
        <color auto="1"/>
      </left>
      <right style="thin">
        <color auto="1"/>
      </right>
      <top style="thin">
        <color auto="1"/>
      </top>
      <bottom/>
      <diagonal/>
    </border>
    <border>
      <left style="thin">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style="thin">
        <color auto="1"/>
      </right>
      <top/>
      <bottom style="hair">
        <color auto="1"/>
      </bottom>
      <diagonal/>
    </border>
    <border>
      <left style="thin">
        <color auto="1"/>
      </left>
      <right style="hair">
        <color auto="1"/>
      </right>
      <top style="thin">
        <color auto="1"/>
      </top>
      <bottom style="double">
        <color auto="1"/>
      </bottom>
      <diagonal/>
    </border>
    <border>
      <left style="hair">
        <color auto="1"/>
      </left>
      <right style="hair">
        <color auto="1"/>
      </right>
      <top style="thin">
        <color auto="1"/>
      </top>
      <bottom style="double">
        <color auto="1"/>
      </bottom>
      <diagonal/>
    </border>
    <border>
      <left style="hair">
        <color auto="1"/>
      </left>
      <right style="thin">
        <color auto="1"/>
      </right>
      <top style="thin">
        <color auto="1"/>
      </top>
      <bottom style="double">
        <color auto="1"/>
      </bottom>
      <diagonal/>
    </border>
    <border>
      <left style="hair">
        <color auto="1"/>
      </left>
      <right style="thin">
        <color auto="1"/>
      </right>
      <top/>
      <bottom/>
      <diagonal/>
    </border>
    <border>
      <left/>
      <right style="hair">
        <color auto="1"/>
      </right>
      <top style="hair">
        <color auto="1"/>
      </top>
      <bottom style="hair">
        <color auto="1"/>
      </bottom>
      <diagonal/>
    </border>
    <border>
      <left/>
      <right style="hair">
        <color indexed="64"/>
      </right>
      <top style="hair">
        <color indexed="64"/>
      </top>
      <bottom style="thin">
        <color indexed="64"/>
      </bottom>
      <diagonal/>
    </border>
    <border>
      <left style="thin">
        <color auto="1"/>
      </left>
      <right/>
      <top style="thin">
        <color auto="1"/>
      </top>
      <bottom style="hair">
        <color auto="1"/>
      </bottom>
      <diagonal/>
    </border>
    <border>
      <left/>
      <right/>
      <top style="thin">
        <color auto="1"/>
      </top>
      <bottom style="hair">
        <color auto="1"/>
      </bottom>
      <diagonal/>
    </border>
    <border>
      <left/>
      <right style="hair">
        <color auto="1"/>
      </right>
      <top style="thin">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style="thin">
        <color indexed="64"/>
      </left>
      <right style="medium">
        <color indexed="64"/>
      </right>
      <top style="thin">
        <color indexed="64"/>
      </top>
      <bottom style="thin">
        <color indexed="64"/>
      </bottom>
      <diagonal/>
    </border>
    <border>
      <left/>
      <right/>
      <top style="thin">
        <color rgb="FF000000"/>
      </top>
      <bottom style="thin">
        <color rgb="FF000000"/>
      </bottom>
      <diagonal/>
    </border>
  </borders>
  <cellStyleXfs count="4">
    <xf numFmtId="0" fontId="0" fillId="0" borderId="0"/>
    <xf numFmtId="0" fontId="1" fillId="0" borderId="0"/>
    <xf numFmtId="43" fontId="12" fillId="0" borderId="0" applyFont="0" applyFill="0" applyBorder="0" applyAlignment="0" applyProtection="0"/>
    <xf numFmtId="0" fontId="16" fillId="0" borderId="0" applyNumberFormat="0" applyFill="0" applyBorder="0" applyAlignment="0" applyProtection="0"/>
  </cellStyleXfs>
  <cellXfs count="336">
    <xf numFmtId="0" fontId="0" fillId="0" borderId="0" xfId="0"/>
    <xf numFmtId="0" fontId="2" fillId="0" borderId="0" xfId="0" applyFont="1"/>
    <xf numFmtId="0" fontId="3" fillId="0" borderId="0" xfId="0" applyFont="1"/>
    <xf numFmtId="0" fontId="3" fillId="0" borderId="5" xfId="0" applyFont="1" applyBorder="1" applyAlignment="1">
      <alignment vertical="top"/>
    </xf>
    <xf numFmtId="0" fontId="7" fillId="0" borderId="11" xfId="1" applyFont="1" applyBorder="1" applyAlignment="1">
      <alignment vertical="center"/>
    </xf>
    <xf numFmtId="0" fontId="2" fillId="2" borderId="22" xfId="0" applyFont="1" applyFill="1" applyBorder="1" applyAlignment="1">
      <alignment horizontal="center"/>
    </xf>
    <xf numFmtId="0" fontId="3" fillId="0" borderId="0" xfId="0" applyFont="1" applyBorder="1"/>
    <xf numFmtId="0" fontId="3" fillId="0" borderId="0" xfId="0" applyFont="1" applyBorder="1" applyAlignment="1">
      <alignment horizontal="center"/>
    </xf>
    <xf numFmtId="0" fontId="9" fillId="0" borderId="0" xfId="0" applyFont="1"/>
    <xf numFmtId="0" fontId="9" fillId="0" borderId="27" xfId="0" applyFont="1" applyBorder="1"/>
    <xf numFmtId="0" fontId="3" fillId="0" borderId="28" xfId="0" applyFont="1" applyBorder="1"/>
    <xf numFmtId="0" fontId="3" fillId="0" borderId="29" xfId="0" applyFont="1" applyBorder="1"/>
    <xf numFmtId="0" fontId="3" fillId="0" borderId="30" xfId="0" applyFont="1" applyBorder="1"/>
    <xf numFmtId="0" fontId="3" fillId="0" borderId="31" xfId="0" applyFont="1" applyBorder="1"/>
    <xf numFmtId="0" fontId="3" fillId="0" borderId="32" xfId="0" applyFont="1" applyBorder="1"/>
    <xf numFmtId="0" fontId="3" fillId="0" borderId="33" xfId="0" applyFont="1" applyBorder="1"/>
    <xf numFmtId="0" fontId="3" fillId="0" borderId="34" xfId="0" applyFont="1" applyBorder="1"/>
    <xf numFmtId="164" fontId="2" fillId="0" borderId="22" xfId="2" applyNumberFormat="1" applyFont="1" applyFill="1" applyBorder="1" applyAlignment="1" applyProtection="1">
      <alignment horizontal="center"/>
    </xf>
    <xf numFmtId="0" fontId="3" fillId="0" borderId="0" xfId="0" applyFont="1" applyFill="1"/>
    <xf numFmtId="0" fontId="14" fillId="0" borderId="0" xfId="0" applyFont="1" applyFill="1"/>
    <xf numFmtId="0" fontId="3" fillId="0" borderId="0" xfId="0" applyFont="1" applyAlignment="1">
      <alignment horizontal="left" vertical="top" wrapText="1"/>
    </xf>
    <xf numFmtId="164" fontId="2" fillId="0" borderId="0" xfId="2" applyNumberFormat="1" applyFont="1" applyFill="1" applyBorder="1" applyAlignment="1" applyProtection="1">
      <alignment horizontal="center"/>
    </xf>
    <xf numFmtId="0" fontId="2" fillId="0" borderId="0" xfId="0" applyFont="1" applyAlignment="1">
      <alignment horizontal="left" vertical="top"/>
    </xf>
    <xf numFmtId="0" fontId="16" fillId="0" borderId="0" xfId="3"/>
    <xf numFmtId="0" fontId="2" fillId="4" borderId="23" xfId="0" applyFont="1" applyFill="1" applyBorder="1" applyAlignment="1">
      <alignment vertical="center"/>
    </xf>
    <xf numFmtId="0" fontId="3" fillId="4" borderId="23" xfId="0" applyFont="1" applyFill="1" applyBorder="1"/>
    <xf numFmtId="0" fontId="7" fillId="0" borderId="0" xfId="0" applyFont="1"/>
    <xf numFmtId="0" fontId="27" fillId="2" borderId="22" xfId="0" applyFont="1" applyFill="1" applyBorder="1" applyAlignment="1" applyProtection="1">
      <alignment horizontal="center"/>
      <protection locked="0" hidden="1"/>
    </xf>
    <xf numFmtId="0" fontId="0" fillId="4" borderId="0" xfId="0" applyFill="1"/>
    <xf numFmtId="0" fontId="0" fillId="0" borderId="0" xfId="0" applyFill="1"/>
    <xf numFmtId="0" fontId="25" fillId="4" borderId="0" xfId="0" applyFont="1" applyFill="1"/>
    <xf numFmtId="0" fontId="34" fillId="0" borderId="0" xfId="0" applyFont="1" applyAlignment="1">
      <alignment horizontal="left" vertical="top"/>
    </xf>
    <xf numFmtId="0" fontId="34" fillId="0" borderId="0" xfId="0" applyFont="1" applyAlignment="1">
      <alignment horizontal="center" vertical="top"/>
    </xf>
    <xf numFmtId="0" fontId="34" fillId="0" borderId="0" xfId="0" applyFont="1" applyAlignment="1">
      <alignment horizontal="center"/>
    </xf>
    <xf numFmtId="0" fontId="35" fillId="4" borderId="44" xfId="0" applyFont="1" applyFill="1" applyBorder="1" applyAlignment="1">
      <alignment horizontal="left" vertical="center"/>
    </xf>
    <xf numFmtId="0" fontId="35" fillId="4" borderId="45" xfId="0" applyFont="1" applyFill="1" applyBorder="1" applyAlignment="1">
      <alignment horizontal="center" vertical="center"/>
    </xf>
    <xf numFmtId="0" fontId="35" fillId="4" borderId="45" xfId="0" applyFont="1" applyFill="1" applyBorder="1" applyAlignment="1">
      <alignment horizontal="left" vertical="center"/>
    </xf>
    <xf numFmtId="14" fontId="34" fillId="0" borderId="0" xfId="0" applyNumberFormat="1" applyFont="1" applyAlignment="1">
      <alignment horizontal="left" vertical="top"/>
    </xf>
    <xf numFmtId="0" fontId="34" fillId="0" borderId="0" xfId="0" applyFont="1" applyAlignment="1">
      <alignment horizontal="right" vertical="top"/>
    </xf>
    <xf numFmtId="0" fontId="35" fillId="4" borderId="45" xfId="0" applyFont="1" applyFill="1" applyBorder="1" applyAlignment="1">
      <alignment horizontal="center" vertical="center" wrapText="1"/>
    </xf>
    <xf numFmtId="0" fontId="35" fillId="4" borderId="46" xfId="0" applyFont="1" applyFill="1" applyBorder="1" applyAlignment="1">
      <alignment horizontal="center" vertical="center" wrapText="1"/>
    </xf>
    <xf numFmtId="0" fontId="35" fillId="0" borderId="0" xfId="0" applyFont="1" applyAlignment="1">
      <alignment horizontal="center" vertical="center" wrapText="1"/>
    </xf>
    <xf numFmtId="0" fontId="35" fillId="0" borderId="0" xfId="0" applyFont="1" applyAlignment="1">
      <alignment horizontal="left" vertical="center"/>
    </xf>
    <xf numFmtId="0" fontId="34" fillId="0" borderId="0" xfId="0" applyFont="1" applyAlignment="1">
      <alignment horizontal="center" vertical="center"/>
    </xf>
    <xf numFmtId="0" fontId="34" fillId="0" borderId="0" xfId="0" applyFont="1" applyAlignment="1">
      <alignment horizontal="left" vertical="center"/>
    </xf>
    <xf numFmtId="0" fontId="37" fillId="0" borderId="0" xfId="0" applyFont="1" applyBorder="1"/>
    <xf numFmtId="0" fontId="37" fillId="0" borderId="0" xfId="0" applyFont="1"/>
    <xf numFmtId="0" fontId="37" fillId="0" borderId="0" xfId="0" applyFont="1" applyBorder="1" applyAlignment="1">
      <alignment horizontal="center" vertical="center"/>
    </xf>
    <xf numFmtId="0" fontId="37" fillId="0" borderId="0" xfId="0" applyFont="1" applyAlignment="1">
      <alignment horizontal="center" vertical="center"/>
    </xf>
    <xf numFmtId="0" fontId="38" fillId="0" borderId="50" xfId="0" applyNumberFormat="1" applyFont="1" applyBorder="1" applyAlignment="1">
      <alignment horizontal="left" vertical="center" wrapText="1"/>
    </xf>
    <xf numFmtId="0" fontId="38" fillId="0" borderId="51" xfId="0" applyNumberFormat="1" applyFont="1" applyBorder="1" applyAlignment="1">
      <alignment horizontal="center" vertical="center" wrapText="1"/>
    </xf>
    <xf numFmtId="0" fontId="38" fillId="6" borderId="51" xfId="0" applyNumberFormat="1" applyFont="1" applyFill="1" applyBorder="1" applyAlignment="1">
      <alignment horizontal="left" vertical="center" wrapText="1"/>
    </xf>
    <xf numFmtId="3" fontId="38" fillId="0" borderId="51" xfId="0" applyNumberFormat="1" applyFont="1" applyBorder="1" applyAlignment="1">
      <alignment horizontal="center" vertical="center"/>
    </xf>
    <xf numFmtId="171" fontId="38" fillId="0" borderId="51" xfId="0" applyNumberFormat="1" applyFont="1" applyBorder="1" applyAlignment="1">
      <alignment horizontal="center" vertical="center"/>
    </xf>
    <xf numFmtId="166" fontId="38" fillId="0" borderId="51" xfId="0" applyNumberFormat="1" applyFont="1" applyBorder="1" applyAlignment="1">
      <alignment horizontal="center" vertical="center"/>
    </xf>
    <xf numFmtId="165" fontId="38" fillId="0" borderId="51" xfId="0" applyNumberFormat="1" applyFont="1" applyBorder="1" applyAlignment="1">
      <alignment horizontal="center" vertical="center"/>
    </xf>
    <xf numFmtId="170" fontId="38" fillId="0" borderId="51" xfId="0" applyNumberFormat="1" applyFont="1" applyBorder="1" applyAlignment="1">
      <alignment horizontal="center" vertical="center"/>
    </xf>
    <xf numFmtId="170" fontId="38" fillId="0" borderId="52" xfId="0" applyNumberFormat="1" applyFont="1" applyBorder="1" applyAlignment="1">
      <alignment horizontal="center" vertical="center"/>
    </xf>
    <xf numFmtId="0" fontId="39" fillId="6" borderId="47" xfId="0" applyNumberFormat="1" applyFont="1" applyFill="1" applyBorder="1" applyAlignment="1">
      <alignment horizontal="left" vertical="center" wrapText="1"/>
    </xf>
    <xf numFmtId="0" fontId="39" fillId="6" borderId="48" xfId="0" applyNumberFormat="1" applyFont="1" applyFill="1" applyBorder="1" applyAlignment="1">
      <alignment horizontal="center" vertical="center" wrapText="1"/>
    </xf>
    <xf numFmtId="0" fontId="39" fillId="0" borderId="48" xfId="0" applyNumberFormat="1" applyFont="1" applyBorder="1" applyAlignment="1">
      <alignment horizontal="left" vertical="center" wrapText="1"/>
    </xf>
    <xf numFmtId="0" fontId="39" fillId="0" borderId="42" xfId="0" applyNumberFormat="1" applyFont="1" applyBorder="1" applyAlignment="1">
      <alignment horizontal="left" vertical="center" wrapText="1"/>
    </xf>
    <xf numFmtId="3" fontId="39" fillId="0" borderId="48" xfId="0" applyNumberFormat="1" applyFont="1" applyBorder="1" applyAlignment="1">
      <alignment horizontal="center" vertical="center"/>
    </xf>
    <xf numFmtId="166" fontId="39" fillId="0" borderId="48" xfId="0" applyNumberFormat="1" applyFont="1" applyBorder="1" applyAlignment="1">
      <alignment horizontal="center" vertical="center"/>
    </xf>
    <xf numFmtId="165" fontId="39" fillId="0" borderId="48" xfId="0" applyNumberFormat="1" applyFont="1" applyBorder="1" applyAlignment="1">
      <alignment horizontal="center" vertical="center"/>
    </xf>
    <xf numFmtId="170" fontId="39" fillId="6" borderId="48" xfId="0" applyNumberFormat="1" applyFont="1" applyFill="1" applyBorder="1" applyAlignment="1">
      <alignment horizontal="center" vertical="center"/>
    </xf>
    <xf numFmtId="170" fontId="39" fillId="6" borderId="49" xfId="0" applyNumberFormat="1" applyFont="1" applyFill="1" applyBorder="1" applyAlignment="1">
      <alignment horizontal="center" vertical="center"/>
    </xf>
    <xf numFmtId="0" fontId="39" fillId="6" borderId="41" xfId="0" applyNumberFormat="1" applyFont="1" applyFill="1" applyBorder="1" applyAlignment="1">
      <alignment horizontal="left" vertical="center" wrapText="1"/>
    </xf>
    <xf numFmtId="0" fontId="39" fillId="6" borderId="42" xfId="0" applyNumberFormat="1" applyFont="1" applyFill="1" applyBorder="1" applyAlignment="1">
      <alignment horizontal="center" vertical="center" wrapText="1"/>
    </xf>
    <xf numFmtId="0" fontId="39" fillId="0" borderId="0" xfId="0" applyFont="1" applyAlignment="1">
      <alignment horizontal="left" vertical="center" wrapText="1"/>
    </xf>
    <xf numFmtId="3" fontId="39" fillId="0" borderId="42" xfId="0" applyNumberFormat="1" applyFont="1" applyBorder="1" applyAlignment="1">
      <alignment horizontal="center" vertical="center"/>
    </xf>
    <xf numFmtId="166" fontId="39" fillId="0" borderId="42" xfId="0" applyNumberFormat="1" applyFont="1" applyBorder="1" applyAlignment="1">
      <alignment horizontal="center" vertical="center"/>
    </xf>
    <xf numFmtId="165" fontId="39" fillId="0" borderId="42" xfId="0" applyNumberFormat="1" applyFont="1" applyBorder="1" applyAlignment="1">
      <alignment horizontal="center" vertical="center"/>
    </xf>
    <xf numFmtId="170" fontId="39" fillId="6" borderId="42" xfId="0" applyNumberFormat="1" applyFont="1" applyFill="1" applyBorder="1" applyAlignment="1">
      <alignment horizontal="center" vertical="center"/>
    </xf>
    <xf numFmtId="170" fontId="39" fillId="6" borderId="43" xfId="0" applyNumberFormat="1" applyFont="1" applyFill="1" applyBorder="1" applyAlignment="1">
      <alignment horizontal="center" vertical="center"/>
    </xf>
    <xf numFmtId="0" fontId="39" fillId="6" borderId="38" xfId="0" applyNumberFormat="1" applyFont="1" applyFill="1" applyBorder="1" applyAlignment="1">
      <alignment horizontal="left" vertical="center" wrapText="1"/>
    </xf>
    <xf numFmtId="0" fontId="39" fillId="6" borderId="39" xfId="0" applyNumberFormat="1" applyFont="1" applyFill="1" applyBorder="1" applyAlignment="1">
      <alignment horizontal="center" vertical="center" wrapText="1"/>
    </xf>
    <xf numFmtId="0" fontId="39" fillId="0" borderId="39" xfId="0" applyNumberFormat="1" applyFont="1" applyBorder="1" applyAlignment="1">
      <alignment horizontal="left" vertical="center" wrapText="1"/>
    </xf>
    <xf numFmtId="3" fontId="39" fillId="0" borderId="39" xfId="0" applyNumberFormat="1" applyFont="1" applyBorder="1" applyAlignment="1">
      <alignment horizontal="center" vertical="center"/>
    </xf>
    <xf numFmtId="166" fontId="39" fillId="0" borderId="39" xfId="0" applyNumberFormat="1" applyFont="1" applyBorder="1" applyAlignment="1">
      <alignment horizontal="center" vertical="center"/>
    </xf>
    <xf numFmtId="165" fontId="39" fillId="0" borderId="39" xfId="0" applyNumberFormat="1" applyFont="1" applyBorder="1" applyAlignment="1">
      <alignment horizontal="center" vertical="center"/>
    </xf>
    <xf numFmtId="170" fontId="39" fillId="6" borderId="39" xfId="0" applyNumberFormat="1" applyFont="1" applyFill="1" applyBorder="1" applyAlignment="1">
      <alignment horizontal="center" vertical="center"/>
    </xf>
    <xf numFmtId="170" fontId="39" fillId="6" borderId="40" xfId="0" applyNumberFormat="1" applyFont="1" applyFill="1" applyBorder="1" applyAlignment="1">
      <alignment horizontal="center" vertical="center"/>
    </xf>
    <xf numFmtId="0" fontId="3" fillId="0" borderId="0" xfId="0" applyFont="1" applyProtection="1">
      <protection locked="0"/>
    </xf>
    <xf numFmtId="0" fontId="3" fillId="2" borderId="22" xfId="0" applyFont="1" applyFill="1" applyBorder="1" applyAlignment="1" applyProtection="1">
      <alignment horizontal="center"/>
      <protection locked="0"/>
    </xf>
    <xf numFmtId="164" fontId="2" fillId="2" borderId="22" xfId="2" applyNumberFormat="1" applyFont="1" applyFill="1" applyBorder="1" applyAlignment="1" applyProtection="1">
      <alignment horizontal="center"/>
      <protection locked="0"/>
    </xf>
    <xf numFmtId="0" fontId="3" fillId="0" borderId="5" xfId="0" applyFont="1" applyBorder="1" applyAlignment="1" applyProtection="1">
      <alignment vertical="top"/>
    </xf>
    <xf numFmtId="0" fontId="3" fillId="0" borderId="0" xfId="0" applyFont="1" applyProtection="1"/>
    <xf numFmtId="0" fontId="7" fillId="0" borderId="11" xfId="1" applyFont="1" applyBorder="1" applyAlignment="1" applyProtection="1">
      <alignment vertical="center"/>
    </xf>
    <xf numFmtId="0" fontId="4" fillId="0" borderId="0" xfId="1" applyFont="1" applyBorder="1" applyAlignment="1" applyProtection="1">
      <alignment horizontal="center" vertical="center"/>
    </xf>
    <xf numFmtId="0" fontId="6" fillId="0" borderId="0" xfId="1" applyFont="1" applyBorder="1" applyAlignment="1" applyProtection="1">
      <alignment horizontal="center" vertical="center" wrapText="1"/>
    </xf>
    <xf numFmtId="0" fontId="5" fillId="0" borderId="0" xfId="0" applyFont="1" applyBorder="1" applyAlignment="1" applyProtection="1">
      <alignment horizontal="center" vertical="center"/>
    </xf>
    <xf numFmtId="0" fontId="2" fillId="0" borderId="0" xfId="0" applyFont="1" applyFill="1" applyBorder="1" applyAlignment="1" applyProtection="1">
      <alignment vertical="center"/>
    </xf>
    <xf numFmtId="0" fontId="26" fillId="0" borderId="35" xfId="0" applyFont="1" applyFill="1" applyBorder="1" applyAlignment="1" applyProtection="1">
      <alignment horizontal="center"/>
    </xf>
    <xf numFmtId="0" fontId="26" fillId="0" borderId="36" xfId="0" applyFont="1" applyFill="1" applyBorder="1" applyAlignment="1" applyProtection="1">
      <alignment horizontal="center"/>
    </xf>
    <xf numFmtId="0" fontId="1" fillId="0" borderId="36" xfId="1" applyFont="1" applyFill="1" applyBorder="1" applyAlignment="1" applyProtection="1">
      <alignment horizontal="center" wrapText="1"/>
    </xf>
    <xf numFmtId="0" fontId="1" fillId="0" borderId="37" xfId="1" applyFont="1" applyFill="1" applyBorder="1" applyAlignment="1" applyProtection="1">
      <alignment horizontal="center" wrapText="1"/>
    </xf>
    <xf numFmtId="0" fontId="26" fillId="0" borderId="0" xfId="0" applyFont="1" applyProtection="1"/>
    <xf numFmtId="0" fontId="26" fillId="0" borderId="0" xfId="0" applyFont="1" applyAlignment="1" applyProtection="1">
      <alignment horizontal="center"/>
    </xf>
    <xf numFmtId="0" fontId="30" fillId="0" borderId="0" xfId="0" applyFont="1" applyFill="1" applyAlignment="1" applyProtection="1">
      <alignment vertical="center"/>
    </xf>
    <xf numFmtId="0" fontId="3" fillId="0" borderId="0" xfId="0" applyFont="1" applyAlignment="1" applyProtection="1">
      <alignment vertical="center"/>
    </xf>
    <xf numFmtId="0" fontId="30" fillId="0" borderId="0" xfId="0" applyFont="1" applyFill="1" applyAlignment="1" applyProtection="1">
      <alignment horizontal="left" vertical="center"/>
    </xf>
    <xf numFmtId="0" fontId="2" fillId="4" borderId="23" xfId="0" applyFont="1" applyFill="1" applyBorder="1" applyAlignment="1" applyProtection="1">
      <alignment vertical="center"/>
    </xf>
    <xf numFmtId="0" fontId="3" fillId="4" borderId="23" xfId="0" applyFont="1" applyFill="1" applyBorder="1" applyProtection="1"/>
    <xf numFmtId="0" fontId="2" fillId="0" borderId="0" xfId="0" applyFont="1" applyBorder="1" applyAlignment="1" applyProtection="1">
      <alignment vertical="center"/>
    </xf>
    <xf numFmtId="0" fontId="3" fillId="0" borderId="0" xfId="0" applyFont="1" applyBorder="1" applyProtection="1"/>
    <xf numFmtId="0" fontId="9" fillId="0" borderId="0" xfId="0" applyFont="1" applyProtection="1"/>
    <xf numFmtId="0" fontId="3" fillId="0" borderId="2" xfId="0" applyFont="1" applyBorder="1" applyAlignment="1" applyProtection="1">
      <alignment vertical="center"/>
    </xf>
    <xf numFmtId="0" fontId="3" fillId="0" borderId="3" xfId="0" applyFont="1" applyBorder="1" applyProtection="1"/>
    <xf numFmtId="0" fontId="3" fillId="0" borderId="4" xfId="0" applyFont="1" applyBorder="1" applyProtection="1"/>
    <xf numFmtId="0" fontId="3" fillId="0" borderId="9" xfId="0" applyFont="1" applyBorder="1" applyAlignment="1" applyProtection="1">
      <alignment vertical="center"/>
    </xf>
    <xf numFmtId="0" fontId="3" fillId="0" borderId="10" xfId="0" applyFont="1" applyBorder="1" applyProtection="1"/>
    <xf numFmtId="0" fontId="3" fillId="0" borderId="0" xfId="0" applyFont="1" applyAlignment="1" applyProtection="1">
      <alignment horizontal="left" wrapText="1"/>
    </xf>
    <xf numFmtId="0" fontId="7" fillId="0" borderId="9" xfId="0" applyFont="1" applyBorder="1" applyAlignment="1" applyProtection="1">
      <alignment vertical="center"/>
    </xf>
    <xf numFmtId="0" fontId="2" fillId="0" borderId="9" xfId="0" applyFont="1" applyBorder="1" applyAlignment="1" applyProtection="1">
      <alignment vertical="center"/>
    </xf>
    <xf numFmtId="0" fontId="0" fillId="0" borderId="0" xfId="0" applyProtection="1"/>
    <xf numFmtId="0" fontId="3" fillId="0" borderId="9" xfId="0" applyFont="1" applyBorder="1" applyProtection="1"/>
    <xf numFmtId="0" fontId="22" fillId="0" borderId="9" xfId="0" applyFont="1" applyFill="1" applyBorder="1" applyProtection="1"/>
    <xf numFmtId="0" fontId="3" fillId="0" borderId="0" xfId="0" applyFont="1" applyFill="1" applyBorder="1" applyProtection="1"/>
    <xf numFmtId="164" fontId="2" fillId="3" borderId="22" xfId="2" applyNumberFormat="1" applyFont="1" applyFill="1" applyBorder="1" applyAlignment="1" applyProtection="1">
      <alignment horizontal="center"/>
      <protection locked="0"/>
    </xf>
    <xf numFmtId="0" fontId="3" fillId="0" borderId="9" xfId="0" applyFont="1" applyFill="1" applyBorder="1" applyProtection="1"/>
    <xf numFmtId="0" fontId="3" fillId="0" borderId="0" xfId="0" applyFont="1" applyBorder="1" applyAlignment="1" applyProtection="1">
      <alignment horizontal="center"/>
    </xf>
    <xf numFmtId="0" fontId="2" fillId="0" borderId="19" xfId="0" applyFont="1" applyBorder="1" applyAlignment="1" applyProtection="1">
      <alignment vertical="center"/>
    </xf>
    <xf numFmtId="0" fontId="3" fillId="0" borderId="20" xfId="0" applyFont="1" applyBorder="1" applyProtection="1"/>
    <xf numFmtId="0" fontId="3" fillId="0" borderId="21" xfId="0" applyFont="1" applyBorder="1" applyProtection="1"/>
    <xf numFmtId="0" fontId="2" fillId="0" borderId="23" xfId="0" applyFont="1" applyBorder="1" applyProtection="1"/>
    <xf numFmtId="0" fontId="2" fillId="0" borderId="0" xfId="0" applyFont="1" applyProtection="1"/>
    <xf numFmtId="0" fontId="2" fillId="0" borderId="0" xfId="0" applyFont="1" applyAlignment="1" applyProtection="1">
      <alignment vertical="center"/>
    </xf>
    <xf numFmtId="0" fontId="2" fillId="2" borderId="22" xfId="0" applyFont="1" applyFill="1" applyBorder="1" applyAlignment="1" applyProtection="1">
      <alignment horizontal="center"/>
      <protection locked="0"/>
    </xf>
    <xf numFmtId="0" fontId="3" fillId="0" borderId="0" xfId="0" applyFont="1" applyFill="1" applyProtection="1"/>
    <xf numFmtId="0" fontId="2" fillId="0" borderId="23" xfId="0" applyFont="1" applyBorder="1" applyAlignment="1" applyProtection="1">
      <alignment vertical="center"/>
    </xf>
    <xf numFmtId="0" fontId="3" fillId="0" borderId="23" xfId="0" applyFont="1" applyBorder="1" applyProtection="1"/>
    <xf numFmtId="0" fontId="2" fillId="0" borderId="0" xfId="0" applyFont="1" applyFill="1" applyProtection="1"/>
    <xf numFmtId="0" fontId="3" fillId="0" borderId="0" xfId="0" applyFont="1" applyAlignment="1" applyProtection="1">
      <alignment horizontal="justify" vertical="center"/>
    </xf>
    <xf numFmtId="164" fontId="3" fillId="0" borderId="0" xfId="0" applyNumberFormat="1" applyFont="1" applyProtection="1"/>
    <xf numFmtId="0" fontId="27" fillId="0" borderId="0" xfId="0" applyFont="1" applyProtection="1"/>
    <xf numFmtId="0" fontId="15" fillId="0" borderId="0" xfId="0" applyFont="1" applyAlignment="1" applyProtection="1">
      <alignment horizontal="left" vertical="top" wrapText="1"/>
    </xf>
    <xf numFmtId="0" fontId="26" fillId="0" borderId="0" xfId="0" applyFont="1" applyFill="1" applyProtection="1"/>
    <xf numFmtId="167" fontId="2" fillId="0" borderId="0" xfId="2" applyNumberFormat="1" applyFont="1" applyFill="1" applyBorder="1" applyAlignment="1" applyProtection="1">
      <alignment horizontal="center"/>
    </xf>
    <xf numFmtId="164" fontId="3" fillId="0" borderId="0" xfId="2" applyNumberFormat="1" applyFont="1" applyProtection="1"/>
    <xf numFmtId="165" fontId="2" fillId="0" borderId="22" xfId="0" applyNumberFormat="1" applyFont="1" applyFill="1" applyBorder="1" applyAlignment="1" applyProtection="1">
      <alignment horizontal="right"/>
    </xf>
    <xf numFmtId="165" fontId="2" fillId="0" borderId="0" xfId="0" applyNumberFormat="1" applyFont="1" applyFill="1" applyBorder="1" applyAlignment="1" applyProtection="1">
      <alignment horizontal="right"/>
    </xf>
    <xf numFmtId="0" fontId="2" fillId="0" borderId="0" xfId="0" applyFont="1" applyFill="1" applyAlignment="1" applyProtection="1">
      <alignment horizontal="left" vertical="center"/>
    </xf>
    <xf numFmtId="166" fontId="2" fillId="0" borderId="22" xfId="0" applyNumberFormat="1" applyFont="1" applyFill="1" applyBorder="1" applyAlignment="1" applyProtection="1">
      <alignment horizontal="center"/>
    </xf>
    <xf numFmtId="0" fontId="25" fillId="0" borderId="0" xfId="0" applyFont="1" applyAlignment="1" applyProtection="1">
      <alignment vertical="center"/>
    </xf>
    <xf numFmtId="168" fontId="2" fillId="0" borderId="22" xfId="0" applyNumberFormat="1" applyFont="1" applyFill="1" applyBorder="1" applyAlignment="1" applyProtection="1">
      <alignment horizontal="center"/>
    </xf>
    <xf numFmtId="168" fontId="2" fillId="0" borderId="0" xfId="0" applyNumberFormat="1" applyFont="1" applyFill="1" applyBorder="1" applyAlignment="1" applyProtection="1">
      <alignment horizontal="center"/>
    </xf>
    <xf numFmtId="165" fontId="2" fillId="0" borderId="22" xfId="0" applyNumberFormat="1" applyFont="1" applyFill="1" applyBorder="1" applyAlignment="1" applyProtection="1">
      <alignment horizontal="center"/>
    </xf>
    <xf numFmtId="165" fontId="2" fillId="0" borderId="0" xfId="0" applyNumberFormat="1" applyFont="1" applyFill="1" applyBorder="1" applyAlignment="1" applyProtection="1">
      <alignment horizontal="center"/>
    </xf>
    <xf numFmtId="0" fontId="10" fillId="0" borderId="0" xfId="0" applyFont="1" applyAlignment="1" applyProtection="1">
      <alignment horizontal="justify" vertical="center"/>
    </xf>
    <xf numFmtId="0" fontId="17" fillId="0" borderId="0" xfId="0" applyFont="1" applyAlignment="1" applyProtection="1">
      <alignment horizontal="left" wrapText="1"/>
    </xf>
    <xf numFmtId="0" fontId="2" fillId="0" borderId="0" xfId="0" applyFont="1" applyAlignment="1" applyProtection="1">
      <alignment horizontal="left" vertical="center"/>
    </xf>
    <xf numFmtId="0" fontId="10" fillId="0" borderId="0" xfId="0" applyFont="1" applyAlignment="1" applyProtection="1">
      <alignment horizontal="left" vertical="center" wrapText="1"/>
    </xf>
    <xf numFmtId="0" fontId="3" fillId="0" borderId="0" xfId="0" applyFont="1" applyAlignment="1" applyProtection="1">
      <alignment horizontal="left" vertical="center"/>
    </xf>
    <xf numFmtId="0" fontId="13" fillId="0" borderId="0" xfId="0" applyFont="1" applyProtection="1"/>
    <xf numFmtId="14" fontId="2" fillId="2" borderId="22" xfId="0" applyNumberFormat="1" applyFont="1" applyFill="1" applyBorder="1" applyAlignment="1" applyProtection="1">
      <alignment horizontal="center"/>
      <protection locked="0"/>
    </xf>
    <xf numFmtId="164" fontId="2" fillId="3" borderId="63" xfId="2" applyNumberFormat="1" applyFont="1" applyFill="1" applyBorder="1" applyAlignment="1" applyProtection="1">
      <alignment horizontal="center"/>
      <protection locked="0"/>
    </xf>
    <xf numFmtId="0" fontId="16" fillId="0" borderId="0" xfId="3" applyAlignment="1">
      <alignment horizontal="center"/>
    </xf>
    <xf numFmtId="0" fontId="16" fillId="0" borderId="33" xfId="3" applyFont="1" applyBorder="1" applyAlignment="1">
      <alignment horizontal="right" vertical="center"/>
    </xf>
    <xf numFmtId="0" fontId="2" fillId="0" borderId="0" xfId="0" applyFont="1" applyAlignment="1" applyProtection="1">
      <alignment horizontal="left" vertical="center"/>
    </xf>
    <xf numFmtId="0" fontId="26" fillId="0" borderId="64" xfId="0" applyFont="1" applyBorder="1" applyAlignment="1">
      <alignment horizontal="left" vertical="center" wrapText="1"/>
    </xf>
    <xf numFmtId="2" fontId="26" fillId="0" borderId="64" xfId="0" applyNumberFormat="1" applyFont="1" applyBorder="1" applyAlignment="1">
      <alignment horizontal="center" vertical="center" wrapText="1"/>
    </xf>
    <xf numFmtId="0" fontId="42" fillId="0" borderId="64" xfId="0" applyFont="1" applyBorder="1" applyAlignment="1">
      <alignment horizontal="left" vertical="center" wrapText="1"/>
    </xf>
    <xf numFmtId="2" fontId="42" fillId="0" borderId="64" xfId="0" applyNumberFormat="1" applyFont="1" applyBorder="1" applyAlignment="1">
      <alignment horizontal="center" vertical="center" wrapText="1"/>
    </xf>
    <xf numFmtId="0" fontId="43" fillId="0" borderId="64" xfId="0" applyFont="1" applyBorder="1" applyAlignment="1">
      <alignment horizontal="left" vertical="center" wrapText="1"/>
    </xf>
    <xf numFmtId="2" fontId="43" fillId="0" borderId="64" xfId="0" applyNumberFormat="1" applyFont="1" applyBorder="1" applyAlignment="1">
      <alignment horizontal="center" vertical="center" wrapText="1"/>
    </xf>
    <xf numFmtId="0" fontId="3" fillId="3" borderId="22" xfId="0" applyFont="1" applyFill="1" applyBorder="1" applyAlignment="1" applyProtection="1">
      <alignment horizontal="center"/>
      <protection locked="0"/>
    </xf>
    <xf numFmtId="172" fontId="2" fillId="2" borderId="22" xfId="2" applyNumberFormat="1" applyFont="1" applyFill="1" applyBorder="1" applyAlignment="1" applyProtection="1">
      <alignment horizontal="center"/>
      <protection locked="0"/>
    </xf>
    <xf numFmtId="0" fontId="30" fillId="0" borderId="0" xfId="0" applyFont="1" applyFill="1" applyProtection="1"/>
    <xf numFmtId="0" fontId="30" fillId="0" borderId="0" xfId="0" applyFont="1" applyAlignment="1" applyProtection="1">
      <alignment vertical="center"/>
    </xf>
    <xf numFmtId="3" fontId="46" fillId="0" borderId="38" xfId="0" applyNumberFormat="1" applyFont="1" applyFill="1" applyBorder="1" applyAlignment="1" applyProtection="1">
      <alignment horizontal="center" vertical="center"/>
    </xf>
    <xf numFmtId="3" fontId="46" fillId="0" borderId="39" xfId="1" applyNumberFormat="1" applyFont="1" applyFill="1" applyBorder="1" applyAlignment="1" applyProtection="1">
      <alignment horizontal="center" vertical="center" wrapText="1"/>
    </xf>
    <xf numFmtId="3" fontId="46" fillId="0" borderId="39" xfId="0" applyNumberFormat="1" applyFont="1" applyFill="1" applyBorder="1" applyAlignment="1" applyProtection="1">
      <alignment horizontal="center" vertical="center"/>
    </xf>
    <xf numFmtId="166" fontId="46" fillId="0" borderId="39" xfId="0" applyNumberFormat="1" applyFont="1" applyFill="1" applyBorder="1" applyAlignment="1" applyProtection="1">
      <alignment horizontal="center" vertical="center"/>
    </xf>
    <xf numFmtId="169" fontId="46" fillId="0" borderId="39" xfId="1" applyNumberFormat="1" applyFont="1" applyFill="1" applyBorder="1" applyAlignment="1" applyProtection="1">
      <alignment horizontal="center" vertical="center" wrapText="1"/>
    </xf>
    <xf numFmtId="168" fontId="46" fillId="0" borderId="40" xfId="1" applyNumberFormat="1" applyFont="1" applyFill="1" applyBorder="1" applyAlignment="1" applyProtection="1">
      <alignment horizontal="center" vertical="center" wrapText="1"/>
    </xf>
    <xf numFmtId="170" fontId="47" fillId="0" borderId="37" xfId="0" applyNumberFormat="1" applyFont="1" applyFill="1" applyBorder="1" applyAlignment="1" applyProtection="1">
      <alignment horizontal="center" vertical="center"/>
    </xf>
    <xf numFmtId="170" fontId="47" fillId="0" borderId="53" xfId="0" applyNumberFormat="1" applyFont="1" applyFill="1" applyBorder="1" applyAlignment="1" applyProtection="1">
      <alignment horizontal="center" vertical="center"/>
    </xf>
    <xf numFmtId="170" fontId="47" fillId="0" borderId="40" xfId="0" applyNumberFormat="1" applyFont="1" applyFill="1" applyBorder="1" applyAlignment="1" applyProtection="1">
      <alignment horizontal="center" vertical="center"/>
    </xf>
    <xf numFmtId="0" fontId="26" fillId="0" borderId="0" xfId="0" applyFont="1" applyBorder="1" applyAlignment="1" applyProtection="1">
      <alignment horizontal="center" vertical="center"/>
    </xf>
    <xf numFmtId="0" fontId="1" fillId="0" borderId="0" xfId="1" applyFont="1" applyBorder="1" applyAlignment="1" applyProtection="1">
      <alignment horizontal="center" vertical="center"/>
    </xf>
    <xf numFmtId="0" fontId="48" fillId="0" borderId="0" xfId="0" applyFont="1" applyBorder="1" applyAlignment="1" applyProtection="1">
      <alignment horizontal="center" vertical="center"/>
    </xf>
    <xf numFmtId="0" fontId="49" fillId="8" borderId="0" xfId="0" applyFont="1" applyFill="1"/>
    <xf numFmtId="0" fontId="49" fillId="8" borderId="0" xfId="0" applyFont="1" applyFill="1" applyAlignment="1">
      <alignment horizontal="center" vertical="center"/>
    </xf>
    <xf numFmtId="0" fontId="49" fillId="8" borderId="26" xfId="0" applyFont="1" applyFill="1" applyBorder="1" applyAlignment="1">
      <alignment horizontal="left" vertical="center" wrapText="1"/>
    </xf>
    <xf numFmtId="0" fontId="49" fillId="8" borderId="26" xfId="0" applyFont="1" applyFill="1" applyBorder="1" applyAlignment="1">
      <alignment horizontal="center" vertical="center"/>
    </xf>
    <xf numFmtId="0" fontId="49" fillId="8" borderId="64" xfId="0" applyFont="1" applyFill="1" applyBorder="1" applyAlignment="1">
      <alignment vertical="center"/>
    </xf>
    <xf numFmtId="3" fontId="49" fillId="8" borderId="64" xfId="0" applyNumberFormat="1" applyFont="1" applyFill="1" applyBorder="1" applyAlignment="1">
      <alignment horizontal="center" vertical="center"/>
    </xf>
    <xf numFmtId="0" fontId="49" fillId="8" borderId="26" xfId="0" applyFont="1" applyFill="1" applyBorder="1"/>
    <xf numFmtId="2" fontId="49" fillId="8" borderId="26" xfId="0" applyNumberFormat="1" applyFont="1" applyFill="1" applyBorder="1" applyAlignment="1">
      <alignment horizontal="center" vertical="center"/>
    </xf>
    <xf numFmtId="168" fontId="42" fillId="0" borderId="64" xfId="0" applyNumberFormat="1" applyFont="1" applyBorder="1" applyAlignment="1">
      <alignment horizontal="center" vertical="center" wrapText="1"/>
    </xf>
    <xf numFmtId="168" fontId="26" fillId="0" borderId="64" xfId="0" applyNumberFormat="1" applyFont="1" applyBorder="1" applyAlignment="1">
      <alignment horizontal="center" vertical="center"/>
    </xf>
    <xf numFmtId="168" fontId="43" fillId="0" borderId="64" xfId="0" applyNumberFormat="1" applyFont="1" applyBorder="1" applyAlignment="1">
      <alignment horizontal="center" vertical="center" wrapText="1"/>
    </xf>
    <xf numFmtId="168" fontId="39" fillId="0" borderId="0" xfId="0" applyNumberFormat="1" applyFont="1" applyAlignment="1">
      <alignment horizontal="center" vertical="top"/>
    </xf>
    <xf numFmtId="3" fontId="39" fillId="0" borderId="0" xfId="0" applyNumberFormat="1" applyFont="1" applyAlignment="1">
      <alignment horizontal="center"/>
    </xf>
    <xf numFmtId="0" fontId="39" fillId="0" borderId="0" xfId="0" applyFont="1" applyAlignment="1">
      <alignment horizontal="center" vertical="top"/>
    </xf>
    <xf numFmtId="166" fontId="39" fillId="0" borderId="0" xfId="0" applyNumberFormat="1" applyFont="1" applyAlignment="1">
      <alignment horizontal="center"/>
    </xf>
    <xf numFmtId="173" fontId="39" fillId="0" borderId="0" xfId="0" applyNumberFormat="1" applyFont="1" applyAlignment="1">
      <alignment horizontal="center"/>
    </xf>
    <xf numFmtId="170" fontId="39" fillId="0" borderId="0" xfId="0" applyNumberFormat="1" applyFont="1" applyAlignment="1">
      <alignment horizontal="center"/>
    </xf>
    <xf numFmtId="171" fontId="39" fillId="0" borderId="48" xfId="0" applyNumberFormat="1" applyFont="1" applyFill="1" applyBorder="1" applyAlignment="1">
      <alignment horizontal="center" vertical="center"/>
    </xf>
    <xf numFmtId="171" fontId="39" fillId="0" borderId="42" xfId="0" applyNumberFormat="1" applyFont="1" applyFill="1" applyBorder="1" applyAlignment="1">
      <alignment horizontal="center" vertical="center"/>
    </xf>
    <xf numFmtId="171" fontId="39" fillId="0" borderId="39" xfId="0" applyNumberFormat="1" applyFont="1" applyFill="1" applyBorder="1" applyAlignment="1">
      <alignment horizontal="center" vertical="center"/>
    </xf>
    <xf numFmtId="3" fontId="39" fillId="0" borderId="48" xfId="0" applyNumberFormat="1" applyFont="1" applyFill="1" applyBorder="1" applyAlignment="1">
      <alignment horizontal="center" vertical="center"/>
    </xf>
    <xf numFmtId="3" fontId="39" fillId="0" borderId="42" xfId="0" applyNumberFormat="1" applyFont="1" applyFill="1" applyBorder="1" applyAlignment="1">
      <alignment horizontal="center" vertical="center"/>
    </xf>
    <xf numFmtId="3" fontId="39" fillId="0" borderId="39" xfId="0" applyNumberFormat="1" applyFont="1" applyFill="1" applyBorder="1" applyAlignment="1">
      <alignment horizontal="center" vertical="center"/>
    </xf>
    <xf numFmtId="170" fontId="39" fillId="0" borderId="0" xfId="0" applyNumberFormat="1" applyFont="1" applyFill="1" applyAlignment="1">
      <alignment horizontal="center"/>
    </xf>
    <xf numFmtId="0" fontId="34" fillId="0" borderId="0" xfId="0" applyFont="1" applyFill="1" applyAlignment="1">
      <alignment horizontal="center"/>
    </xf>
    <xf numFmtId="164" fontId="2" fillId="7" borderId="0" xfId="2" applyNumberFormat="1" applyFont="1" applyFill="1" applyBorder="1" applyAlignment="1" applyProtection="1">
      <alignment horizontal="center"/>
    </xf>
    <xf numFmtId="168" fontId="36" fillId="5" borderId="0" xfId="0" applyNumberFormat="1" applyFont="1" applyFill="1" applyAlignment="1" applyProtection="1">
      <alignment horizontal="center" vertical="top"/>
      <protection locked="0"/>
    </xf>
    <xf numFmtId="0" fontId="7" fillId="0" borderId="0" xfId="0" applyFont="1" applyProtection="1">
      <protection locked="0"/>
    </xf>
    <xf numFmtId="0" fontId="3" fillId="0" borderId="0" xfId="0" applyFont="1" applyFill="1" applyProtection="1">
      <protection locked="0"/>
    </xf>
    <xf numFmtId="0" fontId="0" fillId="0" borderId="0" xfId="0" applyBorder="1" applyAlignment="1">
      <alignment vertical="top"/>
    </xf>
    <xf numFmtId="0" fontId="17" fillId="0" borderId="0" xfId="0" applyFont="1" applyAlignment="1">
      <alignment vertical="top"/>
    </xf>
    <xf numFmtId="0" fontId="17" fillId="0" borderId="0" xfId="0" applyFont="1" applyBorder="1" applyAlignment="1">
      <alignment vertical="top"/>
    </xf>
    <xf numFmtId="0" fontId="17" fillId="0" borderId="0" xfId="0" applyFont="1" applyAlignment="1" applyProtection="1">
      <alignment vertical="top"/>
    </xf>
    <xf numFmtId="0" fontId="3" fillId="2" borderId="2" xfId="0" applyFont="1" applyFill="1" applyBorder="1" applyAlignment="1" applyProtection="1">
      <alignment horizontal="left" vertical="top" wrapText="1"/>
      <protection locked="0" hidden="1"/>
    </xf>
    <xf numFmtId="0" fontId="3" fillId="2" borderId="3" xfId="0" applyFont="1" applyFill="1" applyBorder="1" applyAlignment="1" applyProtection="1">
      <alignment horizontal="left" vertical="top" wrapText="1"/>
      <protection locked="0" hidden="1"/>
    </xf>
    <xf numFmtId="0" fontId="3" fillId="2" borderId="4" xfId="0" applyFont="1" applyFill="1" applyBorder="1" applyAlignment="1" applyProtection="1">
      <alignment horizontal="left" vertical="top" wrapText="1"/>
      <protection locked="0" hidden="1"/>
    </xf>
    <xf numFmtId="0" fontId="3" fillId="2" borderId="9" xfId="0" applyFont="1" applyFill="1" applyBorder="1" applyAlignment="1" applyProtection="1">
      <alignment horizontal="left" vertical="top" wrapText="1"/>
      <protection locked="0" hidden="1"/>
    </xf>
    <xf numFmtId="0" fontId="3" fillId="2" borderId="0" xfId="0" applyFont="1" applyFill="1" applyBorder="1" applyAlignment="1" applyProtection="1">
      <alignment horizontal="left" vertical="top" wrapText="1"/>
      <protection locked="0" hidden="1"/>
    </xf>
    <xf numFmtId="0" fontId="3" fillId="2" borderId="10" xfId="0" applyFont="1" applyFill="1" applyBorder="1" applyAlignment="1" applyProtection="1">
      <alignment horizontal="left" vertical="top" wrapText="1"/>
      <protection locked="0" hidden="1"/>
    </xf>
    <xf numFmtId="0" fontId="3" fillId="2" borderId="19" xfId="0" applyFont="1" applyFill="1" applyBorder="1" applyAlignment="1" applyProtection="1">
      <alignment horizontal="left" vertical="top" wrapText="1"/>
      <protection locked="0" hidden="1"/>
    </xf>
    <xf numFmtId="0" fontId="3" fillId="2" borderId="20" xfId="0" applyFont="1" applyFill="1" applyBorder="1" applyAlignment="1" applyProtection="1">
      <alignment horizontal="left" vertical="top" wrapText="1"/>
      <protection locked="0" hidden="1"/>
    </xf>
    <xf numFmtId="0" fontId="3" fillId="2" borderId="21" xfId="0" applyFont="1" applyFill="1" applyBorder="1" applyAlignment="1" applyProtection="1">
      <alignment horizontal="left" vertical="top" wrapText="1"/>
      <protection locked="0" hidden="1"/>
    </xf>
    <xf numFmtId="0" fontId="3" fillId="2" borderId="22" xfId="0" applyFont="1" applyFill="1" applyBorder="1" applyAlignment="1" applyProtection="1">
      <alignment horizontal="center" vertical="top"/>
      <protection locked="0" hidden="1"/>
    </xf>
    <xf numFmtId="0" fontId="7" fillId="2" borderId="22" xfId="1" applyFont="1" applyFill="1" applyBorder="1" applyAlignment="1" applyProtection="1">
      <alignment horizontal="center" vertical="center"/>
      <protection locked="0" hidden="1"/>
    </xf>
    <xf numFmtId="0" fontId="3" fillId="0" borderId="0" xfId="0" applyFont="1" applyAlignment="1">
      <alignment horizontal="left"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5" fillId="0" borderId="21" xfId="0" applyFont="1" applyBorder="1" applyAlignment="1">
      <alignment horizontal="center" vertical="center"/>
    </xf>
    <xf numFmtId="0" fontId="13" fillId="0" borderId="0" xfId="0" applyFont="1" applyAlignment="1">
      <alignment horizontal="left" wrapText="1"/>
    </xf>
    <xf numFmtId="0" fontId="3" fillId="0" borderId="0" xfId="0" applyFont="1" applyAlignment="1">
      <alignment horizontal="left" vertical="top" wrapText="1"/>
    </xf>
    <xf numFmtId="0" fontId="6" fillId="0" borderId="2" xfId="1" applyFont="1" applyBorder="1" applyAlignment="1">
      <alignment horizontal="center" vertical="center" wrapText="1"/>
    </xf>
    <xf numFmtId="0" fontId="6" fillId="0" borderId="4" xfId="1" applyFont="1" applyBorder="1" applyAlignment="1">
      <alignment horizontal="center" vertical="center" wrapText="1"/>
    </xf>
    <xf numFmtId="0" fontId="6" fillId="0" borderId="9" xfId="1" applyFont="1" applyBorder="1" applyAlignment="1">
      <alignment horizontal="center" vertical="center" wrapText="1"/>
    </xf>
    <xf numFmtId="0" fontId="6" fillId="0" borderId="10" xfId="1" applyFont="1" applyBorder="1" applyAlignment="1">
      <alignment horizontal="center" vertical="center" wrapText="1"/>
    </xf>
    <xf numFmtId="0" fontId="6" fillId="0" borderId="19" xfId="1" applyFont="1" applyBorder="1" applyAlignment="1">
      <alignment horizontal="center" vertical="center" wrapText="1"/>
    </xf>
    <xf numFmtId="0" fontId="6" fillId="0" borderId="21" xfId="1" applyFont="1" applyBorder="1" applyAlignment="1">
      <alignment horizontal="center" vertical="center" wrapText="1"/>
    </xf>
    <xf numFmtId="0" fontId="4" fillId="0" borderId="1" xfId="1" applyFont="1" applyBorder="1" applyAlignment="1">
      <alignment horizontal="center" vertical="center" wrapText="1"/>
    </xf>
    <xf numFmtId="0" fontId="4" fillId="0" borderId="8" xfId="1" applyFont="1" applyBorder="1" applyAlignment="1">
      <alignment horizontal="center" vertical="center"/>
    </xf>
    <xf numFmtId="0" fontId="4" fillId="0" borderId="18" xfId="1" applyFont="1" applyBorder="1" applyAlignment="1">
      <alignment horizontal="center" vertical="center"/>
    </xf>
    <xf numFmtId="0" fontId="3" fillId="2" borderId="24" xfId="0" applyFont="1" applyFill="1" applyBorder="1" applyAlignment="1" applyProtection="1">
      <alignment horizontal="left" vertical="center"/>
      <protection locked="0" hidden="1"/>
    </xf>
    <xf numFmtId="0" fontId="3" fillId="2" borderId="26" xfId="0" applyFont="1" applyFill="1" applyBorder="1" applyAlignment="1" applyProtection="1">
      <alignment horizontal="left" vertical="center"/>
      <protection locked="0" hidden="1"/>
    </xf>
    <xf numFmtId="0" fontId="3" fillId="2" borderId="25" xfId="0" applyFont="1" applyFill="1" applyBorder="1" applyAlignment="1" applyProtection="1">
      <alignment horizontal="left" vertical="center"/>
      <protection locked="0" hidden="1"/>
    </xf>
    <xf numFmtId="0" fontId="7" fillId="0" borderId="2" xfId="1" applyFont="1" applyBorder="1" applyAlignment="1">
      <alignment horizontal="center" vertical="center" wrapText="1"/>
    </xf>
    <xf numFmtId="0" fontId="7" fillId="0" borderId="4" xfId="1" applyFont="1" applyBorder="1" applyAlignment="1">
      <alignment horizontal="center" vertical="center" wrapText="1"/>
    </xf>
    <xf numFmtId="0" fontId="7" fillId="0" borderId="14" xfId="1" applyFont="1" applyBorder="1" applyAlignment="1">
      <alignment horizontal="center" vertical="center" wrapText="1"/>
    </xf>
    <xf numFmtId="0" fontId="7" fillId="0" borderId="15" xfId="1" applyFont="1" applyBorder="1" applyAlignment="1">
      <alignment horizontal="center" vertical="center" wrapText="1"/>
    </xf>
    <xf numFmtId="0" fontId="6" fillId="0" borderId="16" xfId="1" applyFont="1" applyBorder="1" applyAlignment="1">
      <alignment horizontal="center" vertical="center" wrapText="1"/>
    </xf>
    <xf numFmtId="0" fontId="6" fillId="0" borderId="17" xfId="1" applyFont="1" applyBorder="1" applyAlignment="1">
      <alignment horizontal="center" vertical="center" wrapText="1"/>
    </xf>
    <xf numFmtId="0" fontId="13" fillId="0" borderId="0" xfId="3" applyFont="1" applyAlignment="1">
      <alignment wrapText="1"/>
    </xf>
    <xf numFmtId="0" fontId="2" fillId="0" borderId="0" xfId="0" applyFont="1" applyAlignment="1">
      <alignment wrapText="1"/>
    </xf>
    <xf numFmtId="0" fontId="0" fillId="0" borderId="0" xfId="0" applyAlignment="1">
      <alignment horizontal="left" vertical="top" wrapText="1"/>
    </xf>
    <xf numFmtId="0" fontId="2" fillId="0" borderId="0" xfId="0" applyFont="1" applyAlignment="1">
      <alignment horizontal="left" vertical="top" wrapText="1"/>
    </xf>
    <xf numFmtId="0" fontId="25" fillId="0" borderId="0" xfId="0" applyFont="1" applyAlignment="1">
      <alignment horizontal="left" vertical="top" wrapText="1"/>
    </xf>
    <xf numFmtId="0" fontId="3" fillId="0" borderId="30" xfId="0" applyFont="1" applyBorder="1" applyAlignment="1"/>
    <xf numFmtId="0" fontId="0" fillId="0" borderId="0" xfId="0" applyAlignment="1"/>
    <xf numFmtId="0" fontId="0" fillId="0" borderId="31" xfId="0" applyBorder="1" applyAlignment="1"/>
    <xf numFmtId="0" fontId="3" fillId="0" borderId="0" xfId="0" applyFont="1" applyAlignment="1" applyProtection="1">
      <alignment horizontal="left" vertical="top" wrapText="1"/>
    </xf>
    <xf numFmtId="0" fontId="3" fillId="2" borderId="2" xfId="0" applyFont="1" applyFill="1" applyBorder="1" applyAlignment="1" applyProtection="1">
      <alignment vertical="top" wrapText="1"/>
      <protection locked="0"/>
    </xf>
    <xf numFmtId="0" fontId="0" fillId="2" borderId="3" xfId="0" applyFont="1" applyFill="1" applyBorder="1" applyAlignment="1" applyProtection="1">
      <alignment vertical="top" wrapText="1"/>
      <protection locked="0"/>
    </xf>
    <xf numFmtId="0" fontId="0" fillId="2" borderId="4" xfId="0" applyFont="1" applyFill="1" applyBorder="1" applyAlignment="1" applyProtection="1">
      <alignment vertical="top" wrapText="1"/>
      <protection locked="0"/>
    </xf>
    <xf numFmtId="0" fontId="3" fillId="2" borderId="9" xfId="0" applyFont="1" applyFill="1" applyBorder="1" applyAlignment="1" applyProtection="1">
      <alignment vertical="top" wrapText="1"/>
      <protection locked="0"/>
    </xf>
    <xf numFmtId="0" fontId="0" fillId="2" borderId="0" xfId="0" applyFont="1" applyFill="1" applyBorder="1" applyAlignment="1" applyProtection="1">
      <alignment vertical="top" wrapText="1"/>
      <protection locked="0"/>
    </xf>
    <xf numFmtId="0" fontId="0" fillId="2" borderId="10" xfId="0" applyFont="1" applyFill="1" applyBorder="1" applyAlignment="1" applyProtection="1">
      <alignment vertical="top" wrapText="1"/>
      <protection locked="0"/>
    </xf>
    <xf numFmtId="0" fontId="0" fillId="2" borderId="9" xfId="0" applyFont="1" applyFill="1" applyBorder="1" applyAlignment="1" applyProtection="1">
      <alignment vertical="top" wrapText="1"/>
      <protection locked="0"/>
    </xf>
    <xf numFmtId="0" fontId="0" fillId="2" borderId="0" xfId="0" applyFont="1" applyFill="1" applyAlignment="1" applyProtection="1">
      <alignment vertical="top" wrapText="1"/>
      <protection locked="0"/>
    </xf>
    <xf numFmtId="0" fontId="0" fillId="2" borderId="19" xfId="0" applyFont="1" applyFill="1" applyBorder="1" applyAlignment="1" applyProtection="1">
      <alignment vertical="top" wrapText="1"/>
      <protection locked="0"/>
    </xf>
    <xf numFmtId="0" fontId="0" fillId="2" borderId="20" xfId="0" applyFont="1" applyFill="1" applyBorder="1" applyAlignment="1" applyProtection="1">
      <alignment vertical="top" wrapText="1"/>
      <protection locked="0"/>
    </xf>
    <xf numFmtId="0" fontId="0" fillId="2" borderId="21" xfId="0" applyFont="1" applyFill="1" applyBorder="1" applyAlignment="1" applyProtection="1">
      <alignment vertical="top" wrapText="1"/>
      <protection locked="0"/>
    </xf>
    <xf numFmtId="0" fontId="3" fillId="2" borderId="24" xfId="0" applyFont="1" applyFill="1" applyBorder="1" applyAlignment="1" applyProtection="1">
      <alignment horizontal="left"/>
      <protection locked="0"/>
    </xf>
    <xf numFmtId="0" fontId="3" fillId="2" borderId="25" xfId="0" applyFont="1" applyFill="1" applyBorder="1" applyAlignment="1" applyProtection="1">
      <alignment horizontal="left"/>
      <protection locked="0"/>
    </xf>
    <xf numFmtId="0" fontId="3" fillId="0" borderId="9" xfId="0" applyFont="1" applyBorder="1" applyAlignment="1" applyProtection="1">
      <alignment horizontal="left" wrapText="1"/>
    </xf>
    <xf numFmtId="0" fontId="3" fillId="0" borderId="0" xfId="0" applyFont="1" applyBorder="1" applyAlignment="1" applyProtection="1">
      <alignment horizontal="left" wrapText="1"/>
    </xf>
    <xf numFmtId="0" fontId="3" fillId="0" borderId="10" xfId="0" applyFont="1" applyBorder="1" applyAlignment="1" applyProtection="1">
      <alignment horizontal="left" wrapText="1"/>
    </xf>
    <xf numFmtId="0" fontId="3" fillId="0" borderId="0" xfId="0" applyFont="1" applyAlignment="1" applyProtection="1">
      <alignment horizontal="left" wrapText="1"/>
    </xf>
    <xf numFmtId="0" fontId="2" fillId="0" borderId="0" xfId="0" applyFont="1" applyAlignment="1" applyProtection="1">
      <alignment horizontal="left" vertical="center"/>
    </xf>
    <xf numFmtId="0" fontId="5" fillId="0" borderId="3" xfId="0" applyFont="1" applyBorder="1" applyAlignment="1" applyProtection="1">
      <alignment horizontal="center" vertical="center"/>
    </xf>
    <xf numFmtId="0" fontId="0" fillId="0" borderId="3" xfId="0" applyBorder="1" applyAlignment="1" applyProtection="1">
      <alignment horizontal="center" vertical="center"/>
    </xf>
    <xf numFmtId="0" fontId="3" fillId="0" borderId="56" xfId="0" applyFont="1" applyFill="1" applyBorder="1" applyAlignment="1" applyProtection="1">
      <alignment vertical="center"/>
    </xf>
    <xf numFmtId="0" fontId="0" fillId="0" borderId="57" xfId="0" applyFill="1" applyBorder="1" applyAlignment="1" applyProtection="1">
      <alignment vertical="center"/>
    </xf>
    <xf numFmtId="0" fontId="0" fillId="0" borderId="58" xfId="0" applyFill="1" applyBorder="1" applyAlignment="1" applyProtection="1">
      <alignment vertical="center"/>
    </xf>
    <xf numFmtId="0" fontId="3" fillId="0" borderId="59" xfId="0" applyFont="1" applyFill="1" applyBorder="1" applyAlignment="1" applyProtection="1">
      <alignment vertical="center"/>
    </xf>
    <xf numFmtId="0" fontId="0" fillId="0" borderId="60" xfId="0" applyFill="1" applyBorder="1" applyAlignment="1" applyProtection="1">
      <alignment vertical="center"/>
    </xf>
    <xf numFmtId="0" fontId="0" fillId="0" borderId="54" xfId="0" applyFill="1" applyBorder="1" applyAlignment="1" applyProtection="1">
      <alignment vertical="center"/>
    </xf>
    <xf numFmtId="0" fontId="3" fillId="0" borderId="61" xfId="0" applyFont="1" applyFill="1" applyBorder="1" applyAlignment="1" applyProtection="1">
      <alignment vertical="center"/>
    </xf>
    <xf numFmtId="0" fontId="0" fillId="0" borderId="62" xfId="0" applyFill="1" applyBorder="1" applyAlignment="1" applyProtection="1">
      <alignment vertical="center"/>
    </xf>
    <xf numFmtId="0" fontId="0" fillId="0" borderId="55" xfId="0" applyFill="1" applyBorder="1" applyAlignment="1" applyProtection="1">
      <alignment vertical="center"/>
    </xf>
    <xf numFmtId="0" fontId="4" fillId="0" borderId="1" xfId="1" applyFont="1" applyBorder="1" applyAlignment="1" applyProtection="1">
      <alignment horizontal="center" vertical="center" wrapText="1"/>
    </xf>
    <xf numFmtId="0" fontId="4" fillId="0" borderId="8" xfId="1" applyFont="1" applyBorder="1" applyAlignment="1" applyProtection="1">
      <alignment horizontal="center" vertical="center"/>
    </xf>
    <xf numFmtId="0" fontId="4" fillId="0" borderId="18" xfId="1" applyFont="1" applyBorder="1" applyAlignment="1" applyProtection="1">
      <alignment horizontal="center" vertical="center"/>
    </xf>
    <xf numFmtId="0" fontId="6" fillId="0" borderId="2" xfId="1" applyFont="1" applyBorder="1" applyAlignment="1" applyProtection="1">
      <alignment horizontal="center" vertical="center" wrapText="1"/>
    </xf>
    <xf numFmtId="0" fontId="6" fillId="0" borderId="4" xfId="1" applyFont="1" applyBorder="1" applyAlignment="1" applyProtection="1">
      <alignment horizontal="center" vertical="center" wrapText="1"/>
    </xf>
    <xf numFmtId="0" fontId="6" fillId="0" borderId="9" xfId="1" applyFont="1" applyBorder="1" applyAlignment="1" applyProtection="1">
      <alignment horizontal="center" vertical="center" wrapText="1"/>
    </xf>
    <xf numFmtId="0" fontId="6" fillId="0" borderId="10" xfId="1" applyFont="1" applyBorder="1" applyAlignment="1" applyProtection="1">
      <alignment horizontal="center" vertical="center" wrapText="1"/>
    </xf>
    <xf numFmtId="0" fontId="6" fillId="0" borderId="19" xfId="1" applyFont="1" applyBorder="1" applyAlignment="1" applyProtection="1">
      <alignment horizontal="center" vertical="center" wrapText="1"/>
    </xf>
    <xf numFmtId="0" fontId="6" fillId="0" borderId="21" xfId="1" applyFont="1" applyBorder="1" applyAlignment="1" applyProtection="1">
      <alignment horizontal="center" vertical="center" wrapText="1"/>
    </xf>
    <xf numFmtId="0" fontId="7" fillId="0" borderId="2" xfId="1" applyFont="1" applyBorder="1" applyAlignment="1" applyProtection="1">
      <alignment horizontal="center" vertical="center" wrapText="1"/>
    </xf>
    <xf numFmtId="0" fontId="7" fillId="0" borderId="4" xfId="1" applyFont="1" applyBorder="1" applyAlignment="1" applyProtection="1">
      <alignment horizontal="center" vertical="center" wrapText="1"/>
    </xf>
    <xf numFmtId="0" fontId="7" fillId="0" borderId="14" xfId="1" applyFont="1" applyBorder="1" applyAlignment="1" applyProtection="1">
      <alignment horizontal="center" vertical="center" wrapText="1"/>
    </xf>
    <xf numFmtId="0" fontId="7" fillId="0" borderId="15" xfId="1" applyFont="1" applyBorder="1" applyAlignment="1" applyProtection="1">
      <alignment horizontal="center" vertical="center" wrapText="1"/>
    </xf>
    <xf numFmtId="0" fontId="5" fillId="0" borderId="2" xfId="0" applyFont="1" applyBorder="1" applyAlignment="1" applyProtection="1">
      <alignment horizontal="center" vertical="center"/>
    </xf>
    <xf numFmtId="0" fontId="5" fillId="0" borderId="4" xfId="0" applyFont="1" applyBorder="1" applyAlignment="1" applyProtection="1">
      <alignment horizontal="center" vertical="center"/>
    </xf>
    <xf numFmtId="0" fontId="5" fillId="0" borderId="19" xfId="0" applyFont="1" applyBorder="1" applyAlignment="1" applyProtection="1">
      <alignment horizontal="center" vertical="center"/>
    </xf>
    <xf numFmtId="0" fontId="5" fillId="0" borderId="20" xfId="0" applyFont="1" applyBorder="1" applyAlignment="1" applyProtection="1">
      <alignment horizontal="center" vertical="center"/>
    </xf>
    <xf numFmtId="0" fontId="5" fillId="0" borderId="21" xfId="0" applyFont="1" applyBorder="1" applyAlignment="1" applyProtection="1">
      <alignment horizontal="center" vertical="center"/>
    </xf>
    <xf numFmtId="0" fontId="6" fillId="0" borderId="16" xfId="1" applyFont="1" applyBorder="1" applyAlignment="1" applyProtection="1">
      <alignment horizontal="center" vertical="center" wrapText="1"/>
    </xf>
    <xf numFmtId="0" fontId="6" fillId="0" borderId="17" xfId="1" applyFont="1" applyBorder="1" applyAlignment="1" applyProtection="1">
      <alignment horizontal="center" vertical="center" wrapText="1"/>
    </xf>
    <xf numFmtId="0" fontId="3" fillId="0" borderId="6" xfId="0" applyFont="1" applyBorder="1" applyAlignment="1" applyProtection="1">
      <alignment horizontal="center" vertical="top"/>
    </xf>
    <xf numFmtId="0" fontId="3" fillId="0" borderId="7" xfId="0" applyFont="1" applyBorder="1" applyAlignment="1" applyProtection="1">
      <alignment horizontal="center" vertical="top"/>
    </xf>
    <xf numFmtId="0" fontId="7" fillId="0" borderId="12" xfId="1" applyFont="1" applyBorder="1" applyAlignment="1" applyProtection="1">
      <alignment horizontal="center" vertical="center"/>
    </xf>
    <xf numFmtId="0" fontId="7" fillId="0" borderId="13" xfId="1" applyFont="1" applyBorder="1" applyAlignment="1" applyProtection="1">
      <alignment horizontal="center" vertical="center"/>
    </xf>
    <xf numFmtId="0" fontId="26" fillId="0" borderId="0" xfId="0" applyFont="1" applyAlignment="1" applyProtection="1">
      <alignment vertical="center" wrapText="1"/>
    </xf>
    <xf numFmtId="0" fontId="0" fillId="0" borderId="0" xfId="0" applyAlignment="1">
      <alignment vertical="center" wrapText="1"/>
    </xf>
    <xf numFmtId="0" fontId="3" fillId="0" borderId="0" xfId="0" applyFont="1" applyFill="1" applyAlignment="1" applyProtection="1">
      <alignment horizontal="left" wrapText="1"/>
    </xf>
    <xf numFmtId="0" fontId="3" fillId="2" borderId="2" xfId="0" applyFont="1" applyFill="1" applyBorder="1" applyAlignment="1" applyProtection="1">
      <alignment horizontal="left" vertical="top" wrapText="1"/>
      <protection locked="0"/>
    </xf>
    <xf numFmtId="0" fontId="3" fillId="2" borderId="3" xfId="0" applyFont="1" applyFill="1" applyBorder="1" applyAlignment="1" applyProtection="1">
      <alignment horizontal="left" vertical="top" wrapText="1"/>
      <protection locked="0"/>
    </xf>
    <xf numFmtId="0" fontId="3" fillId="2" borderId="4" xfId="0" applyFont="1" applyFill="1" applyBorder="1" applyAlignment="1" applyProtection="1">
      <alignment horizontal="left" vertical="top" wrapText="1"/>
      <protection locked="0"/>
    </xf>
    <xf numFmtId="0" fontId="3" fillId="2" borderId="9" xfId="0" applyFont="1" applyFill="1" applyBorder="1" applyAlignment="1" applyProtection="1">
      <alignment horizontal="left" vertical="top" wrapText="1"/>
      <protection locked="0"/>
    </xf>
    <xf numFmtId="0" fontId="3" fillId="2" borderId="0" xfId="0" applyFont="1" applyFill="1" applyBorder="1" applyAlignment="1" applyProtection="1">
      <alignment horizontal="left" vertical="top" wrapText="1"/>
      <protection locked="0"/>
    </xf>
    <xf numFmtId="0" fontId="3" fillId="2" borderId="10" xfId="0" applyFont="1" applyFill="1" applyBorder="1" applyAlignment="1" applyProtection="1">
      <alignment horizontal="left" vertical="top" wrapText="1"/>
      <protection locked="0"/>
    </xf>
    <xf numFmtId="0" fontId="3" fillId="2" borderId="19" xfId="0" applyFont="1" applyFill="1" applyBorder="1" applyAlignment="1" applyProtection="1">
      <alignment horizontal="left" vertical="top" wrapText="1"/>
      <protection locked="0"/>
    </xf>
    <xf numFmtId="0" fontId="3" fillId="2" borderId="20" xfId="0" applyFont="1" applyFill="1" applyBorder="1" applyAlignment="1" applyProtection="1">
      <alignment horizontal="left" vertical="top" wrapText="1"/>
      <protection locked="0"/>
    </xf>
    <xf numFmtId="0" fontId="3" fillId="2" borderId="21" xfId="0" applyFont="1" applyFill="1" applyBorder="1" applyAlignment="1" applyProtection="1">
      <alignment horizontal="left" vertical="top" wrapText="1"/>
      <protection locked="0"/>
    </xf>
    <xf numFmtId="0" fontId="2" fillId="0" borderId="0" xfId="0" applyFont="1" applyAlignment="1" applyProtection="1">
      <alignment horizontal="left" wrapText="1"/>
    </xf>
    <xf numFmtId="0" fontId="3" fillId="2" borderId="24" xfId="0" applyNumberFormat="1" applyFont="1" applyFill="1" applyBorder="1" applyAlignment="1" applyProtection="1">
      <alignment horizontal="center"/>
      <protection locked="0"/>
    </xf>
    <xf numFmtId="0" fontId="3" fillId="2" borderId="25" xfId="0" applyNumberFormat="1" applyFont="1" applyFill="1" applyBorder="1" applyAlignment="1" applyProtection="1">
      <alignment horizontal="center"/>
      <protection locked="0"/>
    </xf>
    <xf numFmtId="0" fontId="3" fillId="2" borderId="24" xfId="0" applyFont="1" applyFill="1" applyBorder="1" applyAlignment="1" applyProtection="1">
      <alignment horizontal="center"/>
      <protection locked="0"/>
    </xf>
    <xf numFmtId="0" fontId="3" fillId="2" borderId="25" xfId="0" applyFont="1" applyFill="1" applyBorder="1" applyAlignment="1" applyProtection="1">
      <alignment horizontal="center"/>
      <protection locked="0"/>
    </xf>
    <xf numFmtId="0" fontId="10" fillId="0" borderId="0" xfId="0" applyFont="1" applyAlignment="1" applyProtection="1">
      <alignment horizontal="left" vertical="top" wrapText="1"/>
    </xf>
    <xf numFmtId="0" fontId="3" fillId="0" borderId="0" xfId="0" applyFont="1" applyAlignment="1" applyProtection="1">
      <alignment vertical="center" wrapText="1"/>
    </xf>
    <xf numFmtId="0" fontId="3" fillId="0" borderId="0" xfId="0" applyFont="1" applyAlignment="1" applyProtection="1">
      <alignment horizontal="left" vertical="center" wrapText="1"/>
    </xf>
    <xf numFmtId="0" fontId="3" fillId="0" borderId="0" xfId="0" applyFont="1" applyAlignment="1" applyProtection="1">
      <alignment horizontal="left" vertical="center"/>
    </xf>
  </cellXfs>
  <cellStyles count="4">
    <cellStyle name="Lien hypertexte" xfId="3" builtinId="8"/>
    <cellStyle name="Milliers" xfId="2" builtinId="3"/>
    <cellStyle name="Normal" xfId="0" builtinId="0"/>
    <cellStyle name="Normal 2" xfId="1"/>
  </cellStyles>
  <dxfs count="35">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9" tint="0.79998168889431442"/>
        </patternFill>
      </fill>
    </dxf>
    <dxf>
      <font>
        <strike val="0"/>
        <color rgb="FFFF0000"/>
      </font>
    </dxf>
    <dxf>
      <font>
        <color rgb="FFFF0000"/>
      </font>
    </dxf>
    <dxf>
      <font>
        <color rgb="FFFFC000"/>
      </font>
    </dxf>
    <dxf>
      <fill>
        <patternFill>
          <bgColor rgb="FFFFC000"/>
        </patternFill>
      </fill>
    </dxf>
    <dxf>
      <font>
        <strike val="0"/>
        <color theme="0"/>
      </font>
      <fill>
        <patternFill>
          <bgColor rgb="FFFF0000"/>
        </patternFill>
      </fill>
    </dxf>
    <dxf>
      <font>
        <strike val="0"/>
        <color theme="0"/>
      </font>
      <fill>
        <patternFill>
          <bgColor rgb="FFFF0000"/>
        </patternFill>
      </fill>
    </dxf>
    <dxf>
      <font>
        <strike val="0"/>
        <color theme="0"/>
      </font>
      <fill>
        <patternFill>
          <bgColor rgb="FFFF0000"/>
        </patternFill>
      </fill>
    </dxf>
    <dxf>
      <font>
        <strike val="0"/>
        <color theme="0"/>
      </font>
      <fill>
        <patternFill>
          <bgColor rgb="FFFF0000"/>
        </patternFill>
      </fill>
    </dxf>
    <dxf>
      <font>
        <strike val="0"/>
        <color theme="0"/>
      </font>
      <fill>
        <patternFill>
          <bgColor rgb="FFFF0000"/>
        </patternFill>
      </fill>
    </dxf>
    <dxf>
      <font>
        <color rgb="FFFF0000"/>
      </font>
      <fill>
        <patternFill patternType="none">
          <bgColor auto="1"/>
        </patternFill>
      </fill>
    </dxf>
    <dxf>
      <fill>
        <patternFill>
          <bgColor rgb="FFFF0000"/>
        </patternFill>
      </fill>
    </dxf>
    <dxf>
      <fill>
        <patternFill>
          <bgColor rgb="FFFF0000"/>
        </patternFill>
      </fill>
    </dxf>
    <dxf>
      <fill>
        <patternFill>
          <bgColor theme="7" tint="0.39994506668294322"/>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0000FF"/>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6" Type="http://schemas.openxmlformats.org/officeDocument/2006/relationships/image" Target="../media/image26.png"/><Relationship Id="rId21" Type="http://schemas.openxmlformats.org/officeDocument/2006/relationships/image" Target="../media/image21.png"/><Relationship Id="rId42" Type="http://schemas.openxmlformats.org/officeDocument/2006/relationships/image" Target="../media/image42.png"/><Relationship Id="rId47" Type="http://schemas.openxmlformats.org/officeDocument/2006/relationships/image" Target="../media/image47.png"/><Relationship Id="rId63" Type="http://schemas.openxmlformats.org/officeDocument/2006/relationships/image" Target="../media/image63.png"/><Relationship Id="rId68" Type="http://schemas.openxmlformats.org/officeDocument/2006/relationships/image" Target="../media/image68.png"/><Relationship Id="rId84" Type="http://schemas.openxmlformats.org/officeDocument/2006/relationships/image" Target="../media/image84.png"/><Relationship Id="rId89" Type="http://schemas.openxmlformats.org/officeDocument/2006/relationships/image" Target="../media/image89.png"/><Relationship Id="rId7" Type="http://schemas.openxmlformats.org/officeDocument/2006/relationships/image" Target="../media/image7.png"/><Relationship Id="rId71" Type="http://schemas.openxmlformats.org/officeDocument/2006/relationships/image" Target="../media/image71.png"/><Relationship Id="rId92" Type="http://schemas.openxmlformats.org/officeDocument/2006/relationships/image" Target="../media/image92.png"/><Relationship Id="rId2" Type="http://schemas.openxmlformats.org/officeDocument/2006/relationships/image" Target="../media/image2.png"/><Relationship Id="rId16" Type="http://schemas.openxmlformats.org/officeDocument/2006/relationships/image" Target="../media/image16.png"/><Relationship Id="rId29" Type="http://schemas.openxmlformats.org/officeDocument/2006/relationships/image" Target="../media/image29.png"/><Relationship Id="rId11" Type="http://schemas.openxmlformats.org/officeDocument/2006/relationships/image" Target="../media/image11.png"/><Relationship Id="rId24" Type="http://schemas.openxmlformats.org/officeDocument/2006/relationships/image" Target="../media/image24.png"/><Relationship Id="rId32" Type="http://schemas.openxmlformats.org/officeDocument/2006/relationships/image" Target="../media/image32.png"/><Relationship Id="rId37" Type="http://schemas.openxmlformats.org/officeDocument/2006/relationships/image" Target="../media/image37.png"/><Relationship Id="rId40" Type="http://schemas.openxmlformats.org/officeDocument/2006/relationships/image" Target="../media/image40.png"/><Relationship Id="rId45" Type="http://schemas.openxmlformats.org/officeDocument/2006/relationships/image" Target="../media/image45.png"/><Relationship Id="rId53" Type="http://schemas.openxmlformats.org/officeDocument/2006/relationships/image" Target="../media/image53.png"/><Relationship Id="rId58" Type="http://schemas.openxmlformats.org/officeDocument/2006/relationships/image" Target="../media/image58.png"/><Relationship Id="rId66" Type="http://schemas.openxmlformats.org/officeDocument/2006/relationships/image" Target="../media/image66.png"/><Relationship Id="rId74" Type="http://schemas.openxmlformats.org/officeDocument/2006/relationships/image" Target="../media/image74.png"/><Relationship Id="rId79" Type="http://schemas.openxmlformats.org/officeDocument/2006/relationships/image" Target="../media/image79.png"/><Relationship Id="rId87" Type="http://schemas.openxmlformats.org/officeDocument/2006/relationships/image" Target="../media/image87.png"/><Relationship Id="rId102" Type="http://schemas.openxmlformats.org/officeDocument/2006/relationships/image" Target="../media/image102.png"/><Relationship Id="rId5" Type="http://schemas.openxmlformats.org/officeDocument/2006/relationships/image" Target="../media/image5.png"/><Relationship Id="rId61" Type="http://schemas.openxmlformats.org/officeDocument/2006/relationships/image" Target="../media/image61.png"/><Relationship Id="rId82" Type="http://schemas.openxmlformats.org/officeDocument/2006/relationships/image" Target="../media/image82.png"/><Relationship Id="rId90" Type="http://schemas.openxmlformats.org/officeDocument/2006/relationships/image" Target="../media/image90.png"/><Relationship Id="rId95" Type="http://schemas.openxmlformats.org/officeDocument/2006/relationships/image" Target="../media/image95.png"/><Relationship Id="rId19" Type="http://schemas.openxmlformats.org/officeDocument/2006/relationships/image" Target="../media/image19.png"/><Relationship Id="rId14" Type="http://schemas.openxmlformats.org/officeDocument/2006/relationships/image" Target="../media/image14.png"/><Relationship Id="rId22" Type="http://schemas.openxmlformats.org/officeDocument/2006/relationships/image" Target="../media/image22.png"/><Relationship Id="rId27" Type="http://schemas.openxmlformats.org/officeDocument/2006/relationships/image" Target="../media/image27.png"/><Relationship Id="rId30" Type="http://schemas.openxmlformats.org/officeDocument/2006/relationships/image" Target="../media/image30.png"/><Relationship Id="rId35" Type="http://schemas.openxmlformats.org/officeDocument/2006/relationships/image" Target="../media/image35.png"/><Relationship Id="rId43" Type="http://schemas.openxmlformats.org/officeDocument/2006/relationships/image" Target="../media/image43.png"/><Relationship Id="rId48" Type="http://schemas.openxmlformats.org/officeDocument/2006/relationships/image" Target="../media/image48.png"/><Relationship Id="rId56" Type="http://schemas.openxmlformats.org/officeDocument/2006/relationships/image" Target="../media/image56.png"/><Relationship Id="rId64" Type="http://schemas.openxmlformats.org/officeDocument/2006/relationships/image" Target="../media/image64.png"/><Relationship Id="rId69" Type="http://schemas.openxmlformats.org/officeDocument/2006/relationships/image" Target="../media/image69.png"/><Relationship Id="rId77" Type="http://schemas.openxmlformats.org/officeDocument/2006/relationships/image" Target="../media/image77.png"/><Relationship Id="rId100" Type="http://schemas.openxmlformats.org/officeDocument/2006/relationships/image" Target="../media/image100.png"/><Relationship Id="rId8" Type="http://schemas.openxmlformats.org/officeDocument/2006/relationships/image" Target="../media/image8.png"/><Relationship Id="rId51" Type="http://schemas.openxmlformats.org/officeDocument/2006/relationships/image" Target="../media/image51.png"/><Relationship Id="rId72" Type="http://schemas.openxmlformats.org/officeDocument/2006/relationships/image" Target="../media/image72.png"/><Relationship Id="rId80" Type="http://schemas.openxmlformats.org/officeDocument/2006/relationships/image" Target="../media/image80.png"/><Relationship Id="rId85" Type="http://schemas.openxmlformats.org/officeDocument/2006/relationships/image" Target="../media/image85.png"/><Relationship Id="rId93" Type="http://schemas.openxmlformats.org/officeDocument/2006/relationships/image" Target="../media/image93.png"/><Relationship Id="rId98" Type="http://schemas.openxmlformats.org/officeDocument/2006/relationships/image" Target="../media/image98.png"/><Relationship Id="rId3" Type="http://schemas.openxmlformats.org/officeDocument/2006/relationships/image" Target="../media/image3.png"/><Relationship Id="rId12" Type="http://schemas.openxmlformats.org/officeDocument/2006/relationships/image" Target="../media/image12.png"/><Relationship Id="rId17" Type="http://schemas.openxmlformats.org/officeDocument/2006/relationships/image" Target="../media/image17.png"/><Relationship Id="rId25" Type="http://schemas.openxmlformats.org/officeDocument/2006/relationships/image" Target="../media/image25.png"/><Relationship Id="rId33" Type="http://schemas.openxmlformats.org/officeDocument/2006/relationships/image" Target="../media/image33.png"/><Relationship Id="rId38" Type="http://schemas.openxmlformats.org/officeDocument/2006/relationships/image" Target="../media/image38.png"/><Relationship Id="rId46" Type="http://schemas.openxmlformats.org/officeDocument/2006/relationships/image" Target="../media/image46.png"/><Relationship Id="rId59" Type="http://schemas.openxmlformats.org/officeDocument/2006/relationships/image" Target="../media/image59.png"/><Relationship Id="rId67" Type="http://schemas.openxmlformats.org/officeDocument/2006/relationships/image" Target="../media/image67.png"/><Relationship Id="rId103" Type="http://schemas.openxmlformats.org/officeDocument/2006/relationships/image" Target="../media/image103.png"/><Relationship Id="rId20" Type="http://schemas.openxmlformats.org/officeDocument/2006/relationships/image" Target="../media/image20.png"/><Relationship Id="rId41" Type="http://schemas.openxmlformats.org/officeDocument/2006/relationships/image" Target="../media/image41.png"/><Relationship Id="rId54" Type="http://schemas.openxmlformats.org/officeDocument/2006/relationships/image" Target="../media/image54.png"/><Relationship Id="rId62" Type="http://schemas.openxmlformats.org/officeDocument/2006/relationships/image" Target="../media/image62.png"/><Relationship Id="rId70" Type="http://schemas.openxmlformats.org/officeDocument/2006/relationships/image" Target="../media/image70.png"/><Relationship Id="rId75" Type="http://schemas.openxmlformats.org/officeDocument/2006/relationships/image" Target="../media/image75.png"/><Relationship Id="rId83" Type="http://schemas.openxmlformats.org/officeDocument/2006/relationships/image" Target="../media/image83.png"/><Relationship Id="rId88" Type="http://schemas.openxmlformats.org/officeDocument/2006/relationships/image" Target="../media/image88.png"/><Relationship Id="rId91" Type="http://schemas.openxmlformats.org/officeDocument/2006/relationships/image" Target="../media/image91.png"/><Relationship Id="rId96" Type="http://schemas.openxmlformats.org/officeDocument/2006/relationships/image" Target="../media/image96.png"/><Relationship Id="rId1" Type="http://schemas.openxmlformats.org/officeDocument/2006/relationships/image" Target="../media/image1.png"/><Relationship Id="rId6" Type="http://schemas.openxmlformats.org/officeDocument/2006/relationships/image" Target="../media/image6.png"/><Relationship Id="rId15" Type="http://schemas.openxmlformats.org/officeDocument/2006/relationships/image" Target="../media/image15.png"/><Relationship Id="rId23" Type="http://schemas.openxmlformats.org/officeDocument/2006/relationships/image" Target="../media/image23.png"/><Relationship Id="rId28" Type="http://schemas.openxmlformats.org/officeDocument/2006/relationships/image" Target="../media/image28.png"/><Relationship Id="rId36" Type="http://schemas.openxmlformats.org/officeDocument/2006/relationships/image" Target="../media/image36.png"/><Relationship Id="rId49" Type="http://schemas.openxmlformats.org/officeDocument/2006/relationships/image" Target="../media/image49.png"/><Relationship Id="rId57" Type="http://schemas.openxmlformats.org/officeDocument/2006/relationships/image" Target="../media/image57.png"/><Relationship Id="rId10" Type="http://schemas.openxmlformats.org/officeDocument/2006/relationships/image" Target="../media/image10.png"/><Relationship Id="rId31" Type="http://schemas.openxmlformats.org/officeDocument/2006/relationships/image" Target="../media/image31.png"/><Relationship Id="rId44" Type="http://schemas.openxmlformats.org/officeDocument/2006/relationships/image" Target="../media/image44.png"/><Relationship Id="rId52" Type="http://schemas.openxmlformats.org/officeDocument/2006/relationships/image" Target="../media/image52.png"/><Relationship Id="rId60" Type="http://schemas.openxmlformats.org/officeDocument/2006/relationships/image" Target="../media/image60.png"/><Relationship Id="rId65" Type="http://schemas.openxmlformats.org/officeDocument/2006/relationships/image" Target="../media/image65.png"/><Relationship Id="rId73" Type="http://schemas.openxmlformats.org/officeDocument/2006/relationships/image" Target="../media/image73.png"/><Relationship Id="rId78" Type="http://schemas.openxmlformats.org/officeDocument/2006/relationships/image" Target="../media/image78.png"/><Relationship Id="rId81" Type="http://schemas.openxmlformats.org/officeDocument/2006/relationships/image" Target="../media/image81.png"/><Relationship Id="rId86" Type="http://schemas.openxmlformats.org/officeDocument/2006/relationships/image" Target="../media/image86.png"/><Relationship Id="rId94" Type="http://schemas.openxmlformats.org/officeDocument/2006/relationships/image" Target="../media/image94.png"/><Relationship Id="rId99" Type="http://schemas.openxmlformats.org/officeDocument/2006/relationships/image" Target="../media/image99.png"/><Relationship Id="rId101" Type="http://schemas.openxmlformats.org/officeDocument/2006/relationships/image" Target="../media/image101.png"/><Relationship Id="rId4" Type="http://schemas.openxmlformats.org/officeDocument/2006/relationships/image" Target="../media/image4.png"/><Relationship Id="rId9" Type="http://schemas.openxmlformats.org/officeDocument/2006/relationships/image" Target="../media/image9.png"/><Relationship Id="rId13" Type="http://schemas.openxmlformats.org/officeDocument/2006/relationships/image" Target="../media/image13.png"/><Relationship Id="rId18" Type="http://schemas.openxmlformats.org/officeDocument/2006/relationships/image" Target="../media/image18.png"/><Relationship Id="rId39" Type="http://schemas.openxmlformats.org/officeDocument/2006/relationships/image" Target="../media/image39.png"/><Relationship Id="rId34" Type="http://schemas.openxmlformats.org/officeDocument/2006/relationships/image" Target="../media/image34.png"/><Relationship Id="rId50" Type="http://schemas.openxmlformats.org/officeDocument/2006/relationships/image" Target="../media/image50.png"/><Relationship Id="rId55" Type="http://schemas.openxmlformats.org/officeDocument/2006/relationships/image" Target="../media/image55.png"/><Relationship Id="rId76" Type="http://schemas.openxmlformats.org/officeDocument/2006/relationships/image" Target="../media/image76.png"/><Relationship Id="rId97" Type="http://schemas.openxmlformats.org/officeDocument/2006/relationships/image" Target="../media/image97.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189155</xdr:colOff>
      <xdr:row>0</xdr:row>
      <xdr:rowOff>78890</xdr:rowOff>
    </xdr:from>
    <xdr:to>
      <xdr:col>1</xdr:col>
      <xdr:colOff>511100</xdr:colOff>
      <xdr:row>3</xdr:row>
      <xdr:rowOff>75304</xdr:rowOff>
    </xdr:to>
    <xdr:pic>
      <xdr:nvPicPr>
        <xdr:cNvPr id="2" name="Imag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1155" y="269390"/>
          <a:ext cx="321945" cy="64635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189155</xdr:colOff>
      <xdr:row>0</xdr:row>
      <xdr:rowOff>78890</xdr:rowOff>
    </xdr:from>
    <xdr:to>
      <xdr:col>1</xdr:col>
      <xdr:colOff>511100</xdr:colOff>
      <xdr:row>4</xdr:row>
      <xdr:rowOff>4095</xdr:rowOff>
    </xdr:to>
    <xdr:pic>
      <xdr:nvPicPr>
        <xdr:cNvPr id="2" name="Imag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1155" y="78890"/>
          <a:ext cx="321945" cy="641312"/>
        </a:xfrm>
        <a:prstGeom prst="rect">
          <a:avLst/>
        </a:prstGeom>
      </xdr:spPr>
    </xdr:pic>
    <xdr:clientData/>
  </xdr:twoCellAnchor>
  <xdr:twoCellAnchor>
    <xdr:from>
      <xdr:col>1</xdr:col>
      <xdr:colOff>89356</xdr:colOff>
      <xdr:row>6</xdr:row>
      <xdr:rowOff>36778</xdr:rowOff>
    </xdr:from>
    <xdr:to>
      <xdr:col>1</xdr:col>
      <xdr:colOff>700144</xdr:colOff>
      <xdr:row>6</xdr:row>
      <xdr:rowOff>212611</xdr:rowOff>
    </xdr:to>
    <xdr:pic>
      <xdr:nvPicPr>
        <xdr:cNvPr id="137" name="Image 136"/>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854758" y="1159367"/>
          <a:ext cx="610788" cy="1758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86935</xdr:colOff>
      <xdr:row>6</xdr:row>
      <xdr:rowOff>42333</xdr:rowOff>
    </xdr:from>
    <xdr:to>
      <xdr:col>2</xdr:col>
      <xdr:colOff>678430</xdr:colOff>
      <xdr:row>6</xdr:row>
      <xdr:rowOff>212612</xdr:rowOff>
    </xdr:to>
    <xdr:pic>
      <xdr:nvPicPr>
        <xdr:cNvPr id="164" name="Image 163"/>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617739" y="1164922"/>
          <a:ext cx="591495" cy="1702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74083</xdr:colOff>
      <xdr:row>6</xdr:row>
      <xdr:rowOff>47384</xdr:rowOff>
    </xdr:from>
    <xdr:to>
      <xdr:col>3</xdr:col>
      <xdr:colOff>646341</xdr:colOff>
      <xdr:row>6</xdr:row>
      <xdr:rowOff>217273</xdr:rowOff>
    </xdr:to>
    <xdr:pic>
      <xdr:nvPicPr>
        <xdr:cNvPr id="165" name="Image 164"/>
        <xdr:cNvPicPr>
          <a:picLocks noChangeAspect="1" noChangeArrowheads="1"/>
        </xdr:cNvPicPr>
      </xdr:nvPicPr>
      <xdr:blipFill>
        <a:blip xmlns:r="http://schemas.openxmlformats.org/officeDocument/2006/relationships" r:embed="rId4">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370288" y="1169973"/>
          <a:ext cx="572258" cy="16988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23246</xdr:colOff>
      <xdr:row>6</xdr:row>
      <xdr:rowOff>39291</xdr:rowOff>
    </xdr:from>
    <xdr:to>
      <xdr:col>5</xdr:col>
      <xdr:colOff>729766</xdr:colOff>
      <xdr:row>6</xdr:row>
      <xdr:rowOff>199099</xdr:rowOff>
    </xdr:to>
    <xdr:pic>
      <xdr:nvPicPr>
        <xdr:cNvPr id="167" name="Image 166"/>
        <xdr:cNvPicPr>
          <a:picLocks noChangeAspect="1" noChangeArrowheads="1"/>
        </xdr:cNvPicPr>
      </xdr:nvPicPr>
      <xdr:blipFill>
        <a:blip xmlns:r="http://schemas.openxmlformats.org/officeDocument/2006/relationships" r:embed="rId5">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850255" y="1161880"/>
          <a:ext cx="706520" cy="15980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176138</xdr:colOff>
      <xdr:row>6</xdr:row>
      <xdr:rowOff>44601</xdr:rowOff>
    </xdr:from>
    <xdr:to>
      <xdr:col>7</xdr:col>
      <xdr:colOff>804788</xdr:colOff>
      <xdr:row>6</xdr:row>
      <xdr:rowOff>225576</xdr:rowOff>
    </xdr:to>
    <xdr:pic>
      <xdr:nvPicPr>
        <xdr:cNvPr id="170" name="Image 169"/>
        <xdr:cNvPicPr>
          <a:picLocks noChangeAspect="1" noChangeArrowheads="1"/>
        </xdr:cNvPicPr>
      </xdr:nvPicPr>
      <xdr:blipFill>
        <a:blip xmlns:r="http://schemas.openxmlformats.org/officeDocument/2006/relationships" r:embed="rId6">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299352" y="1167190"/>
          <a:ext cx="628650"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64175</xdr:colOff>
      <xdr:row>6</xdr:row>
      <xdr:rowOff>45227</xdr:rowOff>
    </xdr:from>
    <xdr:to>
      <xdr:col>10</xdr:col>
      <xdr:colOff>215081</xdr:colOff>
      <xdr:row>6</xdr:row>
      <xdr:rowOff>192205</xdr:rowOff>
    </xdr:to>
    <xdr:pic>
      <xdr:nvPicPr>
        <xdr:cNvPr id="172" name="Image 171"/>
        <xdr:cNvPicPr>
          <a:picLocks noChangeAspect="1" noChangeArrowheads="1"/>
        </xdr:cNvPicPr>
      </xdr:nvPicPr>
      <xdr:blipFill>
        <a:blip xmlns:r="http://schemas.openxmlformats.org/officeDocument/2006/relationships" r:embed="rId7">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092703" y="1182082"/>
          <a:ext cx="911370" cy="1469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1</xdr:colOff>
      <xdr:row>23</xdr:row>
      <xdr:rowOff>10584</xdr:rowOff>
    </xdr:from>
    <xdr:to>
      <xdr:col>7</xdr:col>
      <xdr:colOff>361951</xdr:colOff>
      <xdr:row>24</xdr:row>
      <xdr:rowOff>1059</xdr:rowOff>
    </xdr:to>
    <xdr:pic>
      <xdr:nvPicPr>
        <xdr:cNvPr id="175" name="Image 174"/>
        <xdr:cNvPicPr>
          <a:picLocks noChangeAspect="1" noChangeArrowheads="1"/>
        </xdr:cNvPicPr>
      </xdr:nvPicPr>
      <xdr:blipFill>
        <a:blip xmlns:r="http://schemas.openxmlformats.org/officeDocument/2006/relationships" r:embed="rId8">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572001" y="4307417"/>
          <a:ext cx="1123950"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1</xdr:colOff>
      <xdr:row>25</xdr:row>
      <xdr:rowOff>10584</xdr:rowOff>
    </xdr:from>
    <xdr:to>
      <xdr:col>7</xdr:col>
      <xdr:colOff>352426</xdr:colOff>
      <xdr:row>26</xdr:row>
      <xdr:rowOff>20109</xdr:rowOff>
    </xdr:to>
    <xdr:pic>
      <xdr:nvPicPr>
        <xdr:cNvPr id="176" name="Image 175"/>
        <xdr:cNvPicPr>
          <a:picLocks noChangeAspect="1" noChangeArrowheads="1"/>
        </xdr:cNvPicPr>
      </xdr:nvPicPr>
      <xdr:blipFill>
        <a:blip xmlns:r="http://schemas.openxmlformats.org/officeDocument/2006/relationships" r:embed="rId9">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572001" y="4688417"/>
          <a:ext cx="1114425" cy="200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583164</xdr:colOff>
      <xdr:row>25</xdr:row>
      <xdr:rowOff>116634</xdr:rowOff>
    </xdr:from>
    <xdr:to>
      <xdr:col>15</xdr:col>
      <xdr:colOff>417934</xdr:colOff>
      <xdr:row>31</xdr:row>
      <xdr:rowOff>126353</xdr:rowOff>
    </xdr:to>
    <xdr:sp macro="" textlink="">
      <xdr:nvSpPr>
        <xdr:cNvPr id="3" name="Rectangle 2"/>
        <xdr:cNvSpPr/>
      </xdr:nvSpPr>
      <xdr:spPr>
        <a:xfrm>
          <a:off x="9907638" y="4793910"/>
          <a:ext cx="2120770" cy="1152719"/>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solidFill>
                <a:schemeClr val="accent1">
                  <a:lumMod val="75000"/>
                </a:schemeClr>
              </a:solidFill>
            </a:rPr>
            <a:t>CAS</a:t>
          </a:r>
          <a:r>
            <a:rPr lang="en-GB" sz="1100" baseline="0">
              <a:solidFill>
                <a:schemeClr val="accent1">
                  <a:lumMod val="75000"/>
                </a:schemeClr>
              </a:solidFill>
            </a:rPr>
            <a:t> PARTICULIER</a:t>
          </a:r>
        </a:p>
        <a:p>
          <a:pPr algn="ctr"/>
          <a:r>
            <a:rPr lang="en-GB" sz="1100">
              <a:solidFill>
                <a:schemeClr val="accent1">
                  <a:lumMod val="75000"/>
                </a:schemeClr>
              </a:solidFill>
            </a:rPr>
            <a:t>Entreprise</a:t>
          </a:r>
          <a:r>
            <a:rPr lang="en-GB" sz="1100" baseline="0">
              <a:solidFill>
                <a:schemeClr val="accent1">
                  <a:lumMod val="75000"/>
                </a:schemeClr>
              </a:solidFill>
            </a:rPr>
            <a:t> "productrice" d'énergie (chauffage à distance, centrale de cogénération, ...) revendant ("export") toute ou partie de l'énergie "produite"</a:t>
          </a:r>
          <a:endParaRPr lang="en-GB" sz="1100">
            <a:solidFill>
              <a:schemeClr val="accent1">
                <a:lumMod val="75000"/>
              </a:schemeClr>
            </a:solidFill>
          </a:endParaRPr>
        </a:p>
      </xdr:txBody>
    </xdr:sp>
    <xdr:clientData/>
  </xdr:twoCellAnchor>
  <xdr:twoCellAnchor>
    <xdr:from>
      <xdr:col>6</xdr:col>
      <xdr:colOff>0</xdr:colOff>
      <xdr:row>29</xdr:row>
      <xdr:rowOff>9719</xdr:rowOff>
    </xdr:from>
    <xdr:to>
      <xdr:col>7</xdr:col>
      <xdr:colOff>419100</xdr:colOff>
      <xdr:row>30</xdr:row>
      <xdr:rowOff>19244</xdr:rowOff>
    </xdr:to>
    <xdr:pic>
      <xdr:nvPicPr>
        <xdr:cNvPr id="190" name="Image 189"/>
        <xdr:cNvPicPr>
          <a:picLocks noChangeAspect="1" noChangeArrowheads="1"/>
        </xdr:cNvPicPr>
      </xdr:nvPicPr>
      <xdr:blipFill>
        <a:blip xmlns:r="http://schemas.openxmlformats.org/officeDocument/2006/relationships" r:embed="rId10">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548673" y="5530331"/>
          <a:ext cx="1177213" cy="2039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748393</xdr:colOff>
      <xdr:row>27</xdr:row>
      <xdr:rowOff>29158</xdr:rowOff>
    </xdr:from>
    <xdr:to>
      <xdr:col>7</xdr:col>
      <xdr:colOff>418906</xdr:colOff>
      <xdr:row>28</xdr:row>
      <xdr:rowOff>15746</xdr:rowOff>
    </xdr:to>
    <xdr:pic>
      <xdr:nvPicPr>
        <xdr:cNvPr id="191" name="Image 190"/>
        <xdr:cNvPicPr>
          <a:picLocks noChangeAspect="1" noChangeArrowheads="1"/>
        </xdr:cNvPicPr>
      </xdr:nvPicPr>
      <xdr:blipFill>
        <a:blip xmlns:r="http://schemas.openxmlformats.org/officeDocument/2006/relationships" r:embed="rId1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538954" y="5160995"/>
          <a:ext cx="1186738"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33</xdr:row>
      <xdr:rowOff>0</xdr:rowOff>
    </xdr:from>
    <xdr:to>
      <xdr:col>7</xdr:col>
      <xdr:colOff>152400</xdr:colOff>
      <xdr:row>33</xdr:row>
      <xdr:rowOff>180975</xdr:rowOff>
    </xdr:to>
    <xdr:pic>
      <xdr:nvPicPr>
        <xdr:cNvPr id="192" name="Image 191"/>
        <xdr:cNvPicPr>
          <a:picLocks noChangeAspect="1" noChangeArrowheads="1"/>
        </xdr:cNvPicPr>
      </xdr:nvPicPr>
      <xdr:blipFill>
        <a:blip xmlns:r="http://schemas.openxmlformats.org/officeDocument/2006/relationships" r:embed="rId1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524000" y="6200775"/>
          <a:ext cx="3962400"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37</xdr:row>
      <xdr:rowOff>0</xdr:rowOff>
    </xdr:from>
    <xdr:to>
      <xdr:col>7</xdr:col>
      <xdr:colOff>114300</xdr:colOff>
      <xdr:row>38</xdr:row>
      <xdr:rowOff>9525</xdr:rowOff>
    </xdr:to>
    <xdr:pic>
      <xdr:nvPicPr>
        <xdr:cNvPr id="193" name="Image 192"/>
        <xdr:cNvPicPr>
          <a:picLocks noChangeAspect="1" noChangeArrowheads="1"/>
        </xdr:cNvPicPr>
      </xdr:nvPicPr>
      <xdr:blipFill>
        <a:blip xmlns:r="http://schemas.openxmlformats.org/officeDocument/2006/relationships" r:embed="rId1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524000" y="6962775"/>
          <a:ext cx="3924300" cy="200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41</xdr:row>
      <xdr:rowOff>0</xdr:rowOff>
    </xdr:from>
    <xdr:to>
      <xdr:col>6</xdr:col>
      <xdr:colOff>523875</xdr:colOff>
      <xdr:row>42</xdr:row>
      <xdr:rowOff>9525</xdr:rowOff>
    </xdr:to>
    <xdr:pic>
      <xdr:nvPicPr>
        <xdr:cNvPr id="201" name="Image 200"/>
        <xdr:cNvPicPr>
          <a:picLocks noChangeAspect="1" noChangeArrowheads="1"/>
        </xdr:cNvPicPr>
      </xdr:nvPicPr>
      <xdr:blipFill>
        <a:blip xmlns:r="http://schemas.openxmlformats.org/officeDocument/2006/relationships" r:embed="rId14">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524000" y="7724775"/>
          <a:ext cx="3571875" cy="200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52</xdr:row>
      <xdr:rowOff>0</xdr:rowOff>
    </xdr:from>
    <xdr:to>
      <xdr:col>7</xdr:col>
      <xdr:colOff>361950</xdr:colOff>
      <xdr:row>52</xdr:row>
      <xdr:rowOff>180975</xdr:rowOff>
    </xdr:to>
    <xdr:pic>
      <xdr:nvPicPr>
        <xdr:cNvPr id="216" name="Image 215"/>
        <xdr:cNvPicPr>
          <a:picLocks noChangeAspect="1" noChangeArrowheads="1"/>
        </xdr:cNvPicPr>
      </xdr:nvPicPr>
      <xdr:blipFill>
        <a:blip xmlns:r="http://schemas.openxmlformats.org/officeDocument/2006/relationships" r:embed="rId15">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572000" y="9782175"/>
          <a:ext cx="1123950"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54</xdr:row>
      <xdr:rowOff>0</xdr:rowOff>
    </xdr:from>
    <xdr:to>
      <xdr:col>7</xdr:col>
      <xdr:colOff>352425</xdr:colOff>
      <xdr:row>55</xdr:row>
      <xdr:rowOff>9525</xdr:rowOff>
    </xdr:to>
    <xdr:pic>
      <xdr:nvPicPr>
        <xdr:cNvPr id="217" name="Image 216"/>
        <xdr:cNvPicPr>
          <a:picLocks noChangeAspect="1" noChangeArrowheads="1"/>
        </xdr:cNvPicPr>
      </xdr:nvPicPr>
      <xdr:blipFill>
        <a:blip xmlns:r="http://schemas.openxmlformats.org/officeDocument/2006/relationships" r:embed="rId16">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572000" y="10163175"/>
          <a:ext cx="1114425" cy="200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56</xdr:row>
      <xdr:rowOff>0</xdr:rowOff>
    </xdr:from>
    <xdr:to>
      <xdr:col>7</xdr:col>
      <xdr:colOff>428625</xdr:colOff>
      <xdr:row>56</xdr:row>
      <xdr:rowOff>180975</xdr:rowOff>
    </xdr:to>
    <xdr:pic>
      <xdr:nvPicPr>
        <xdr:cNvPr id="218" name="Image 217"/>
        <xdr:cNvPicPr>
          <a:picLocks noChangeAspect="1" noChangeArrowheads="1"/>
        </xdr:cNvPicPr>
      </xdr:nvPicPr>
      <xdr:blipFill>
        <a:blip xmlns:r="http://schemas.openxmlformats.org/officeDocument/2006/relationships" r:embed="rId17">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572000" y="10544175"/>
          <a:ext cx="1190625"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58</xdr:row>
      <xdr:rowOff>0</xdr:rowOff>
    </xdr:from>
    <xdr:to>
      <xdr:col>7</xdr:col>
      <xdr:colOff>419100</xdr:colOff>
      <xdr:row>59</xdr:row>
      <xdr:rowOff>9525</xdr:rowOff>
    </xdr:to>
    <xdr:pic>
      <xdr:nvPicPr>
        <xdr:cNvPr id="219" name="Image 218"/>
        <xdr:cNvPicPr>
          <a:picLocks noChangeAspect="1" noChangeArrowheads="1"/>
        </xdr:cNvPicPr>
      </xdr:nvPicPr>
      <xdr:blipFill>
        <a:blip xmlns:r="http://schemas.openxmlformats.org/officeDocument/2006/relationships" r:embed="rId18">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572000" y="10925175"/>
          <a:ext cx="1181100" cy="200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62</xdr:row>
      <xdr:rowOff>0</xdr:rowOff>
    </xdr:from>
    <xdr:to>
      <xdr:col>7</xdr:col>
      <xdr:colOff>152400</xdr:colOff>
      <xdr:row>62</xdr:row>
      <xdr:rowOff>180975</xdr:rowOff>
    </xdr:to>
    <xdr:pic>
      <xdr:nvPicPr>
        <xdr:cNvPr id="220" name="Image 219"/>
        <xdr:cNvPicPr>
          <a:picLocks noChangeAspect="1" noChangeArrowheads="1"/>
        </xdr:cNvPicPr>
      </xdr:nvPicPr>
      <xdr:blipFill>
        <a:blip xmlns:r="http://schemas.openxmlformats.org/officeDocument/2006/relationships" r:embed="rId19">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524000" y="11687175"/>
          <a:ext cx="3962400"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66</xdr:row>
      <xdr:rowOff>0</xdr:rowOff>
    </xdr:from>
    <xdr:to>
      <xdr:col>7</xdr:col>
      <xdr:colOff>114300</xdr:colOff>
      <xdr:row>67</xdr:row>
      <xdr:rowOff>9525</xdr:rowOff>
    </xdr:to>
    <xdr:pic>
      <xdr:nvPicPr>
        <xdr:cNvPr id="221" name="Image 220"/>
        <xdr:cNvPicPr>
          <a:picLocks noChangeAspect="1" noChangeArrowheads="1"/>
        </xdr:cNvPicPr>
      </xdr:nvPicPr>
      <xdr:blipFill>
        <a:blip xmlns:r="http://schemas.openxmlformats.org/officeDocument/2006/relationships" r:embed="rId20">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524000" y="12449175"/>
          <a:ext cx="3924300" cy="200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70</xdr:row>
      <xdr:rowOff>0</xdr:rowOff>
    </xdr:from>
    <xdr:to>
      <xdr:col>6</xdr:col>
      <xdr:colOff>523875</xdr:colOff>
      <xdr:row>71</xdr:row>
      <xdr:rowOff>9525</xdr:rowOff>
    </xdr:to>
    <xdr:pic>
      <xdr:nvPicPr>
        <xdr:cNvPr id="222" name="Image 221"/>
        <xdr:cNvPicPr>
          <a:picLocks noChangeAspect="1" noChangeArrowheads="1"/>
        </xdr:cNvPicPr>
      </xdr:nvPicPr>
      <xdr:blipFill>
        <a:blip xmlns:r="http://schemas.openxmlformats.org/officeDocument/2006/relationships" r:embed="rId2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524000" y="13211175"/>
          <a:ext cx="3571875" cy="200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81</xdr:row>
      <xdr:rowOff>0</xdr:rowOff>
    </xdr:from>
    <xdr:to>
      <xdr:col>7</xdr:col>
      <xdr:colOff>361950</xdr:colOff>
      <xdr:row>81</xdr:row>
      <xdr:rowOff>180975</xdr:rowOff>
    </xdr:to>
    <xdr:pic>
      <xdr:nvPicPr>
        <xdr:cNvPr id="223" name="Image 222"/>
        <xdr:cNvPicPr>
          <a:picLocks noChangeAspect="1" noChangeArrowheads="1"/>
        </xdr:cNvPicPr>
      </xdr:nvPicPr>
      <xdr:blipFill>
        <a:blip xmlns:r="http://schemas.openxmlformats.org/officeDocument/2006/relationships" r:embed="rId2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572000" y="15268575"/>
          <a:ext cx="1123950"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83</xdr:row>
      <xdr:rowOff>0</xdr:rowOff>
    </xdr:from>
    <xdr:to>
      <xdr:col>7</xdr:col>
      <xdr:colOff>352425</xdr:colOff>
      <xdr:row>84</xdr:row>
      <xdr:rowOff>9525</xdr:rowOff>
    </xdr:to>
    <xdr:pic>
      <xdr:nvPicPr>
        <xdr:cNvPr id="225" name="Image 224"/>
        <xdr:cNvPicPr>
          <a:picLocks noChangeAspect="1" noChangeArrowheads="1"/>
        </xdr:cNvPicPr>
      </xdr:nvPicPr>
      <xdr:blipFill>
        <a:blip xmlns:r="http://schemas.openxmlformats.org/officeDocument/2006/relationships" r:embed="rId2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572000" y="15649575"/>
          <a:ext cx="1114425" cy="200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85</xdr:row>
      <xdr:rowOff>0</xdr:rowOff>
    </xdr:from>
    <xdr:to>
      <xdr:col>7</xdr:col>
      <xdr:colOff>428625</xdr:colOff>
      <xdr:row>85</xdr:row>
      <xdr:rowOff>180975</xdr:rowOff>
    </xdr:to>
    <xdr:pic>
      <xdr:nvPicPr>
        <xdr:cNvPr id="226" name="Image 225"/>
        <xdr:cNvPicPr>
          <a:picLocks noChangeAspect="1" noChangeArrowheads="1"/>
        </xdr:cNvPicPr>
      </xdr:nvPicPr>
      <xdr:blipFill>
        <a:blip xmlns:r="http://schemas.openxmlformats.org/officeDocument/2006/relationships" r:embed="rId24">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572000" y="16030575"/>
          <a:ext cx="1190625"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87</xdr:row>
      <xdr:rowOff>0</xdr:rowOff>
    </xdr:from>
    <xdr:to>
      <xdr:col>7</xdr:col>
      <xdr:colOff>419100</xdr:colOff>
      <xdr:row>88</xdr:row>
      <xdr:rowOff>9525</xdr:rowOff>
    </xdr:to>
    <xdr:pic>
      <xdr:nvPicPr>
        <xdr:cNvPr id="227" name="Image 226"/>
        <xdr:cNvPicPr>
          <a:picLocks noChangeAspect="1" noChangeArrowheads="1"/>
        </xdr:cNvPicPr>
      </xdr:nvPicPr>
      <xdr:blipFill>
        <a:blip xmlns:r="http://schemas.openxmlformats.org/officeDocument/2006/relationships" r:embed="rId25">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572000" y="16411575"/>
          <a:ext cx="1181100" cy="200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91</xdr:row>
      <xdr:rowOff>0</xdr:rowOff>
    </xdr:from>
    <xdr:to>
      <xdr:col>7</xdr:col>
      <xdr:colOff>152400</xdr:colOff>
      <xdr:row>91</xdr:row>
      <xdr:rowOff>180975</xdr:rowOff>
    </xdr:to>
    <xdr:pic>
      <xdr:nvPicPr>
        <xdr:cNvPr id="228" name="Image 227"/>
        <xdr:cNvPicPr>
          <a:picLocks noChangeAspect="1" noChangeArrowheads="1"/>
        </xdr:cNvPicPr>
      </xdr:nvPicPr>
      <xdr:blipFill>
        <a:blip xmlns:r="http://schemas.openxmlformats.org/officeDocument/2006/relationships" r:embed="rId26">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524000" y="17173575"/>
          <a:ext cx="3962400"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95</xdr:row>
      <xdr:rowOff>0</xdr:rowOff>
    </xdr:from>
    <xdr:to>
      <xdr:col>7</xdr:col>
      <xdr:colOff>114300</xdr:colOff>
      <xdr:row>96</xdr:row>
      <xdr:rowOff>9525</xdr:rowOff>
    </xdr:to>
    <xdr:pic>
      <xdr:nvPicPr>
        <xdr:cNvPr id="229" name="Image 228"/>
        <xdr:cNvPicPr>
          <a:picLocks noChangeAspect="1" noChangeArrowheads="1"/>
        </xdr:cNvPicPr>
      </xdr:nvPicPr>
      <xdr:blipFill>
        <a:blip xmlns:r="http://schemas.openxmlformats.org/officeDocument/2006/relationships" r:embed="rId27">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524000" y="17935575"/>
          <a:ext cx="3924300" cy="200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99</xdr:row>
      <xdr:rowOff>0</xdr:rowOff>
    </xdr:from>
    <xdr:to>
      <xdr:col>6</xdr:col>
      <xdr:colOff>523875</xdr:colOff>
      <xdr:row>100</xdr:row>
      <xdr:rowOff>9525</xdr:rowOff>
    </xdr:to>
    <xdr:pic>
      <xdr:nvPicPr>
        <xdr:cNvPr id="230" name="Image 229"/>
        <xdr:cNvPicPr>
          <a:picLocks noChangeAspect="1" noChangeArrowheads="1"/>
        </xdr:cNvPicPr>
      </xdr:nvPicPr>
      <xdr:blipFill>
        <a:blip xmlns:r="http://schemas.openxmlformats.org/officeDocument/2006/relationships" r:embed="rId28">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524000" y="18697575"/>
          <a:ext cx="3571875" cy="200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1</xdr:colOff>
      <xdr:row>167</xdr:row>
      <xdr:rowOff>10584</xdr:rowOff>
    </xdr:from>
    <xdr:to>
      <xdr:col>7</xdr:col>
      <xdr:colOff>361951</xdr:colOff>
      <xdr:row>168</xdr:row>
      <xdr:rowOff>1059</xdr:rowOff>
    </xdr:to>
    <xdr:pic>
      <xdr:nvPicPr>
        <xdr:cNvPr id="231" name="Image 230"/>
        <xdr:cNvPicPr>
          <a:picLocks noChangeAspect="1" noChangeArrowheads="1"/>
        </xdr:cNvPicPr>
      </xdr:nvPicPr>
      <xdr:blipFill>
        <a:blip xmlns:r="http://schemas.openxmlformats.org/officeDocument/2006/relationships" r:embed="rId8">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548674" y="4364870"/>
          <a:ext cx="1120063" cy="1848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1</xdr:colOff>
      <xdr:row>169</xdr:row>
      <xdr:rowOff>10584</xdr:rowOff>
    </xdr:from>
    <xdr:to>
      <xdr:col>7</xdr:col>
      <xdr:colOff>352426</xdr:colOff>
      <xdr:row>170</xdr:row>
      <xdr:rowOff>20109</xdr:rowOff>
    </xdr:to>
    <xdr:pic>
      <xdr:nvPicPr>
        <xdr:cNvPr id="232" name="Image 231"/>
        <xdr:cNvPicPr>
          <a:picLocks noChangeAspect="1" noChangeArrowheads="1"/>
        </xdr:cNvPicPr>
      </xdr:nvPicPr>
      <xdr:blipFill>
        <a:blip xmlns:r="http://schemas.openxmlformats.org/officeDocument/2006/relationships" r:embed="rId9">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548674" y="4753645"/>
          <a:ext cx="1110538" cy="2039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173</xdr:row>
      <xdr:rowOff>9719</xdr:rowOff>
    </xdr:from>
    <xdr:to>
      <xdr:col>7</xdr:col>
      <xdr:colOff>419100</xdr:colOff>
      <xdr:row>174</xdr:row>
      <xdr:rowOff>19244</xdr:rowOff>
    </xdr:to>
    <xdr:pic>
      <xdr:nvPicPr>
        <xdr:cNvPr id="233" name="Image 232"/>
        <xdr:cNvPicPr>
          <a:picLocks noChangeAspect="1" noChangeArrowheads="1"/>
        </xdr:cNvPicPr>
      </xdr:nvPicPr>
      <xdr:blipFill>
        <a:blip xmlns:r="http://schemas.openxmlformats.org/officeDocument/2006/relationships" r:embed="rId10">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548673" y="5530331"/>
          <a:ext cx="1177213" cy="2039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748393</xdr:colOff>
      <xdr:row>171</xdr:row>
      <xdr:rowOff>29158</xdr:rowOff>
    </xdr:from>
    <xdr:to>
      <xdr:col>7</xdr:col>
      <xdr:colOff>418906</xdr:colOff>
      <xdr:row>172</xdr:row>
      <xdr:rowOff>15746</xdr:rowOff>
    </xdr:to>
    <xdr:pic>
      <xdr:nvPicPr>
        <xdr:cNvPr id="234" name="Image 233"/>
        <xdr:cNvPicPr>
          <a:picLocks noChangeAspect="1" noChangeArrowheads="1"/>
        </xdr:cNvPicPr>
      </xdr:nvPicPr>
      <xdr:blipFill>
        <a:blip xmlns:r="http://schemas.openxmlformats.org/officeDocument/2006/relationships" r:embed="rId1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538954" y="5160995"/>
          <a:ext cx="1186738"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177</xdr:row>
      <xdr:rowOff>0</xdr:rowOff>
    </xdr:from>
    <xdr:to>
      <xdr:col>7</xdr:col>
      <xdr:colOff>152400</xdr:colOff>
      <xdr:row>177</xdr:row>
      <xdr:rowOff>180975</xdr:rowOff>
    </xdr:to>
    <xdr:pic>
      <xdr:nvPicPr>
        <xdr:cNvPr id="235" name="Image 234"/>
        <xdr:cNvPicPr>
          <a:picLocks noChangeAspect="1" noChangeArrowheads="1"/>
        </xdr:cNvPicPr>
      </xdr:nvPicPr>
      <xdr:blipFill>
        <a:blip xmlns:r="http://schemas.openxmlformats.org/officeDocument/2006/relationships" r:embed="rId1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516224" y="6298163"/>
          <a:ext cx="3942962"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181</xdr:row>
      <xdr:rowOff>0</xdr:rowOff>
    </xdr:from>
    <xdr:to>
      <xdr:col>7</xdr:col>
      <xdr:colOff>114300</xdr:colOff>
      <xdr:row>182</xdr:row>
      <xdr:rowOff>9525</xdr:rowOff>
    </xdr:to>
    <xdr:pic>
      <xdr:nvPicPr>
        <xdr:cNvPr id="236" name="Image 235"/>
        <xdr:cNvPicPr>
          <a:picLocks noChangeAspect="1" noChangeArrowheads="1"/>
        </xdr:cNvPicPr>
      </xdr:nvPicPr>
      <xdr:blipFill>
        <a:blip xmlns:r="http://schemas.openxmlformats.org/officeDocument/2006/relationships" r:embed="rId1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516224" y="7075714"/>
          <a:ext cx="3904862" cy="2039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185</xdr:row>
      <xdr:rowOff>0</xdr:rowOff>
    </xdr:from>
    <xdr:to>
      <xdr:col>6</xdr:col>
      <xdr:colOff>523875</xdr:colOff>
      <xdr:row>186</xdr:row>
      <xdr:rowOff>9525</xdr:rowOff>
    </xdr:to>
    <xdr:pic>
      <xdr:nvPicPr>
        <xdr:cNvPr id="237" name="Image 236"/>
        <xdr:cNvPicPr>
          <a:picLocks noChangeAspect="1" noChangeArrowheads="1"/>
        </xdr:cNvPicPr>
      </xdr:nvPicPr>
      <xdr:blipFill>
        <a:blip xmlns:r="http://schemas.openxmlformats.org/officeDocument/2006/relationships" r:embed="rId14">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516224" y="7853265"/>
          <a:ext cx="3556324" cy="2039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1</xdr:colOff>
      <xdr:row>311</xdr:row>
      <xdr:rowOff>10584</xdr:rowOff>
    </xdr:from>
    <xdr:to>
      <xdr:col>7</xdr:col>
      <xdr:colOff>361951</xdr:colOff>
      <xdr:row>312</xdr:row>
      <xdr:rowOff>1059</xdr:rowOff>
    </xdr:to>
    <xdr:pic>
      <xdr:nvPicPr>
        <xdr:cNvPr id="238" name="Image 237"/>
        <xdr:cNvPicPr>
          <a:picLocks noChangeAspect="1" noChangeArrowheads="1"/>
        </xdr:cNvPicPr>
      </xdr:nvPicPr>
      <xdr:blipFill>
        <a:blip xmlns:r="http://schemas.openxmlformats.org/officeDocument/2006/relationships" r:embed="rId8">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548674" y="4364870"/>
          <a:ext cx="1120063" cy="1848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1</xdr:colOff>
      <xdr:row>313</xdr:row>
      <xdr:rowOff>10584</xdr:rowOff>
    </xdr:from>
    <xdr:to>
      <xdr:col>7</xdr:col>
      <xdr:colOff>352426</xdr:colOff>
      <xdr:row>314</xdr:row>
      <xdr:rowOff>20109</xdr:rowOff>
    </xdr:to>
    <xdr:pic>
      <xdr:nvPicPr>
        <xdr:cNvPr id="239" name="Image 238"/>
        <xdr:cNvPicPr>
          <a:picLocks noChangeAspect="1" noChangeArrowheads="1"/>
        </xdr:cNvPicPr>
      </xdr:nvPicPr>
      <xdr:blipFill>
        <a:blip xmlns:r="http://schemas.openxmlformats.org/officeDocument/2006/relationships" r:embed="rId9">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548674" y="4753645"/>
          <a:ext cx="1110538" cy="2039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317</xdr:row>
      <xdr:rowOff>9719</xdr:rowOff>
    </xdr:from>
    <xdr:to>
      <xdr:col>7</xdr:col>
      <xdr:colOff>419100</xdr:colOff>
      <xdr:row>318</xdr:row>
      <xdr:rowOff>19244</xdr:rowOff>
    </xdr:to>
    <xdr:pic>
      <xdr:nvPicPr>
        <xdr:cNvPr id="240" name="Image 239"/>
        <xdr:cNvPicPr>
          <a:picLocks noChangeAspect="1" noChangeArrowheads="1"/>
        </xdr:cNvPicPr>
      </xdr:nvPicPr>
      <xdr:blipFill>
        <a:blip xmlns:r="http://schemas.openxmlformats.org/officeDocument/2006/relationships" r:embed="rId10">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548673" y="5530331"/>
          <a:ext cx="1177213" cy="2039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748393</xdr:colOff>
      <xdr:row>315</xdr:row>
      <xdr:rowOff>29158</xdr:rowOff>
    </xdr:from>
    <xdr:to>
      <xdr:col>7</xdr:col>
      <xdr:colOff>418906</xdr:colOff>
      <xdr:row>316</xdr:row>
      <xdr:rowOff>15746</xdr:rowOff>
    </xdr:to>
    <xdr:pic>
      <xdr:nvPicPr>
        <xdr:cNvPr id="241" name="Image 240"/>
        <xdr:cNvPicPr>
          <a:picLocks noChangeAspect="1" noChangeArrowheads="1"/>
        </xdr:cNvPicPr>
      </xdr:nvPicPr>
      <xdr:blipFill>
        <a:blip xmlns:r="http://schemas.openxmlformats.org/officeDocument/2006/relationships" r:embed="rId1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538954" y="5160995"/>
          <a:ext cx="1186738"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321</xdr:row>
      <xdr:rowOff>0</xdr:rowOff>
    </xdr:from>
    <xdr:to>
      <xdr:col>7</xdr:col>
      <xdr:colOff>152400</xdr:colOff>
      <xdr:row>321</xdr:row>
      <xdr:rowOff>180975</xdr:rowOff>
    </xdr:to>
    <xdr:pic>
      <xdr:nvPicPr>
        <xdr:cNvPr id="242" name="Image 241"/>
        <xdr:cNvPicPr>
          <a:picLocks noChangeAspect="1" noChangeArrowheads="1"/>
        </xdr:cNvPicPr>
      </xdr:nvPicPr>
      <xdr:blipFill>
        <a:blip xmlns:r="http://schemas.openxmlformats.org/officeDocument/2006/relationships" r:embed="rId1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516224" y="6298163"/>
          <a:ext cx="3942962"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325</xdr:row>
      <xdr:rowOff>0</xdr:rowOff>
    </xdr:from>
    <xdr:to>
      <xdr:col>7</xdr:col>
      <xdr:colOff>114300</xdr:colOff>
      <xdr:row>326</xdr:row>
      <xdr:rowOff>9525</xdr:rowOff>
    </xdr:to>
    <xdr:pic>
      <xdr:nvPicPr>
        <xdr:cNvPr id="243" name="Image 242"/>
        <xdr:cNvPicPr>
          <a:picLocks noChangeAspect="1" noChangeArrowheads="1"/>
        </xdr:cNvPicPr>
      </xdr:nvPicPr>
      <xdr:blipFill>
        <a:blip xmlns:r="http://schemas.openxmlformats.org/officeDocument/2006/relationships" r:embed="rId1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516224" y="7075714"/>
          <a:ext cx="3904862" cy="2039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329</xdr:row>
      <xdr:rowOff>0</xdr:rowOff>
    </xdr:from>
    <xdr:to>
      <xdr:col>6</xdr:col>
      <xdr:colOff>523875</xdr:colOff>
      <xdr:row>330</xdr:row>
      <xdr:rowOff>9525</xdr:rowOff>
    </xdr:to>
    <xdr:pic>
      <xdr:nvPicPr>
        <xdr:cNvPr id="244" name="Image 243"/>
        <xdr:cNvPicPr>
          <a:picLocks noChangeAspect="1" noChangeArrowheads="1"/>
        </xdr:cNvPicPr>
      </xdr:nvPicPr>
      <xdr:blipFill>
        <a:blip xmlns:r="http://schemas.openxmlformats.org/officeDocument/2006/relationships" r:embed="rId14">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516224" y="7853265"/>
          <a:ext cx="3556324" cy="2039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1</xdr:colOff>
      <xdr:row>455</xdr:row>
      <xdr:rowOff>10584</xdr:rowOff>
    </xdr:from>
    <xdr:to>
      <xdr:col>7</xdr:col>
      <xdr:colOff>361951</xdr:colOff>
      <xdr:row>456</xdr:row>
      <xdr:rowOff>1059</xdr:rowOff>
    </xdr:to>
    <xdr:pic>
      <xdr:nvPicPr>
        <xdr:cNvPr id="245" name="Image 244"/>
        <xdr:cNvPicPr>
          <a:picLocks noChangeAspect="1" noChangeArrowheads="1"/>
        </xdr:cNvPicPr>
      </xdr:nvPicPr>
      <xdr:blipFill>
        <a:blip xmlns:r="http://schemas.openxmlformats.org/officeDocument/2006/relationships" r:embed="rId8">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548674" y="4364870"/>
          <a:ext cx="1120063" cy="1848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1</xdr:colOff>
      <xdr:row>457</xdr:row>
      <xdr:rowOff>10584</xdr:rowOff>
    </xdr:from>
    <xdr:to>
      <xdr:col>7</xdr:col>
      <xdr:colOff>352426</xdr:colOff>
      <xdr:row>458</xdr:row>
      <xdr:rowOff>20109</xdr:rowOff>
    </xdr:to>
    <xdr:pic>
      <xdr:nvPicPr>
        <xdr:cNvPr id="246" name="Image 245"/>
        <xdr:cNvPicPr>
          <a:picLocks noChangeAspect="1" noChangeArrowheads="1"/>
        </xdr:cNvPicPr>
      </xdr:nvPicPr>
      <xdr:blipFill>
        <a:blip xmlns:r="http://schemas.openxmlformats.org/officeDocument/2006/relationships" r:embed="rId9">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548674" y="4753645"/>
          <a:ext cx="1110538" cy="2039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461</xdr:row>
      <xdr:rowOff>9719</xdr:rowOff>
    </xdr:from>
    <xdr:to>
      <xdr:col>7</xdr:col>
      <xdr:colOff>419100</xdr:colOff>
      <xdr:row>462</xdr:row>
      <xdr:rowOff>19244</xdr:rowOff>
    </xdr:to>
    <xdr:pic>
      <xdr:nvPicPr>
        <xdr:cNvPr id="247" name="Image 246"/>
        <xdr:cNvPicPr>
          <a:picLocks noChangeAspect="1" noChangeArrowheads="1"/>
        </xdr:cNvPicPr>
      </xdr:nvPicPr>
      <xdr:blipFill>
        <a:blip xmlns:r="http://schemas.openxmlformats.org/officeDocument/2006/relationships" r:embed="rId10">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548673" y="5530331"/>
          <a:ext cx="1177213" cy="2039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748393</xdr:colOff>
      <xdr:row>459</xdr:row>
      <xdr:rowOff>29158</xdr:rowOff>
    </xdr:from>
    <xdr:to>
      <xdr:col>7</xdr:col>
      <xdr:colOff>418906</xdr:colOff>
      <xdr:row>460</xdr:row>
      <xdr:rowOff>15746</xdr:rowOff>
    </xdr:to>
    <xdr:pic>
      <xdr:nvPicPr>
        <xdr:cNvPr id="248" name="Image 247"/>
        <xdr:cNvPicPr>
          <a:picLocks noChangeAspect="1" noChangeArrowheads="1"/>
        </xdr:cNvPicPr>
      </xdr:nvPicPr>
      <xdr:blipFill>
        <a:blip xmlns:r="http://schemas.openxmlformats.org/officeDocument/2006/relationships" r:embed="rId1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538954" y="5160995"/>
          <a:ext cx="1186738"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465</xdr:row>
      <xdr:rowOff>0</xdr:rowOff>
    </xdr:from>
    <xdr:to>
      <xdr:col>7</xdr:col>
      <xdr:colOff>152400</xdr:colOff>
      <xdr:row>465</xdr:row>
      <xdr:rowOff>180975</xdr:rowOff>
    </xdr:to>
    <xdr:pic>
      <xdr:nvPicPr>
        <xdr:cNvPr id="249" name="Image 248"/>
        <xdr:cNvPicPr>
          <a:picLocks noChangeAspect="1" noChangeArrowheads="1"/>
        </xdr:cNvPicPr>
      </xdr:nvPicPr>
      <xdr:blipFill>
        <a:blip xmlns:r="http://schemas.openxmlformats.org/officeDocument/2006/relationships" r:embed="rId1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516224" y="6298163"/>
          <a:ext cx="3942962"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469</xdr:row>
      <xdr:rowOff>0</xdr:rowOff>
    </xdr:from>
    <xdr:to>
      <xdr:col>7</xdr:col>
      <xdr:colOff>114300</xdr:colOff>
      <xdr:row>470</xdr:row>
      <xdr:rowOff>9525</xdr:rowOff>
    </xdr:to>
    <xdr:pic>
      <xdr:nvPicPr>
        <xdr:cNvPr id="250" name="Image 249"/>
        <xdr:cNvPicPr>
          <a:picLocks noChangeAspect="1" noChangeArrowheads="1"/>
        </xdr:cNvPicPr>
      </xdr:nvPicPr>
      <xdr:blipFill>
        <a:blip xmlns:r="http://schemas.openxmlformats.org/officeDocument/2006/relationships" r:embed="rId1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516224" y="7075714"/>
          <a:ext cx="3904862" cy="2039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473</xdr:row>
      <xdr:rowOff>0</xdr:rowOff>
    </xdr:from>
    <xdr:to>
      <xdr:col>6</xdr:col>
      <xdr:colOff>523875</xdr:colOff>
      <xdr:row>474</xdr:row>
      <xdr:rowOff>9525</xdr:rowOff>
    </xdr:to>
    <xdr:pic>
      <xdr:nvPicPr>
        <xdr:cNvPr id="251" name="Image 250"/>
        <xdr:cNvPicPr>
          <a:picLocks noChangeAspect="1" noChangeArrowheads="1"/>
        </xdr:cNvPicPr>
      </xdr:nvPicPr>
      <xdr:blipFill>
        <a:blip xmlns:r="http://schemas.openxmlformats.org/officeDocument/2006/relationships" r:embed="rId14">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516224" y="7853265"/>
          <a:ext cx="3556324" cy="2039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1</xdr:colOff>
      <xdr:row>599</xdr:row>
      <xdr:rowOff>10584</xdr:rowOff>
    </xdr:from>
    <xdr:to>
      <xdr:col>7</xdr:col>
      <xdr:colOff>361951</xdr:colOff>
      <xdr:row>600</xdr:row>
      <xdr:rowOff>1059</xdr:rowOff>
    </xdr:to>
    <xdr:pic>
      <xdr:nvPicPr>
        <xdr:cNvPr id="252" name="Image 251"/>
        <xdr:cNvPicPr>
          <a:picLocks noChangeAspect="1" noChangeArrowheads="1"/>
        </xdr:cNvPicPr>
      </xdr:nvPicPr>
      <xdr:blipFill>
        <a:blip xmlns:r="http://schemas.openxmlformats.org/officeDocument/2006/relationships" r:embed="rId8">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548674" y="4364870"/>
          <a:ext cx="1120063" cy="1848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1</xdr:colOff>
      <xdr:row>601</xdr:row>
      <xdr:rowOff>10584</xdr:rowOff>
    </xdr:from>
    <xdr:to>
      <xdr:col>7</xdr:col>
      <xdr:colOff>352426</xdr:colOff>
      <xdr:row>602</xdr:row>
      <xdr:rowOff>20109</xdr:rowOff>
    </xdr:to>
    <xdr:pic>
      <xdr:nvPicPr>
        <xdr:cNvPr id="253" name="Image 252"/>
        <xdr:cNvPicPr>
          <a:picLocks noChangeAspect="1" noChangeArrowheads="1"/>
        </xdr:cNvPicPr>
      </xdr:nvPicPr>
      <xdr:blipFill>
        <a:blip xmlns:r="http://schemas.openxmlformats.org/officeDocument/2006/relationships" r:embed="rId9">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548674" y="4753645"/>
          <a:ext cx="1110538" cy="2039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605</xdr:row>
      <xdr:rowOff>9719</xdr:rowOff>
    </xdr:from>
    <xdr:to>
      <xdr:col>7</xdr:col>
      <xdr:colOff>419100</xdr:colOff>
      <xdr:row>606</xdr:row>
      <xdr:rowOff>19244</xdr:rowOff>
    </xdr:to>
    <xdr:pic>
      <xdr:nvPicPr>
        <xdr:cNvPr id="254" name="Image 253"/>
        <xdr:cNvPicPr>
          <a:picLocks noChangeAspect="1" noChangeArrowheads="1"/>
        </xdr:cNvPicPr>
      </xdr:nvPicPr>
      <xdr:blipFill>
        <a:blip xmlns:r="http://schemas.openxmlformats.org/officeDocument/2006/relationships" r:embed="rId10">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548673" y="5530331"/>
          <a:ext cx="1177213" cy="2039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748393</xdr:colOff>
      <xdr:row>603</xdr:row>
      <xdr:rowOff>29158</xdr:rowOff>
    </xdr:from>
    <xdr:to>
      <xdr:col>7</xdr:col>
      <xdr:colOff>418906</xdr:colOff>
      <xdr:row>604</xdr:row>
      <xdr:rowOff>15746</xdr:rowOff>
    </xdr:to>
    <xdr:pic>
      <xdr:nvPicPr>
        <xdr:cNvPr id="255" name="Image 254"/>
        <xdr:cNvPicPr>
          <a:picLocks noChangeAspect="1" noChangeArrowheads="1"/>
        </xdr:cNvPicPr>
      </xdr:nvPicPr>
      <xdr:blipFill>
        <a:blip xmlns:r="http://schemas.openxmlformats.org/officeDocument/2006/relationships" r:embed="rId1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538954" y="5160995"/>
          <a:ext cx="1186738"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609</xdr:row>
      <xdr:rowOff>0</xdr:rowOff>
    </xdr:from>
    <xdr:to>
      <xdr:col>7</xdr:col>
      <xdr:colOff>152400</xdr:colOff>
      <xdr:row>609</xdr:row>
      <xdr:rowOff>180975</xdr:rowOff>
    </xdr:to>
    <xdr:pic>
      <xdr:nvPicPr>
        <xdr:cNvPr id="256" name="Image 255"/>
        <xdr:cNvPicPr>
          <a:picLocks noChangeAspect="1" noChangeArrowheads="1"/>
        </xdr:cNvPicPr>
      </xdr:nvPicPr>
      <xdr:blipFill>
        <a:blip xmlns:r="http://schemas.openxmlformats.org/officeDocument/2006/relationships" r:embed="rId1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516224" y="6298163"/>
          <a:ext cx="3942962"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613</xdr:row>
      <xdr:rowOff>0</xdr:rowOff>
    </xdr:from>
    <xdr:to>
      <xdr:col>7</xdr:col>
      <xdr:colOff>114300</xdr:colOff>
      <xdr:row>614</xdr:row>
      <xdr:rowOff>9525</xdr:rowOff>
    </xdr:to>
    <xdr:pic>
      <xdr:nvPicPr>
        <xdr:cNvPr id="257" name="Image 256"/>
        <xdr:cNvPicPr>
          <a:picLocks noChangeAspect="1" noChangeArrowheads="1"/>
        </xdr:cNvPicPr>
      </xdr:nvPicPr>
      <xdr:blipFill>
        <a:blip xmlns:r="http://schemas.openxmlformats.org/officeDocument/2006/relationships" r:embed="rId1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516224" y="7075714"/>
          <a:ext cx="3904862" cy="2039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617</xdr:row>
      <xdr:rowOff>0</xdr:rowOff>
    </xdr:from>
    <xdr:to>
      <xdr:col>6</xdr:col>
      <xdr:colOff>523875</xdr:colOff>
      <xdr:row>618</xdr:row>
      <xdr:rowOff>9525</xdr:rowOff>
    </xdr:to>
    <xdr:pic>
      <xdr:nvPicPr>
        <xdr:cNvPr id="258" name="Image 257"/>
        <xdr:cNvPicPr>
          <a:picLocks noChangeAspect="1" noChangeArrowheads="1"/>
        </xdr:cNvPicPr>
      </xdr:nvPicPr>
      <xdr:blipFill>
        <a:blip xmlns:r="http://schemas.openxmlformats.org/officeDocument/2006/relationships" r:embed="rId14">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516224" y="7853265"/>
          <a:ext cx="3556324" cy="2039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196</xdr:row>
      <xdr:rowOff>0</xdr:rowOff>
    </xdr:from>
    <xdr:to>
      <xdr:col>7</xdr:col>
      <xdr:colOff>361950</xdr:colOff>
      <xdr:row>196</xdr:row>
      <xdr:rowOff>180975</xdr:rowOff>
    </xdr:to>
    <xdr:pic>
      <xdr:nvPicPr>
        <xdr:cNvPr id="259" name="Image 258"/>
        <xdr:cNvPicPr>
          <a:picLocks noChangeAspect="1" noChangeArrowheads="1"/>
        </xdr:cNvPicPr>
      </xdr:nvPicPr>
      <xdr:blipFill>
        <a:blip xmlns:r="http://schemas.openxmlformats.org/officeDocument/2006/relationships" r:embed="rId15">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548673" y="9952653"/>
          <a:ext cx="1120063"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198</xdr:row>
      <xdr:rowOff>0</xdr:rowOff>
    </xdr:from>
    <xdr:to>
      <xdr:col>7</xdr:col>
      <xdr:colOff>352425</xdr:colOff>
      <xdr:row>199</xdr:row>
      <xdr:rowOff>9525</xdr:rowOff>
    </xdr:to>
    <xdr:pic>
      <xdr:nvPicPr>
        <xdr:cNvPr id="260" name="Image 259"/>
        <xdr:cNvPicPr>
          <a:picLocks noChangeAspect="1" noChangeArrowheads="1"/>
        </xdr:cNvPicPr>
      </xdr:nvPicPr>
      <xdr:blipFill>
        <a:blip xmlns:r="http://schemas.openxmlformats.org/officeDocument/2006/relationships" r:embed="rId16">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548673" y="10341429"/>
          <a:ext cx="1110538" cy="2039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200</xdr:row>
      <xdr:rowOff>0</xdr:rowOff>
    </xdr:from>
    <xdr:to>
      <xdr:col>7</xdr:col>
      <xdr:colOff>428625</xdr:colOff>
      <xdr:row>200</xdr:row>
      <xdr:rowOff>180975</xdr:rowOff>
    </xdr:to>
    <xdr:pic>
      <xdr:nvPicPr>
        <xdr:cNvPr id="261" name="Image 260"/>
        <xdr:cNvPicPr>
          <a:picLocks noChangeAspect="1" noChangeArrowheads="1"/>
        </xdr:cNvPicPr>
      </xdr:nvPicPr>
      <xdr:blipFill>
        <a:blip xmlns:r="http://schemas.openxmlformats.org/officeDocument/2006/relationships" r:embed="rId17">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548673" y="10730204"/>
          <a:ext cx="1186738"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202</xdr:row>
      <xdr:rowOff>0</xdr:rowOff>
    </xdr:from>
    <xdr:to>
      <xdr:col>7</xdr:col>
      <xdr:colOff>419100</xdr:colOff>
      <xdr:row>203</xdr:row>
      <xdr:rowOff>9525</xdr:rowOff>
    </xdr:to>
    <xdr:pic>
      <xdr:nvPicPr>
        <xdr:cNvPr id="262" name="Image 261"/>
        <xdr:cNvPicPr>
          <a:picLocks noChangeAspect="1" noChangeArrowheads="1"/>
        </xdr:cNvPicPr>
      </xdr:nvPicPr>
      <xdr:blipFill>
        <a:blip xmlns:r="http://schemas.openxmlformats.org/officeDocument/2006/relationships" r:embed="rId18">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548673" y="11118980"/>
          <a:ext cx="1177213" cy="2039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206</xdr:row>
      <xdr:rowOff>0</xdr:rowOff>
    </xdr:from>
    <xdr:to>
      <xdr:col>7</xdr:col>
      <xdr:colOff>152400</xdr:colOff>
      <xdr:row>206</xdr:row>
      <xdr:rowOff>180975</xdr:rowOff>
    </xdr:to>
    <xdr:pic>
      <xdr:nvPicPr>
        <xdr:cNvPr id="263" name="Image 262"/>
        <xdr:cNvPicPr>
          <a:picLocks noChangeAspect="1" noChangeArrowheads="1"/>
        </xdr:cNvPicPr>
      </xdr:nvPicPr>
      <xdr:blipFill>
        <a:blip xmlns:r="http://schemas.openxmlformats.org/officeDocument/2006/relationships" r:embed="rId19">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516224" y="11896531"/>
          <a:ext cx="3942962"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210</xdr:row>
      <xdr:rowOff>0</xdr:rowOff>
    </xdr:from>
    <xdr:to>
      <xdr:col>7</xdr:col>
      <xdr:colOff>114300</xdr:colOff>
      <xdr:row>211</xdr:row>
      <xdr:rowOff>9525</xdr:rowOff>
    </xdr:to>
    <xdr:pic>
      <xdr:nvPicPr>
        <xdr:cNvPr id="264" name="Image 263"/>
        <xdr:cNvPicPr>
          <a:picLocks noChangeAspect="1" noChangeArrowheads="1"/>
        </xdr:cNvPicPr>
      </xdr:nvPicPr>
      <xdr:blipFill>
        <a:blip xmlns:r="http://schemas.openxmlformats.org/officeDocument/2006/relationships" r:embed="rId20">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516224" y="12674082"/>
          <a:ext cx="3904862" cy="2039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214</xdr:row>
      <xdr:rowOff>0</xdr:rowOff>
    </xdr:from>
    <xdr:to>
      <xdr:col>6</xdr:col>
      <xdr:colOff>523875</xdr:colOff>
      <xdr:row>215</xdr:row>
      <xdr:rowOff>9525</xdr:rowOff>
    </xdr:to>
    <xdr:pic>
      <xdr:nvPicPr>
        <xdr:cNvPr id="265" name="Image 264"/>
        <xdr:cNvPicPr>
          <a:picLocks noChangeAspect="1" noChangeArrowheads="1"/>
        </xdr:cNvPicPr>
      </xdr:nvPicPr>
      <xdr:blipFill>
        <a:blip xmlns:r="http://schemas.openxmlformats.org/officeDocument/2006/relationships" r:embed="rId2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516224" y="13451633"/>
          <a:ext cx="3556324" cy="2039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340</xdr:row>
      <xdr:rowOff>0</xdr:rowOff>
    </xdr:from>
    <xdr:to>
      <xdr:col>7</xdr:col>
      <xdr:colOff>361950</xdr:colOff>
      <xdr:row>340</xdr:row>
      <xdr:rowOff>180975</xdr:rowOff>
    </xdr:to>
    <xdr:pic>
      <xdr:nvPicPr>
        <xdr:cNvPr id="266" name="Image 265"/>
        <xdr:cNvPicPr>
          <a:picLocks noChangeAspect="1" noChangeArrowheads="1"/>
        </xdr:cNvPicPr>
      </xdr:nvPicPr>
      <xdr:blipFill>
        <a:blip xmlns:r="http://schemas.openxmlformats.org/officeDocument/2006/relationships" r:embed="rId15">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548673" y="9952653"/>
          <a:ext cx="1120063"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342</xdr:row>
      <xdr:rowOff>0</xdr:rowOff>
    </xdr:from>
    <xdr:to>
      <xdr:col>7</xdr:col>
      <xdr:colOff>352425</xdr:colOff>
      <xdr:row>343</xdr:row>
      <xdr:rowOff>9525</xdr:rowOff>
    </xdr:to>
    <xdr:pic>
      <xdr:nvPicPr>
        <xdr:cNvPr id="267" name="Image 266"/>
        <xdr:cNvPicPr>
          <a:picLocks noChangeAspect="1" noChangeArrowheads="1"/>
        </xdr:cNvPicPr>
      </xdr:nvPicPr>
      <xdr:blipFill>
        <a:blip xmlns:r="http://schemas.openxmlformats.org/officeDocument/2006/relationships" r:embed="rId16">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548673" y="10341429"/>
          <a:ext cx="1110538" cy="2039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344</xdr:row>
      <xdr:rowOff>0</xdr:rowOff>
    </xdr:from>
    <xdr:to>
      <xdr:col>7</xdr:col>
      <xdr:colOff>428625</xdr:colOff>
      <xdr:row>344</xdr:row>
      <xdr:rowOff>180975</xdr:rowOff>
    </xdr:to>
    <xdr:pic>
      <xdr:nvPicPr>
        <xdr:cNvPr id="268" name="Image 267"/>
        <xdr:cNvPicPr>
          <a:picLocks noChangeAspect="1" noChangeArrowheads="1"/>
        </xdr:cNvPicPr>
      </xdr:nvPicPr>
      <xdr:blipFill>
        <a:blip xmlns:r="http://schemas.openxmlformats.org/officeDocument/2006/relationships" r:embed="rId17">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548673" y="10730204"/>
          <a:ext cx="1186738"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346</xdr:row>
      <xdr:rowOff>0</xdr:rowOff>
    </xdr:from>
    <xdr:to>
      <xdr:col>7</xdr:col>
      <xdr:colOff>419100</xdr:colOff>
      <xdr:row>347</xdr:row>
      <xdr:rowOff>9525</xdr:rowOff>
    </xdr:to>
    <xdr:pic>
      <xdr:nvPicPr>
        <xdr:cNvPr id="269" name="Image 268"/>
        <xdr:cNvPicPr>
          <a:picLocks noChangeAspect="1" noChangeArrowheads="1"/>
        </xdr:cNvPicPr>
      </xdr:nvPicPr>
      <xdr:blipFill>
        <a:blip xmlns:r="http://schemas.openxmlformats.org/officeDocument/2006/relationships" r:embed="rId18">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548673" y="11118980"/>
          <a:ext cx="1177213" cy="2039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350</xdr:row>
      <xdr:rowOff>0</xdr:rowOff>
    </xdr:from>
    <xdr:to>
      <xdr:col>7</xdr:col>
      <xdr:colOff>152400</xdr:colOff>
      <xdr:row>350</xdr:row>
      <xdr:rowOff>180975</xdr:rowOff>
    </xdr:to>
    <xdr:pic>
      <xdr:nvPicPr>
        <xdr:cNvPr id="270" name="Image 269"/>
        <xdr:cNvPicPr>
          <a:picLocks noChangeAspect="1" noChangeArrowheads="1"/>
        </xdr:cNvPicPr>
      </xdr:nvPicPr>
      <xdr:blipFill>
        <a:blip xmlns:r="http://schemas.openxmlformats.org/officeDocument/2006/relationships" r:embed="rId19">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516224" y="11896531"/>
          <a:ext cx="3942962"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354</xdr:row>
      <xdr:rowOff>0</xdr:rowOff>
    </xdr:from>
    <xdr:to>
      <xdr:col>7</xdr:col>
      <xdr:colOff>114300</xdr:colOff>
      <xdr:row>355</xdr:row>
      <xdr:rowOff>9525</xdr:rowOff>
    </xdr:to>
    <xdr:pic>
      <xdr:nvPicPr>
        <xdr:cNvPr id="271" name="Image 270"/>
        <xdr:cNvPicPr>
          <a:picLocks noChangeAspect="1" noChangeArrowheads="1"/>
        </xdr:cNvPicPr>
      </xdr:nvPicPr>
      <xdr:blipFill>
        <a:blip xmlns:r="http://schemas.openxmlformats.org/officeDocument/2006/relationships" r:embed="rId20">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516224" y="12674082"/>
          <a:ext cx="3904862" cy="2039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358</xdr:row>
      <xdr:rowOff>0</xdr:rowOff>
    </xdr:from>
    <xdr:to>
      <xdr:col>6</xdr:col>
      <xdr:colOff>523875</xdr:colOff>
      <xdr:row>359</xdr:row>
      <xdr:rowOff>9525</xdr:rowOff>
    </xdr:to>
    <xdr:pic>
      <xdr:nvPicPr>
        <xdr:cNvPr id="272" name="Image 271"/>
        <xdr:cNvPicPr>
          <a:picLocks noChangeAspect="1" noChangeArrowheads="1"/>
        </xdr:cNvPicPr>
      </xdr:nvPicPr>
      <xdr:blipFill>
        <a:blip xmlns:r="http://schemas.openxmlformats.org/officeDocument/2006/relationships" r:embed="rId2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516224" y="13451633"/>
          <a:ext cx="3556324" cy="2039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484</xdr:row>
      <xdr:rowOff>0</xdr:rowOff>
    </xdr:from>
    <xdr:to>
      <xdr:col>7</xdr:col>
      <xdr:colOff>361950</xdr:colOff>
      <xdr:row>484</xdr:row>
      <xdr:rowOff>180975</xdr:rowOff>
    </xdr:to>
    <xdr:pic>
      <xdr:nvPicPr>
        <xdr:cNvPr id="273" name="Image 272"/>
        <xdr:cNvPicPr>
          <a:picLocks noChangeAspect="1" noChangeArrowheads="1"/>
        </xdr:cNvPicPr>
      </xdr:nvPicPr>
      <xdr:blipFill>
        <a:blip xmlns:r="http://schemas.openxmlformats.org/officeDocument/2006/relationships" r:embed="rId15">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548673" y="9952653"/>
          <a:ext cx="1120063"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486</xdr:row>
      <xdr:rowOff>0</xdr:rowOff>
    </xdr:from>
    <xdr:to>
      <xdr:col>7</xdr:col>
      <xdr:colOff>352425</xdr:colOff>
      <xdr:row>487</xdr:row>
      <xdr:rowOff>9525</xdr:rowOff>
    </xdr:to>
    <xdr:pic>
      <xdr:nvPicPr>
        <xdr:cNvPr id="274" name="Image 273"/>
        <xdr:cNvPicPr>
          <a:picLocks noChangeAspect="1" noChangeArrowheads="1"/>
        </xdr:cNvPicPr>
      </xdr:nvPicPr>
      <xdr:blipFill>
        <a:blip xmlns:r="http://schemas.openxmlformats.org/officeDocument/2006/relationships" r:embed="rId16">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548673" y="10341429"/>
          <a:ext cx="1110538" cy="2039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488</xdr:row>
      <xdr:rowOff>0</xdr:rowOff>
    </xdr:from>
    <xdr:to>
      <xdr:col>7</xdr:col>
      <xdr:colOff>428625</xdr:colOff>
      <xdr:row>488</xdr:row>
      <xdr:rowOff>180975</xdr:rowOff>
    </xdr:to>
    <xdr:pic>
      <xdr:nvPicPr>
        <xdr:cNvPr id="275" name="Image 274"/>
        <xdr:cNvPicPr>
          <a:picLocks noChangeAspect="1" noChangeArrowheads="1"/>
        </xdr:cNvPicPr>
      </xdr:nvPicPr>
      <xdr:blipFill>
        <a:blip xmlns:r="http://schemas.openxmlformats.org/officeDocument/2006/relationships" r:embed="rId17">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548673" y="10730204"/>
          <a:ext cx="1186738"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490</xdr:row>
      <xdr:rowOff>0</xdr:rowOff>
    </xdr:from>
    <xdr:to>
      <xdr:col>7</xdr:col>
      <xdr:colOff>419100</xdr:colOff>
      <xdr:row>491</xdr:row>
      <xdr:rowOff>9525</xdr:rowOff>
    </xdr:to>
    <xdr:pic>
      <xdr:nvPicPr>
        <xdr:cNvPr id="276" name="Image 275"/>
        <xdr:cNvPicPr>
          <a:picLocks noChangeAspect="1" noChangeArrowheads="1"/>
        </xdr:cNvPicPr>
      </xdr:nvPicPr>
      <xdr:blipFill>
        <a:blip xmlns:r="http://schemas.openxmlformats.org/officeDocument/2006/relationships" r:embed="rId18">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548673" y="11118980"/>
          <a:ext cx="1177213" cy="2039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494</xdr:row>
      <xdr:rowOff>0</xdr:rowOff>
    </xdr:from>
    <xdr:to>
      <xdr:col>7</xdr:col>
      <xdr:colOff>152400</xdr:colOff>
      <xdr:row>494</xdr:row>
      <xdr:rowOff>180975</xdr:rowOff>
    </xdr:to>
    <xdr:pic>
      <xdr:nvPicPr>
        <xdr:cNvPr id="277" name="Image 276"/>
        <xdr:cNvPicPr>
          <a:picLocks noChangeAspect="1" noChangeArrowheads="1"/>
        </xdr:cNvPicPr>
      </xdr:nvPicPr>
      <xdr:blipFill>
        <a:blip xmlns:r="http://schemas.openxmlformats.org/officeDocument/2006/relationships" r:embed="rId19">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516224" y="11896531"/>
          <a:ext cx="3942962"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498</xdr:row>
      <xdr:rowOff>0</xdr:rowOff>
    </xdr:from>
    <xdr:to>
      <xdr:col>7</xdr:col>
      <xdr:colOff>114300</xdr:colOff>
      <xdr:row>499</xdr:row>
      <xdr:rowOff>9525</xdr:rowOff>
    </xdr:to>
    <xdr:pic>
      <xdr:nvPicPr>
        <xdr:cNvPr id="278" name="Image 277"/>
        <xdr:cNvPicPr>
          <a:picLocks noChangeAspect="1" noChangeArrowheads="1"/>
        </xdr:cNvPicPr>
      </xdr:nvPicPr>
      <xdr:blipFill>
        <a:blip xmlns:r="http://schemas.openxmlformats.org/officeDocument/2006/relationships" r:embed="rId20">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516224" y="12674082"/>
          <a:ext cx="3904862" cy="2039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502</xdr:row>
      <xdr:rowOff>0</xdr:rowOff>
    </xdr:from>
    <xdr:to>
      <xdr:col>6</xdr:col>
      <xdr:colOff>523875</xdr:colOff>
      <xdr:row>503</xdr:row>
      <xdr:rowOff>9525</xdr:rowOff>
    </xdr:to>
    <xdr:pic>
      <xdr:nvPicPr>
        <xdr:cNvPr id="279" name="Image 278"/>
        <xdr:cNvPicPr>
          <a:picLocks noChangeAspect="1" noChangeArrowheads="1"/>
        </xdr:cNvPicPr>
      </xdr:nvPicPr>
      <xdr:blipFill>
        <a:blip xmlns:r="http://schemas.openxmlformats.org/officeDocument/2006/relationships" r:embed="rId2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516224" y="13451633"/>
          <a:ext cx="3556324" cy="2039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628</xdr:row>
      <xdr:rowOff>0</xdr:rowOff>
    </xdr:from>
    <xdr:to>
      <xdr:col>7</xdr:col>
      <xdr:colOff>361950</xdr:colOff>
      <xdr:row>628</xdr:row>
      <xdr:rowOff>180975</xdr:rowOff>
    </xdr:to>
    <xdr:pic>
      <xdr:nvPicPr>
        <xdr:cNvPr id="280" name="Image 279"/>
        <xdr:cNvPicPr>
          <a:picLocks noChangeAspect="1" noChangeArrowheads="1"/>
        </xdr:cNvPicPr>
      </xdr:nvPicPr>
      <xdr:blipFill>
        <a:blip xmlns:r="http://schemas.openxmlformats.org/officeDocument/2006/relationships" r:embed="rId15">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548673" y="9952653"/>
          <a:ext cx="1120063"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630</xdr:row>
      <xdr:rowOff>0</xdr:rowOff>
    </xdr:from>
    <xdr:to>
      <xdr:col>7</xdr:col>
      <xdr:colOff>352425</xdr:colOff>
      <xdr:row>631</xdr:row>
      <xdr:rowOff>9525</xdr:rowOff>
    </xdr:to>
    <xdr:pic>
      <xdr:nvPicPr>
        <xdr:cNvPr id="281" name="Image 280"/>
        <xdr:cNvPicPr>
          <a:picLocks noChangeAspect="1" noChangeArrowheads="1"/>
        </xdr:cNvPicPr>
      </xdr:nvPicPr>
      <xdr:blipFill>
        <a:blip xmlns:r="http://schemas.openxmlformats.org/officeDocument/2006/relationships" r:embed="rId16">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548673" y="10341429"/>
          <a:ext cx="1110538" cy="2039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632</xdr:row>
      <xdr:rowOff>0</xdr:rowOff>
    </xdr:from>
    <xdr:to>
      <xdr:col>7</xdr:col>
      <xdr:colOff>428625</xdr:colOff>
      <xdr:row>632</xdr:row>
      <xdr:rowOff>180975</xdr:rowOff>
    </xdr:to>
    <xdr:pic>
      <xdr:nvPicPr>
        <xdr:cNvPr id="282" name="Image 281"/>
        <xdr:cNvPicPr>
          <a:picLocks noChangeAspect="1" noChangeArrowheads="1"/>
        </xdr:cNvPicPr>
      </xdr:nvPicPr>
      <xdr:blipFill>
        <a:blip xmlns:r="http://schemas.openxmlformats.org/officeDocument/2006/relationships" r:embed="rId17">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548673" y="10730204"/>
          <a:ext cx="1186738"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634</xdr:row>
      <xdr:rowOff>0</xdr:rowOff>
    </xdr:from>
    <xdr:to>
      <xdr:col>7</xdr:col>
      <xdr:colOff>419100</xdr:colOff>
      <xdr:row>635</xdr:row>
      <xdr:rowOff>9525</xdr:rowOff>
    </xdr:to>
    <xdr:pic>
      <xdr:nvPicPr>
        <xdr:cNvPr id="283" name="Image 282"/>
        <xdr:cNvPicPr>
          <a:picLocks noChangeAspect="1" noChangeArrowheads="1"/>
        </xdr:cNvPicPr>
      </xdr:nvPicPr>
      <xdr:blipFill>
        <a:blip xmlns:r="http://schemas.openxmlformats.org/officeDocument/2006/relationships" r:embed="rId18">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548673" y="11118980"/>
          <a:ext cx="1177213" cy="2039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638</xdr:row>
      <xdr:rowOff>0</xdr:rowOff>
    </xdr:from>
    <xdr:to>
      <xdr:col>7</xdr:col>
      <xdr:colOff>152400</xdr:colOff>
      <xdr:row>638</xdr:row>
      <xdr:rowOff>180975</xdr:rowOff>
    </xdr:to>
    <xdr:pic>
      <xdr:nvPicPr>
        <xdr:cNvPr id="284" name="Image 283"/>
        <xdr:cNvPicPr>
          <a:picLocks noChangeAspect="1" noChangeArrowheads="1"/>
        </xdr:cNvPicPr>
      </xdr:nvPicPr>
      <xdr:blipFill>
        <a:blip xmlns:r="http://schemas.openxmlformats.org/officeDocument/2006/relationships" r:embed="rId19">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516224" y="11896531"/>
          <a:ext cx="3942962"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642</xdr:row>
      <xdr:rowOff>0</xdr:rowOff>
    </xdr:from>
    <xdr:to>
      <xdr:col>7</xdr:col>
      <xdr:colOff>114300</xdr:colOff>
      <xdr:row>643</xdr:row>
      <xdr:rowOff>9525</xdr:rowOff>
    </xdr:to>
    <xdr:pic>
      <xdr:nvPicPr>
        <xdr:cNvPr id="285" name="Image 284"/>
        <xdr:cNvPicPr>
          <a:picLocks noChangeAspect="1" noChangeArrowheads="1"/>
        </xdr:cNvPicPr>
      </xdr:nvPicPr>
      <xdr:blipFill>
        <a:blip xmlns:r="http://schemas.openxmlformats.org/officeDocument/2006/relationships" r:embed="rId20">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516224" y="12674082"/>
          <a:ext cx="3904862" cy="2039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646</xdr:row>
      <xdr:rowOff>0</xdr:rowOff>
    </xdr:from>
    <xdr:to>
      <xdr:col>6</xdr:col>
      <xdr:colOff>523875</xdr:colOff>
      <xdr:row>647</xdr:row>
      <xdr:rowOff>9525</xdr:rowOff>
    </xdr:to>
    <xdr:pic>
      <xdr:nvPicPr>
        <xdr:cNvPr id="286" name="Image 285"/>
        <xdr:cNvPicPr>
          <a:picLocks noChangeAspect="1" noChangeArrowheads="1"/>
        </xdr:cNvPicPr>
      </xdr:nvPicPr>
      <xdr:blipFill>
        <a:blip xmlns:r="http://schemas.openxmlformats.org/officeDocument/2006/relationships" r:embed="rId2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516224" y="13451633"/>
          <a:ext cx="3556324" cy="2039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225</xdr:row>
      <xdr:rowOff>0</xdr:rowOff>
    </xdr:from>
    <xdr:to>
      <xdr:col>7</xdr:col>
      <xdr:colOff>361950</xdr:colOff>
      <xdr:row>225</xdr:row>
      <xdr:rowOff>180975</xdr:rowOff>
    </xdr:to>
    <xdr:pic>
      <xdr:nvPicPr>
        <xdr:cNvPr id="287" name="Image 286"/>
        <xdr:cNvPicPr>
          <a:picLocks noChangeAspect="1" noChangeArrowheads="1"/>
        </xdr:cNvPicPr>
      </xdr:nvPicPr>
      <xdr:blipFill>
        <a:blip xmlns:r="http://schemas.openxmlformats.org/officeDocument/2006/relationships" r:embed="rId2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548673" y="15551020"/>
          <a:ext cx="1120063"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227</xdr:row>
      <xdr:rowOff>0</xdr:rowOff>
    </xdr:from>
    <xdr:to>
      <xdr:col>7</xdr:col>
      <xdr:colOff>352425</xdr:colOff>
      <xdr:row>228</xdr:row>
      <xdr:rowOff>9525</xdr:rowOff>
    </xdr:to>
    <xdr:pic>
      <xdr:nvPicPr>
        <xdr:cNvPr id="288" name="Image 287"/>
        <xdr:cNvPicPr>
          <a:picLocks noChangeAspect="1" noChangeArrowheads="1"/>
        </xdr:cNvPicPr>
      </xdr:nvPicPr>
      <xdr:blipFill>
        <a:blip xmlns:r="http://schemas.openxmlformats.org/officeDocument/2006/relationships" r:embed="rId2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548673" y="15939796"/>
          <a:ext cx="1110538" cy="2039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229</xdr:row>
      <xdr:rowOff>0</xdr:rowOff>
    </xdr:from>
    <xdr:to>
      <xdr:col>7</xdr:col>
      <xdr:colOff>428625</xdr:colOff>
      <xdr:row>229</xdr:row>
      <xdr:rowOff>180975</xdr:rowOff>
    </xdr:to>
    <xdr:pic>
      <xdr:nvPicPr>
        <xdr:cNvPr id="289" name="Image 288"/>
        <xdr:cNvPicPr>
          <a:picLocks noChangeAspect="1" noChangeArrowheads="1"/>
        </xdr:cNvPicPr>
      </xdr:nvPicPr>
      <xdr:blipFill>
        <a:blip xmlns:r="http://schemas.openxmlformats.org/officeDocument/2006/relationships" r:embed="rId24">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548673" y="16328571"/>
          <a:ext cx="1186738"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231</xdr:row>
      <xdr:rowOff>0</xdr:rowOff>
    </xdr:from>
    <xdr:to>
      <xdr:col>7</xdr:col>
      <xdr:colOff>419100</xdr:colOff>
      <xdr:row>232</xdr:row>
      <xdr:rowOff>9525</xdr:rowOff>
    </xdr:to>
    <xdr:pic>
      <xdr:nvPicPr>
        <xdr:cNvPr id="290" name="Image 289"/>
        <xdr:cNvPicPr>
          <a:picLocks noChangeAspect="1" noChangeArrowheads="1"/>
        </xdr:cNvPicPr>
      </xdr:nvPicPr>
      <xdr:blipFill>
        <a:blip xmlns:r="http://schemas.openxmlformats.org/officeDocument/2006/relationships" r:embed="rId25">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548673" y="16717347"/>
          <a:ext cx="1177213" cy="2039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235</xdr:row>
      <xdr:rowOff>0</xdr:rowOff>
    </xdr:from>
    <xdr:to>
      <xdr:col>7</xdr:col>
      <xdr:colOff>152400</xdr:colOff>
      <xdr:row>235</xdr:row>
      <xdr:rowOff>180975</xdr:rowOff>
    </xdr:to>
    <xdr:pic>
      <xdr:nvPicPr>
        <xdr:cNvPr id="291" name="Image 290"/>
        <xdr:cNvPicPr>
          <a:picLocks noChangeAspect="1" noChangeArrowheads="1"/>
        </xdr:cNvPicPr>
      </xdr:nvPicPr>
      <xdr:blipFill>
        <a:blip xmlns:r="http://schemas.openxmlformats.org/officeDocument/2006/relationships" r:embed="rId26">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516224" y="17494898"/>
          <a:ext cx="3942962"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239</xdr:row>
      <xdr:rowOff>0</xdr:rowOff>
    </xdr:from>
    <xdr:to>
      <xdr:col>7</xdr:col>
      <xdr:colOff>114300</xdr:colOff>
      <xdr:row>240</xdr:row>
      <xdr:rowOff>9525</xdr:rowOff>
    </xdr:to>
    <xdr:pic>
      <xdr:nvPicPr>
        <xdr:cNvPr id="292" name="Image 291"/>
        <xdr:cNvPicPr>
          <a:picLocks noChangeAspect="1" noChangeArrowheads="1"/>
        </xdr:cNvPicPr>
      </xdr:nvPicPr>
      <xdr:blipFill>
        <a:blip xmlns:r="http://schemas.openxmlformats.org/officeDocument/2006/relationships" r:embed="rId27">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516224" y="18272449"/>
          <a:ext cx="3904862" cy="2039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243</xdr:row>
      <xdr:rowOff>0</xdr:rowOff>
    </xdr:from>
    <xdr:to>
      <xdr:col>6</xdr:col>
      <xdr:colOff>523875</xdr:colOff>
      <xdr:row>244</xdr:row>
      <xdr:rowOff>9525</xdr:rowOff>
    </xdr:to>
    <xdr:pic>
      <xdr:nvPicPr>
        <xdr:cNvPr id="293" name="Image 292"/>
        <xdr:cNvPicPr>
          <a:picLocks noChangeAspect="1" noChangeArrowheads="1"/>
        </xdr:cNvPicPr>
      </xdr:nvPicPr>
      <xdr:blipFill>
        <a:blip xmlns:r="http://schemas.openxmlformats.org/officeDocument/2006/relationships" r:embed="rId28">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516224" y="19050000"/>
          <a:ext cx="3556324" cy="2039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369</xdr:row>
      <xdr:rowOff>0</xdr:rowOff>
    </xdr:from>
    <xdr:to>
      <xdr:col>7</xdr:col>
      <xdr:colOff>361950</xdr:colOff>
      <xdr:row>369</xdr:row>
      <xdr:rowOff>180975</xdr:rowOff>
    </xdr:to>
    <xdr:pic>
      <xdr:nvPicPr>
        <xdr:cNvPr id="294" name="Image 293"/>
        <xdr:cNvPicPr>
          <a:picLocks noChangeAspect="1" noChangeArrowheads="1"/>
        </xdr:cNvPicPr>
      </xdr:nvPicPr>
      <xdr:blipFill>
        <a:blip xmlns:r="http://schemas.openxmlformats.org/officeDocument/2006/relationships" r:embed="rId2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548673" y="15551020"/>
          <a:ext cx="1120063"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371</xdr:row>
      <xdr:rowOff>0</xdr:rowOff>
    </xdr:from>
    <xdr:to>
      <xdr:col>7</xdr:col>
      <xdr:colOff>352425</xdr:colOff>
      <xdr:row>372</xdr:row>
      <xdr:rowOff>9525</xdr:rowOff>
    </xdr:to>
    <xdr:pic>
      <xdr:nvPicPr>
        <xdr:cNvPr id="295" name="Image 294"/>
        <xdr:cNvPicPr>
          <a:picLocks noChangeAspect="1" noChangeArrowheads="1"/>
        </xdr:cNvPicPr>
      </xdr:nvPicPr>
      <xdr:blipFill>
        <a:blip xmlns:r="http://schemas.openxmlformats.org/officeDocument/2006/relationships" r:embed="rId2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548673" y="15939796"/>
          <a:ext cx="1110538" cy="2039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373</xdr:row>
      <xdr:rowOff>0</xdr:rowOff>
    </xdr:from>
    <xdr:to>
      <xdr:col>7</xdr:col>
      <xdr:colOff>428625</xdr:colOff>
      <xdr:row>373</xdr:row>
      <xdr:rowOff>180975</xdr:rowOff>
    </xdr:to>
    <xdr:pic>
      <xdr:nvPicPr>
        <xdr:cNvPr id="296" name="Image 295"/>
        <xdr:cNvPicPr>
          <a:picLocks noChangeAspect="1" noChangeArrowheads="1"/>
        </xdr:cNvPicPr>
      </xdr:nvPicPr>
      <xdr:blipFill>
        <a:blip xmlns:r="http://schemas.openxmlformats.org/officeDocument/2006/relationships" r:embed="rId24">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548673" y="16328571"/>
          <a:ext cx="1186738"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375</xdr:row>
      <xdr:rowOff>0</xdr:rowOff>
    </xdr:from>
    <xdr:to>
      <xdr:col>7</xdr:col>
      <xdr:colOff>419100</xdr:colOff>
      <xdr:row>376</xdr:row>
      <xdr:rowOff>9525</xdr:rowOff>
    </xdr:to>
    <xdr:pic>
      <xdr:nvPicPr>
        <xdr:cNvPr id="297" name="Image 296"/>
        <xdr:cNvPicPr>
          <a:picLocks noChangeAspect="1" noChangeArrowheads="1"/>
        </xdr:cNvPicPr>
      </xdr:nvPicPr>
      <xdr:blipFill>
        <a:blip xmlns:r="http://schemas.openxmlformats.org/officeDocument/2006/relationships" r:embed="rId25">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548673" y="16717347"/>
          <a:ext cx="1177213" cy="2039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379</xdr:row>
      <xdr:rowOff>0</xdr:rowOff>
    </xdr:from>
    <xdr:to>
      <xdr:col>7</xdr:col>
      <xdr:colOff>152400</xdr:colOff>
      <xdr:row>379</xdr:row>
      <xdr:rowOff>180975</xdr:rowOff>
    </xdr:to>
    <xdr:pic>
      <xdr:nvPicPr>
        <xdr:cNvPr id="298" name="Image 297"/>
        <xdr:cNvPicPr>
          <a:picLocks noChangeAspect="1" noChangeArrowheads="1"/>
        </xdr:cNvPicPr>
      </xdr:nvPicPr>
      <xdr:blipFill>
        <a:blip xmlns:r="http://schemas.openxmlformats.org/officeDocument/2006/relationships" r:embed="rId26">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516224" y="17494898"/>
          <a:ext cx="3942962"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383</xdr:row>
      <xdr:rowOff>0</xdr:rowOff>
    </xdr:from>
    <xdr:to>
      <xdr:col>7</xdr:col>
      <xdr:colOff>114300</xdr:colOff>
      <xdr:row>384</xdr:row>
      <xdr:rowOff>9525</xdr:rowOff>
    </xdr:to>
    <xdr:pic>
      <xdr:nvPicPr>
        <xdr:cNvPr id="299" name="Image 298"/>
        <xdr:cNvPicPr>
          <a:picLocks noChangeAspect="1" noChangeArrowheads="1"/>
        </xdr:cNvPicPr>
      </xdr:nvPicPr>
      <xdr:blipFill>
        <a:blip xmlns:r="http://schemas.openxmlformats.org/officeDocument/2006/relationships" r:embed="rId27">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516224" y="18272449"/>
          <a:ext cx="3904862" cy="2039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387</xdr:row>
      <xdr:rowOff>0</xdr:rowOff>
    </xdr:from>
    <xdr:to>
      <xdr:col>6</xdr:col>
      <xdr:colOff>523875</xdr:colOff>
      <xdr:row>388</xdr:row>
      <xdr:rowOff>9525</xdr:rowOff>
    </xdr:to>
    <xdr:pic>
      <xdr:nvPicPr>
        <xdr:cNvPr id="300" name="Image 299"/>
        <xdr:cNvPicPr>
          <a:picLocks noChangeAspect="1" noChangeArrowheads="1"/>
        </xdr:cNvPicPr>
      </xdr:nvPicPr>
      <xdr:blipFill>
        <a:blip xmlns:r="http://schemas.openxmlformats.org/officeDocument/2006/relationships" r:embed="rId28">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516224" y="19050000"/>
          <a:ext cx="3556324" cy="2039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513</xdr:row>
      <xdr:rowOff>0</xdr:rowOff>
    </xdr:from>
    <xdr:to>
      <xdr:col>7</xdr:col>
      <xdr:colOff>361950</xdr:colOff>
      <xdr:row>513</xdr:row>
      <xdr:rowOff>180975</xdr:rowOff>
    </xdr:to>
    <xdr:pic>
      <xdr:nvPicPr>
        <xdr:cNvPr id="301" name="Image 300"/>
        <xdr:cNvPicPr>
          <a:picLocks noChangeAspect="1" noChangeArrowheads="1"/>
        </xdr:cNvPicPr>
      </xdr:nvPicPr>
      <xdr:blipFill>
        <a:blip xmlns:r="http://schemas.openxmlformats.org/officeDocument/2006/relationships" r:embed="rId2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548673" y="72088699"/>
          <a:ext cx="1120063"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515</xdr:row>
      <xdr:rowOff>0</xdr:rowOff>
    </xdr:from>
    <xdr:to>
      <xdr:col>7</xdr:col>
      <xdr:colOff>352425</xdr:colOff>
      <xdr:row>516</xdr:row>
      <xdr:rowOff>9525</xdr:rowOff>
    </xdr:to>
    <xdr:pic>
      <xdr:nvPicPr>
        <xdr:cNvPr id="302" name="Image 301"/>
        <xdr:cNvPicPr>
          <a:picLocks noChangeAspect="1" noChangeArrowheads="1"/>
        </xdr:cNvPicPr>
      </xdr:nvPicPr>
      <xdr:blipFill>
        <a:blip xmlns:r="http://schemas.openxmlformats.org/officeDocument/2006/relationships" r:embed="rId2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548673" y="72477474"/>
          <a:ext cx="1110538" cy="2039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517</xdr:row>
      <xdr:rowOff>0</xdr:rowOff>
    </xdr:from>
    <xdr:to>
      <xdr:col>7</xdr:col>
      <xdr:colOff>428625</xdr:colOff>
      <xdr:row>517</xdr:row>
      <xdr:rowOff>180975</xdr:rowOff>
    </xdr:to>
    <xdr:pic>
      <xdr:nvPicPr>
        <xdr:cNvPr id="303" name="Image 302"/>
        <xdr:cNvPicPr>
          <a:picLocks noChangeAspect="1" noChangeArrowheads="1"/>
        </xdr:cNvPicPr>
      </xdr:nvPicPr>
      <xdr:blipFill>
        <a:blip xmlns:r="http://schemas.openxmlformats.org/officeDocument/2006/relationships" r:embed="rId24">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548673" y="72866250"/>
          <a:ext cx="1186738"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519</xdr:row>
      <xdr:rowOff>0</xdr:rowOff>
    </xdr:from>
    <xdr:to>
      <xdr:col>7</xdr:col>
      <xdr:colOff>419100</xdr:colOff>
      <xdr:row>520</xdr:row>
      <xdr:rowOff>9525</xdr:rowOff>
    </xdr:to>
    <xdr:pic>
      <xdr:nvPicPr>
        <xdr:cNvPr id="304" name="Image 303"/>
        <xdr:cNvPicPr>
          <a:picLocks noChangeAspect="1" noChangeArrowheads="1"/>
        </xdr:cNvPicPr>
      </xdr:nvPicPr>
      <xdr:blipFill>
        <a:blip xmlns:r="http://schemas.openxmlformats.org/officeDocument/2006/relationships" r:embed="rId25">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548673" y="73255026"/>
          <a:ext cx="1177213" cy="2039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523</xdr:row>
      <xdr:rowOff>0</xdr:rowOff>
    </xdr:from>
    <xdr:to>
      <xdr:col>7</xdr:col>
      <xdr:colOff>152400</xdr:colOff>
      <xdr:row>523</xdr:row>
      <xdr:rowOff>180975</xdr:rowOff>
    </xdr:to>
    <xdr:pic>
      <xdr:nvPicPr>
        <xdr:cNvPr id="305" name="Image 304"/>
        <xdr:cNvPicPr>
          <a:picLocks noChangeAspect="1" noChangeArrowheads="1"/>
        </xdr:cNvPicPr>
      </xdr:nvPicPr>
      <xdr:blipFill>
        <a:blip xmlns:r="http://schemas.openxmlformats.org/officeDocument/2006/relationships" r:embed="rId26">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516224" y="74032577"/>
          <a:ext cx="3942962"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527</xdr:row>
      <xdr:rowOff>0</xdr:rowOff>
    </xdr:from>
    <xdr:to>
      <xdr:col>7</xdr:col>
      <xdr:colOff>114300</xdr:colOff>
      <xdr:row>528</xdr:row>
      <xdr:rowOff>9525</xdr:rowOff>
    </xdr:to>
    <xdr:pic>
      <xdr:nvPicPr>
        <xdr:cNvPr id="306" name="Image 305"/>
        <xdr:cNvPicPr>
          <a:picLocks noChangeAspect="1" noChangeArrowheads="1"/>
        </xdr:cNvPicPr>
      </xdr:nvPicPr>
      <xdr:blipFill>
        <a:blip xmlns:r="http://schemas.openxmlformats.org/officeDocument/2006/relationships" r:embed="rId27">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516224" y="74810128"/>
          <a:ext cx="3904862" cy="2039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531</xdr:row>
      <xdr:rowOff>0</xdr:rowOff>
    </xdr:from>
    <xdr:to>
      <xdr:col>6</xdr:col>
      <xdr:colOff>523875</xdr:colOff>
      <xdr:row>532</xdr:row>
      <xdr:rowOff>9525</xdr:rowOff>
    </xdr:to>
    <xdr:pic>
      <xdr:nvPicPr>
        <xdr:cNvPr id="307" name="Image 306"/>
        <xdr:cNvPicPr>
          <a:picLocks noChangeAspect="1" noChangeArrowheads="1"/>
        </xdr:cNvPicPr>
      </xdr:nvPicPr>
      <xdr:blipFill>
        <a:blip xmlns:r="http://schemas.openxmlformats.org/officeDocument/2006/relationships" r:embed="rId28">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516224" y="75587679"/>
          <a:ext cx="3556324" cy="2039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657</xdr:row>
      <xdr:rowOff>0</xdr:rowOff>
    </xdr:from>
    <xdr:to>
      <xdr:col>7</xdr:col>
      <xdr:colOff>361950</xdr:colOff>
      <xdr:row>657</xdr:row>
      <xdr:rowOff>180975</xdr:rowOff>
    </xdr:to>
    <xdr:pic>
      <xdr:nvPicPr>
        <xdr:cNvPr id="308" name="Image 307"/>
        <xdr:cNvPicPr>
          <a:picLocks noChangeAspect="1" noChangeArrowheads="1"/>
        </xdr:cNvPicPr>
      </xdr:nvPicPr>
      <xdr:blipFill>
        <a:blip xmlns:r="http://schemas.openxmlformats.org/officeDocument/2006/relationships" r:embed="rId2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548673" y="72088699"/>
          <a:ext cx="1120063"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659</xdr:row>
      <xdr:rowOff>0</xdr:rowOff>
    </xdr:from>
    <xdr:to>
      <xdr:col>7</xdr:col>
      <xdr:colOff>352425</xdr:colOff>
      <xdr:row>660</xdr:row>
      <xdr:rowOff>9525</xdr:rowOff>
    </xdr:to>
    <xdr:pic>
      <xdr:nvPicPr>
        <xdr:cNvPr id="309" name="Image 308"/>
        <xdr:cNvPicPr>
          <a:picLocks noChangeAspect="1" noChangeArrowheads="1"/>
        </xdr:cNvPicPr>
      </xdr:nvPicPr>
      <xdr:blipFill>
        <a:blip xmlns:r="http://schemas.openxmlformats.org/officeDocument/2006/relationships" r:embed="rId2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548673" y="72477474"/>
          <a:ext cx="1110538" cy="2039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661</xdr:row>
      <xdr:rowOff>0</xdr:rowOff>
    </xdr:from>
    <xdr:to>
      <xdr:col>7</xdr:col>
      <xdr:colOff>428625</xdr:colOff>
      <xdr:row>661</xdr:row>
      <xdr:rowOff>180975</xdr:rowOff>
    </xdr:to>
    <xdr:pic>
      <xdr:nvPicPr>
        <xdr:cNvPr id="310" name="Image 309"/>
        <xdr:cNvPicPr>
          <a:picLocks noChangeAspect="1" noChangeArrowheads="1"/>
        </xdr:cNvPicPr>
      </xdr:nvPicPr>
      <xdr:blipFill>
        <a:blip xmlns:r="http://schemas.openxmlformats.org/officeDocument/2006/relationships" r:embed="rId24">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548673" y="72866250"/>
          <a:ext cx="1186738"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663</xdr:row>
      <xdr:rowOff>0</xdr:rowOff>
    </xdr:from>
    <xdr:to>
      <xdr:col>7</xdr:col>
      <xdr:colOff>419100</xdr:colOff>
      <xdr:row>664</xdr:row>
      <xdr:rowOff>9525</xdr:rowOff>
    </xdr:to>
    <xdr:pic>
      <xdr:nvPicPr>
        <xdr:cNvPr id="311" name="Image 310"/>
        <xdr:cNvPicPr>
          <a:picLocks noChangeAspect="1" noChangeArrowheads="1"/>
        </xdr:cNvPicPr>
      </xdr:nvPicPr>
      <xdr:blipFill>
        <a:blip xmlns:r="http://schemas.openxmlformats.org/officeDocument/2006/relationships" r:embed="rId25">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548673" y="73255026"/>
          <a:ext cx="1177213" cy="2039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667</xdr:row>
      <xdr:rowOff>0</xdr:rowOff>
    </xdr:from>
    <xdr:to>
      <xdr:col>7</xdr:col>
      <xdr:colOff>152400</xdr:colOff>
      <xdr:row>667</xdr:row>
      <xdr:rowOff>180975</xdr:rowOff>
    </xdr:to>
    <xdr:pic>
      <xdr:nvPicPr>
        <xdr:cNvPr id="312" name="Image 311"/>
        <xdr:cNvPicPr>
          <a:picLocks noChangeAspect="1" noChangeArrowheads="1"/>
        </xdr:cNvPicPr>
      </xdr:nvPicPr>
      <xdr:blipFill>
        <a:blip xmlns:r="http://schemas.openxmlformats.org/officeDocument/2006/relationships" r:embed="rId26">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516224" y="74032577"/>
          <a:ext cx="3942962"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671</xdr:row>
      <xdr:rowOff>0</xdr:rowOff>
    </xdr:from>
    <xdr:to>
      <xdr:col>7</xdr:col>
      <xdr:colOff>114300</xdr:colOff>
      <xdr:row>672</xdr:row>
      <xdr:rowOff>9525</xdr:rowOff>
    </xdr:to>
    <xdr:pic>
      <xdr:nvPicPr>
        <xdr:cNvPr id="313" name="Image 312"/>
        <xdr:cNvPicPr>
          <a:picLocks noChangeAspect="1" noChangeArrowheads="1"/>
        </xdr:cNvPicPr>
      </xdr:nvPicPr>
      <xdr:blipFill>
        <a:blip xmlns:r="http://schemas.openxmlformats.org/officeDocument/2006/relationships" r:embed="rId27">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516224" y="74810128"/>
          <a:ext cx="3904862" cy="2039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675</xdr:row>
      <xdr:rowOff>0</xdr:rowOff>
    </xdr:from>
    <xdr:to>
      <xdr:col>6</xdr:col>
      <xdr:colOff>523875</xdr:colOff>
      <xdr:row>676</xdr:row>
      <xdr:rowOff>9525</xdr:rowOff>
    </xdr:to>
    <xdr:pic>
      <xdr:nvPicPr>
        <xdr:cNvPr id="314" name="Image 313"/>
        <xdr:cNvPicPr>
          <a:picLocks noChangeAspect="1" noChangeArrowheads="1"/>
        </xdr:cNvPicPr>
      </xdr:nvPicPr>
      <xdr:blipFill>
        <a:blip xmlns:r="http://schemas.openxmlformats.org/officeDocument/2006/relationships" r:embed="rId28">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516224" y="75587679"/>
          <a:ext cx="3556324" cy="2039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11</xdr:col>
      <xdr:colOff>90237</xdr:colOff>
      <xdr:row>27</xdr:row>
      <xdr:rowOff>96430</xdr:rowOff>
    </xdr:from>
    <xdr:to>
      <xdr:col>12</xdr:col>
      <xdr:colOff>583164</xdr:colOff>
      <xdr:row>27</xdr:row>
      <xdr:rowOff>96430</xdr:rowOff>
    </xdr:to>
    <xdr:cxnSp macro="">
      <xdr:nvCxnSpPr>
        <xdr:cNvPr id="15" name="Connecteur droit avec flèche 14"/>
        <xdr:cNvCxnSpPr/>
      </xdr:nvCxnSpPr>
      <xdr:spPr>
        <a:xfrm flipV="1">
          <a:off x="8652711" y="5154706"/>
          <a:ext cx="1254927" cy="0"/>
        </a:xfrm>
        <a:prstGeom prst="straightConnector1">
          <a:avLst/>
        </a:prstGeom>
        <a:ln w="127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100264</xdr:colOff>
      <xdr:row>26</xdr:row>
      <xdr:rowOff>50134</xdr:rowOff>
    </xdr:from>
    <xdr:to>
      <xdr:col>12</xdr:col>
      <xdr:colOff>462214</xdr:colOff>
      <xdr:row>27</xdr:row>
      <xdr:rowOff>40609</xdr:rowOff>
    </xdr:to>
    <xdr:pic>
      <xdr:nvPicPr>
        <xdr:cNvPr id="315" name="Image 314"/>
        <xdr:cNvPicPr>
          <a:picLocks noChangeAspect="1" noChangeArrowheads="1"/>
        </xdr:cNvPicPr>
      </xdr:nvPicPr>
      <xdr:blipFill>
        <a:blip xmlns:r="http://schemas.openxmlformats.org/officeDocument/2006/relationships" r:embed="rId8">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8662738" y="4917910"/>
          <a:ext cx="1123950"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15</xdr:col>
      <xdr:colOff>423109</xdr:colOff>
      <xdr:row>27</xdr:row>
      <xdr:rowOff>73368</xdr:rowOff>
    </xdr:from>
    <xdr:to>
      <xdr:col>17</xdr:col>
      <xdr:colOff>154036</xdr:colOff>
      <xdr:row>27</xdr:row>
      <xdr:rowOff>73368</xdr:rowOff>
    </xdr:to>
    <xdr:cxnSp macro="">
      <xdr:nvCxnSpPr>
        <xdr:cNvPr id="316" name="Connecteur droit avec flèche 315"/>
        <xdr:cNvCxnSpPr/>
      </xdr:nvCxnSpPr>
      <xdr:spPr>
        <a:xfrm flipV="1">
          <a:off x="12033583" y="5131644"/>
          <a:ext cx="1254927" cy="0"/>
        </a:xfrm>
        <a:prstGeom prst="straightConnector1">
          <a:avLst/>
        </a:prstGeom>
        <a:ln w="12700">
          <a:solidFill>
            <a:schemeClr val="accent1">
              <a:lumMod val="75000"/>
            </a:schemeClr>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451184</xdr:colOff>
      <xdr:row>26</xdr:row>
      <xdr:rowOff>30081</xdr:rowOff>
    </xdr:from>
    <xdr:to>
      <xdr:col>17</xdr:col>
      <xdr:colOff>117809</xdr:colOff>
      <xdr:row>27</xdr:row>
      <xdr:rowOff>20556</xdr:rowOff>
    </xdr:to>
    <xdr:pic>
      <xdr:nvPicPr>
        <xdr:cNvPr id="317" name="Image 316"/>
        <xdr:cNvPicPr>
          <a:picLocks noChangeAspect="1" noChangeArrowheads="1"/>
        </xdr:cNvPicPr>
      </xdr:nvPicPr>
      <xdr:blipFill>
        <a:blip xmlns:r="http://schemas.openxmlformats.org/officeDocument/2006/relationships" r:embed="rId1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061658" y="4897857"/>
          <a:ext cx="1190625"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11</xdr:col>
      <xdr:colOff>87230</xdr:colOff>
      <xdr:row>30</xdr:row>
      <xdr:rowOff>28253</xdr:rowOff>
    </xdr:from>
    <xdr:to>
      <xdr:col>12</xdr:col>
      <xdr:colOff>580157</xdr:colOff>
      <xdr:row>30</xdr:row>
      <xdr:rowOff>28253</xdr:rowOff>
    </xdr:to>
    <xdr:cxnSp macro="">
      <xdr:nvCxnSpPr>
        <xdr:cNvPr id="318" name="Connecteur droit avec flèche 317"/>
        <xdr:cNvCxnSpPr/>
      </xdr:nvCxnSpPr>
      <xdr:spPr>
        <a:xfrm flipV="1">
          <a:off x="8649704" y="5658029"/>
          <a:ext cx="1254927" cy="0"/>
        </a:xfrm>
        <a:prstGeom prst="straightConnector1">
          <a:avLst/>
        </a:prstGeom>
        <a:ln w="12700">
          <a:prstDash val="dash"/>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420102</xdr:colOff>
      <xdr:row>30</xdr:row>
      <xdr:rowOff>5191</xdr:rowOff>
    </xdr:from>
    <xdr:to>
      <xdr:col>17</xdr:col>
      <xdr:colOff>151029</xdr:colOff>
      <xdr:row>30</xdr:row>
      <xdr:rowOff>5191</xdr:rowOff>
    </xdr:to>
    <xdr:cxnSp macro="">
      <xdr:nvCxnSpPr>
        <xdr:cNvPr id="320" name="Connecteur droit avec flèche 319"/>
        <xdr:cNvCxnSpPr/>
      </xdr:nvCxnSpPr>
      <xdr:spPr>
        <a:xfrm flipV="1">
          <a:off x="12030576" y="5634967"/>
          <a:ext cx="1254927" cy="0"/>
        </a:xfrm>
        <a:prstGeom prst="straightConnector1">
          <a:avLst/>
        </a:prstGeom>
        <a:ln w="12700">
          <a:solidFill>
            <a:schemeClr val="accent1">
              <a:lumMod val="75000"/>
            </a:schemeClr>
          </a:solidFill>
          <a:prstDash val="dash"/>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85224</xdr:colOff>
      <xdr:row>28</xdr:row>
      <xdr:rowOff>190500</xdr:rowOff>
    </xdr:from>
    <xdr:to>
      <xdr:col>12</xdr:col>
      <xdr:colOff>437649</xdr:colOff>
      <xdr:row>30</xdr:row>
      <xdr:rowOff>9525</xdr:rowOff>
    </xdr:to>
    <xdr:pic>
      <xdr:nvPicPr>
        <xdr:cNvPr id="322" name="Image 321"/>
        <xdr:cNvPicPr>
          <a:picLocks noChangeAspect="1" noChangeArrowheads="1"/>
        </xdr:cNvPicPr>
      </xdr:nvPicPr>
      <xdr:blipFill>
        <a:blip xmlns:r="http://schemas.openxmlformats.org/officeDocument/2006/relationships" r:embed="rId9">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8647698" y="5439276"/>
          <a:ext cx="1114425" cy="200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15</xdr:col>
      <xdr:colOff>461209</xdr:colOff>
      <xdr:row>28</xdr:row>
      <xdr:rowOff>160422</xdr:rowOff>
    </xdr:from>
    <xdr:to>
      <xdr:col>17</xdr:col>
      <xdr:colOff>118309</xdr:colOff>
      <xdr:row>29</xdr:row>
      <xdr:rowOff>169947</xdr:rowOff>
    </xdr:to>
    <xdr:pic>
      <xdr:nvPicPr>
        <xdr:cNvPr id="323" name="Image 322"/>
        <xdr:cNvPicPr>
          <a:picLocks noChangeAspect="1" noChangeArrowheads="1"/>
        </xdr:cNvPicPr>
      </xdr:nvPicPr>
      <xdr:blipFill>
        <a:blip xmlns:r="http://schemas.openxmlformats.org/officeDocument/2006/relationships" r:embed="rId10">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071683" y="5409198"/>
          <a:ext cx="1181100" cy="200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722879</xdr:colOff>
      <xdr:row>109</xdr:row>
      <xdr:rowOff>8504</xdr:rowOff>
    </xdr:from>
    <xdr:to>
      <xdr:col>5</xdr:col>
      <xdr:colOff>643277</xdr:colOff>
      <xdr:row>110</xdr:row>
      <xdr:rowOff>2381</xdr:rowOff>
    </xdr:to>
    <xdr:pic>
      <xdr:nvPicPr>
        <xdr:cNvPr id="330" name="Image 329"/>
        <xdr:cNvPicPr>
          <a:picLocks noChangeAspect="1" noChangeArrowheads="1"/>
        </xdr:cNvPicPr>
      </xdr:nvPicPr>
      <xdr:blipFill>
        <a:blip xmlns:r="http://schemas.openxmlformats.org/officeDocument/2006/relationships" r:embed="rId29">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784486" y="21193125"/>
          <a:ext cx="685800"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720839</xdr:colOff>
      <xdr:row>103</xdr:row>
      <xdr:rowOff>118722</xdr:rowOff>
    </xdr:from>
    <xdr:to>
      <xdr:col>7</xdr:col>
      <xdr:colOff>60212</xdr:colOff>
      <xdr:row>105</xdr:row>
      <xdr:rowOff>80622</xdr:rowOff>
    </xdr:to>
    <xdr:pic>
      <xdr:nvPicPr>
        <xdr:cNvPr id="333" name="Image 332"/>
        <xdr:cNvPicPr>
          <a:picLocks noChangeAspect="1" noChangeArrowheads="1"/>
        </xdr:cNvPicPr>
      </xdr:nvPicPr>
      <xdr:blipFill>
        <a:blip xmlns:r="http://schemas.openxmlformats.org/officeDocument/2006/relationships" r:embed="rId30">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482839" y="21216597"/>
          <a:ext cx="3911373"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95250</xdr:colOff>
      <xdr:row>129</xdr:row>
      <xdr:rowOff>5223</xdr:rowOff>
    </xdr:from>
    <xdr:to>
      <xdr:col>6</xdr:col>
      <xdr:colOff>333375</xdr:colOff>
      <xdr:row>130</xdr:row>
      <xdr:rowOff>19050</xdr:rowOff>
    </xdr:to>
    <xdr:pic>
      <xdr:nvPicPr>
        <xdr:cNvPr id="334" name="Image 333"/>
        <xdr:cNvPicPr>
          <a:picLocks noChangeAspect="1" noChangeArrowheads="1"/>
        </xdr:cNvPicPr>
      </xdr:nvPicPr>
      <xdr:blipFill>
        <a:blip xmlns:r="http://schemas.openxmlformats.org/officeDocument/2006/relationships" r:embed="rId3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905250" y="27684873"/>
          <a:ext cx="1000125" cy="204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684781</xdr:colOff>
      <xdr:row>136</xdr:row>
      <xdr:rowOff>91546</xdr:rowOff>
    </xdr:from>
    <xdr:to>
      <xdr:col>6</xdr:col>
      <xdr:colOff>133351</xdr:colOff>
      <xdr:row>138</xdr:row>
      <xdr:rowOff>105115</xdr:rowOff>
    </xdr:to>
    <xdr:pic>
      <xdr:nvPicPr>
        <xdr:cNvPr id="336" name="Image 335"/>
        <xdr:cNvPicPr>
          <a:picLocks noChangeAspect="1" noChangeArrowheads="1"/>
        </xdr:cNvPicPr>
      </xdr:nvPicPr>
      <xdr:blipFill>
        <a:blip xmlns:r="http://schemas.openxmlformats.org/officeDocument/2006/relationships" r:embed="rId3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446781" y="29266621"/>
          <a:ext cx="3258570" cy="3755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0</xdr:colOff>
      <xdr:row>143</xdr:row>
      <xdr:rowOff>0</xdr:rowOff>
    </xdr:from>
    <xdr:to>
      <xdr:col>6</xdr:col>
      <xdr:colOff>76200</xdr:colOff>
      <xdr:row>143</xdr:row>
      <xdr:rowOff>180975</xdr:rowOff>
    </xdr:to>
    <xdr:pic>
      <xdr:nvPicPr>
        <xdr:cNvPr id="337" name="Image 336"/>
        <xdr:cNvPicPr>
          <a:picLocks noChangeAspect="1" noChangeArrowheads="1"/>
        </xdr:cNvPicPr>
      </xdr:nvPicPr>
      <xdr:blipFill>
        <a:blip xmlns:r="http://schemas.openxmlformats.org/officeDocument/2006/relationships" r:embed="rId3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810000" y="26250900"/>
          <a:ext cx="838200"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753140</xdr:colOff>
      <xdr:row>111</xdr:row>
      <xdr:rowOff>11077</xdr:rowOff>
    </xdr:from>
    <xdr:to>
      <xdr:col>6</xdr:col>
      <xdr:colOff>328352</xdr:colOff>
      <xdr:row>112</xdr:row>
      <xdr:rowOff>25918</xdr:rowOff>
    </xdr:to>
    <xdr:pic>
      <xdr:nvPicPr>
        <xdr:cNvPr id="338" name="Image 337"/>
        <xdr:cNvPicPr>
          <a:picLocks noChangeAspect="1" noChangeArrowheads="1"/>
        </xdr:cNvPicPr>
      </xdr:nvPicPr>
      <xdr:blipFill>
        <a:blip xmlns:r="http://schemas.openxmlformats.org/officeDocument/2006/relationships" r:embed="rId34">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810000" y="23336251"/>
          <a:ext cx="1103643" cy="2031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0</xdr:colOff>
      <xdr:row>145</xdr:row>
      <xdr:rowOff>0</xdr:rowOff>
    </xdr:from>
    <xdr:to>
      <xdr:col>6</xdr:col>
      <xdr:colOff>447675</xdr:colOff>
      <xdr:row>145</xdr:row>
      <xdr:rowOff>180975</xdr:rowOff>
    </xdr:to>
    <xdr:pic>
      <xdr:nvPicPr>
        <xdr:cNvPr id="339" name="Image 338"/>
        <xdr:cNvPicPr>
          <a:picLocks noChangeAspect="1" noChangeArrowheads="1"/>
        </xdr:cNvPicPr>
      </xdr:nvPicPr>
      <xdr:blipFill>
        <a:blip xmlns:r="http://schemas.openxmlformats.org/officeDocument/2006/relationships" r:embed="rId35">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810000" y="26431875"/>
          <a:ext cx="1209675"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0</xdr:colOff>
      <xdr:row>253</xdr:row>
      <xdr:rowOff>0</xdr:rowOff>
    </xdr:from>
    <xdr:to>
      <xdr:col>5</xdr:col>
      <xdr:colOff>685800</xdr:colOff>
      <xdr:row>253</xdr:row>
      <xdr:rowOff>180975</xdr:rowOff>
    </xdr:to>
    <xdr:pic>
      <xdr:nvPicPr>
        <xdr:cNvPr id="329" name="Image 328"/>
        <xdr:cNvPicPr>
          <a:picLocks noChangeAspect="1" noChangeArrowheads="1"/>
        </xdr:cNvPicPr>
      </xdr:nvPicPr>
      <xdr:blipFill>
        <a:blip xmlns:r="http://schemas.openxmlformats.org/officeDocument/2006/relationships" r:embed="rId36">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810000" y="47777400"/>
          <a:ext cx="685800"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33226</xdr:colOff>
      <xdr:row>255</xdr:row>
      <xdr:rowOff>6279</xdr:rowOff>
    </xdr:from>
    <xdr:to>
      <xdr:col>6</xdr:col>
      <xdr:colOff>398721</xdr:colOff>
      <xdr:row>256</xdr:row>
      <xdr:rowOff>25918</xdr:rowOff>
    </xdr:to>
    <xdr:pic>
      <xdr:nvPicPr>
        <xdr:cNvPr id="341" name="Image 340"/>
        <xdr:cNvPicPr>
          <a:picLocks noChangeAspect="1" noChangeArrowheads="1"/>
        </xdr:cNvPicPr>
      </xdr:nvPicPr>
      <xdr:blipFill>
        <a:blip xmlns:r="http://schemas.openxmlformats.org/officeDocument/2006/relationships" r:embed="rId37">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854302" y="53645320"/>
          <a:ext cx="1129710" cy="2079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726069</xdr:colOff>
      <xdr:row>273</xdr:row>
      <xdr:rowOff>33226</xdr:rowOff>
    </xdr:from>
    <xdr:to>
      <xdr:col>6</xdr:col>
      <xdr:colOff>132906</xdr:colOff>
      <xdr:row>274</xdr:row>
      <xdr:rowOff>44301</xdr:rowOff>
    </xdr:to>
    <xdr:pic>
      <xdr:nvPicPr>
        <xdr:cNvPr id="342" name="Image 341"/>
        <xdr:cNvPicPr>
          <a:picLocks noChangeAspect="1" noChangeArrowheads="1"/>
        </xdr:cNvPicPr>
      </xdr:nvPicPr>
      <xdr:blipFill>
        <a:blip xmlns:r="http://schemas.openxmlformats.org/officeDocument/2006/relationships" r:embed="rId38">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782929" y="57958517"/>
          <a:ext cx="935268" cy="2104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739889</xdr:colOff>
      <xdr:row>247</xdr:row>
      <xdr:rowOff>129268</xdr:rowOff>
    </xdr:from>
    <xdr:to>
      <xdr:col>7</xdr:col>
      <xdr:colOff>79262</xdr:colOff>
      <xdr:row>249</xdr:row>
      <xdr:rowOff>91168</xdr:rowOff>
    </xdr:to>
    <xdr:pic>
      <xdr:nvPicPr>
        <xdr:cNvPr id="344" name="Image 343"/>
        <xdr:cNvPicPr>
          <a:picLocks noChangeAspect="1" noChangeArrowheads="1"/>
        </xdr:cNvPicPr>
      </xdr:nvPicPr>
      <xdr:blipFill>
        <a:blip xmlns:r="http://schemas.openxmlformats.org/officeDocument/2006/relationships" r:embed="rId39">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501889" y="51345193"/>
          <a:ext cx="3911373"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574379</xdr:colOff>
      <xdr:row>280</xdr:row>
      <xdr:rowOff>118952</xdr:rowOff>
    </xdr:from>
    <xdr:to>
      <xdr:col>5</xdr:col>
      <xdr:colOff>647700</xdr:colOff>
      <xdr:row>282</xdr:row>
      <xdr:rowOff>105460</xdr:rowOff>
    </xdr:to>
    <xdr:pic>
      <xdr:nvPicPr>
        <xdr:cNvPr id="347" name="Image 346"/>
        <xdr:cNvPicPr>
          <a:picLocks noChangeAspect="1" noChangeArrowheads="1"/>
        </xdr:cNvPicPr>
      </xdr:nvPicPr>
      <xdr:blipFill>
        <a:blip xmlns:r="http://schemas.openxmlformats.org/officeDocument/2006/relationships" r:embed="rId40">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336379" y="59402552"/>
          <a:ext cx="3121321" cy="35798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0</xdr:colOff>
      <xdr:row>287</xdr:row>
      <xdr:rowOff>0</xdr:rowOff>
    </xdr:from>
    <xdr:to>
      <xdr:col>6</xdr:col>
      <xdr:colOff>76200</xdr:colOff>
      <xdr:row>287</xdr:row>
      <xdr:rowOff>180975</xdr:rowOff>
    </xdr:to>
    <xdr:pic>
      <xdr:nvPicPr>
        <xdr:cNvPr id="348" name="Image 347"/>
        <xdr:cNvPicPr>
          <a:picLocks noChangeAspect="1" noChangeArrowheads="1"/>
        </xdr:cNvPicPr>
      </xdr:nvPicPr>
      <xdr:blipFill>
        <a:blip xmlns:r="http://schemas.openxmlformats.org/officeDocument/2006/relationships" r:embed="rId4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810000" y="52606575"/>
          <a:ext cx="838200"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0</xdr:colOff>
      <xdr:row>289</xdr:row>
      <xdr:rowOff>0</xdr:rowOff>
    </xdr:from>
    <xdr:to>
      <xdr:col>6</xdr:col>
      <xdr:colOff>447675</xdr:colOff>
      <xdr:row>289</xdr:row>
      <xdr:rowOff>180975</xdr:rowOff>
    </xdr:to>
    <xdr:pic>
      <xdr:nvPicPr>
        <xdr:cNvPr id="349" name="Image 348"/>
        <xdr:cNvPicPr>
          <a:picLocks noChangeAspect="1" noChangeArrowheads="1"/>
        </xdr:cNvPicPr>
      </xdr:nvPicPr>
      <xdr:blipFill>
        <a:blip xmlns:r="http://schemas.openxmlformats.org/officeDocument/2006/relationships" r:embed="rId4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810000" y="52978050"/>
          <a:ext cx="1209675"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756899</xdr:colOff>
      <xdr:row>391</xdr:row>
      <xdr:rowOff>130288</xdr:rowOff>
    </xdr:from>
    <xdr:to>
      <xdr:col>6</xdr:col>
      <xdr:colOff>723901</xdr:colOff>
      <xdr:row>393</xdr:row>
      <xdr:rowOff>79754</xdr:rowOff>
    </xdr:to>
    <xdr:pic>
      <xdr:nvPicPr>
        <xdr:cNvPr id="353" name="Image 352"/>
        <xdr:cNvPicPr>
          <a:picLocks noChangeAspect="1" noChangeArrowheads="1"/>
        </xdr:cNvPicPr>
      </xdr:nvPicPr>
      <xdr:blipFill>
        <a:blip xmlns:r="http://schemas.openxmlformats.org/officeDocument/2006/relationships" r:embed="rId4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518899" y="80397463"/>
          <a:ext cx="3777002" cy="34951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0</xdr:colOff>
      <xdr:row>433</xdr:row>
      <xdr:rowOff>0</xdr:rowOff>
    </xdr:from>
    <xdr:to>
      <xdr:col>6</xdr:col>
      <xdr:colOff>447675</xdr:colOff>
      <xdr:row>433</xdr:row>
      <xdr:rowOff>180975</xdr:rowOff>
    </xdr:to>
    <xdr:pic>
      <xdr:nvPicPr>
        <xdr:cNvPr id="356" name="Image 355"/>
        <xdr:cNvPicPr>
          <a:picLocks noChangeAspect="1" noChangeArrowheads="1"/>
        </xdr:cNvPicPr>
      </xdr:nvPicPr>
      <xdr:blipFill>
        <a:blip xmlns:r="http://schemas.openxmlformats.org/officeDocument/2006/relationships" r:embed="rId44">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810000" y="78562200"/>
          <a:ext cx="1209675"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0</xdr:colOff>
      <xdr:row>431</xdr:row>
      <xdr:rowOff>0</xdr:rowOff>
    </xdr:from>
    <xdr:to>
      <xdr:col>6</xdr:col>
      <xdr:colOff>76200</xdr:colOff>
      <xdr:row>431</xdr:row>
      <xdr:rowOff>180975</xdr:rowOff>
    </xdr:to>
    <xdr:pic>
      <xdr:nvPicPr>
        <xdr:cNvPr id="357" name="Image 356"/>
        <xdr:cNvPicPr>
          <a:picLocks noChangeAspect="1" noChangeArrowheads="1"/>
        </xdr:cNvPicPr>
      </xdr:nvPicPr>
      <xdr:blipFill>
        <a:blip xmlns:r="http://schemas.openxmlformats.org/officeDocument/2006/relationships" r:embed="rId45">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810000" y="78190725"/>
          <a:ext cx="838200"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733425</xdr:colOff>
      <xdr:row>424</xdr:row>
      <xdr:rowOff>95250</xdr:rowOff>
    </xdr:from>
    <xdr:to>
      <xdr:col>6</xdr:col>
      <xdr:colOff>247650</xdr:colOff>
      <xdr:row>426</xdr:row>
      <xdr:rowOff>104775</xdr:rowOff>
    </xdr:to>
    <xdr:pic>
      <xdr:nvPicPr>
        <xdr:cNvPr id="358" name="Image 357"/>
        <xdr:cNvPicPr>
          <a:picLocks noChangeAspect="1" noChangeArrowheads="1"/>
        </xdr:cNvPicPr>
      </xdr:nvPicPr>
      <xdr:blipFill>
        <a:blip xmlns:r="http://schemas.openxmlformats.org/officeDocument/2006/relationships" r:embed="rId46">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495425" y="88392000"/>
          <a:ext cx="3324225" cy="381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697761</xdr:colOff>
      <xdr:row>417</xdr:row>
      <xdr:rowOff>33226</xdr:rowOff>
    </xdr:from>
    <xdr:to>
      <xdr:col>6</xdr:col>
      <xdr:colOff>93235</xdr:colOff>
      <xdr:row>418</xdr:row>
      <xdr:rowOff>33226</xdr:rowOff>
    </xdr:to>
    <xdr:pic>
      <xdr:nvPicPr>
        <xdr:cNvPr id="360" name="Image 359"/>
        <xdr:cNvPicPr>
          <a:picLocks noChangeAspect="1" noChangeArrowheads="1"/>
        </xdr:cNvPicPr>
      </xdr:nvPicPr>
      <xdr:blipFill>
        <a:blip xmlns:r="http://schemas.openxmlformats.org/officeDocument/2006/relationships" r:embed="rId47">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754621" y="86998691"/>
          <a:ext cx="923905" cy="19936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-1</xdr:colOff>
      <xdr:row>399</xdr:row>
      <xdr:rowOff>0</xdr:rowOff>
    </xdr:from>
    <xdr:to>
      <xdr:col>6</xdr:col>
      <xdr:colOff>318965</xdr:colOff>
      <xdr:row>400</xdr:row>
      <xdr:rowOff>11075</xdr:rowOff>
    </xdr:to>
    <xdr:pic>
      <xdr:nvPicPr>
        <xdr:cNvPr id="362" name="Image 361"/>
        <xdr:cNvPicPr>
          <a:picLocks noChangeAspect="1" noChangeArrowheads="1"/>
        </xdr:cNvPicPr>
      </xdr:nvPicPr>
      <xdr:blipFill>
        <a:blip xmlns:r="http://schemas.openxmlformats.org/officeDocument/2006/relationships" r:embed="rId48">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821075" y="82845349"/>
          <a:ext cx="1083181" cy="1993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0</xdr:colOff>
      <xdr:row>397</xdr:row>
      <xdr:rowOff>0</xdr:rowOff>
    </xdr:from>
    <xdr:to>
      <xdr:col>5</xdr:col>
      <xdr:colOff>685800</xdr:colOff>
      <xdr:row>397</xdr:row>
      <xdr:rowOff>180975</xdr:rowOff>
    </xdr:to>
    <xdr:pic>
      <xdr:nvPicPr>
        <xdr:cNvPr id="363" name="Image 362"/>
        <xdr:cNvPicPr>
          <a:picLocks noChangeAspect="1" noChangeArrowheads="1"/>
        </xdr:cNvPicPr>
      </xdr:nvPicPr>
      <xdr:blipFill>
        <a:blip xmlns:r="http://schemas.openxmlformats.org/officeDocument/2006/relationships" r:embed="rId49">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810000" y="73552050"/>
          <a:ext cx="685800"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728323</xdr:colOff>
      <xdr:row>535</xdr:row>
      <xdr:rowOff>108636</xdr:rowOff>
    </xdr:from>
    <xdr:to>
      <xdr:col>7</xdr:col>
      <xdr:colOff>81773</xdr:colOff>
      <xdr:row>537</xdr:row>
      <xdr:rowOff>118159</xdr:rowOff>
    </xdr:to>
    <xdr:pic>
      <xdr:nvPicPr>
        <xdr:cNvPr id="364" name="Image 363"/>
        <xdr:cNvPicPr>
          <a:picLocks noChangeAspect="1" noChangeArrowheads="1"/>
        </xdr:cNvPicPr>
      </xdr:nvPicPr>
      <xdr:blipFill>
        <a:blip xmlns:r="http://schemas.openxmlformats.org/officeDocument/2006/relationships" r:embed="rId50">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490323" y="109455636"/>
          <a:ext cx="3925450" cy="35242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0</xdr:colOff>
      <xdr:row>541</xdr:row>
      <xdr:rowOff>0</xdr:rowOff>
    </xdr:from>
    <xdr:to>
      <xdr:col>5</xdr:col>
      <xdr:colOff>685800</xdr:colOff>
      <xdr:row>541</xdr:row>
      <xdr:rowOff>180975</xdr:rowOff>
    </xdr:to>
    <xdr:pic>
      <xdr:nvPicPr>
        <xdr:cNvPr id="365" name="Image 364"/>
        <xdr:cNvPicPr>
          <a:picLocks noChangeAspect="1" noChangeArrowheads="1"/>
        </xdr:cNvPicPr>
      </xdr:nvPicPr>
      <xdr:blipFill>
        <a:blip xmlns:r="http://schemas.openxmlformats.org/officeDocument/2006/relationships" r:embed="rId5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810000" y="100317300"/>
          <a:ext cx="685800"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0</xdr:colOff>
      <xdr:row>543</xdr:row>
      <xdr:rowOff>0</xdr:rowOff>
    </xdr:from>
    <xdr:to>
      <xdr:col>6</xdr:col>
      <xdr:colOff>219075</xdr:colOff>
      <xdr:row>543</xdr:row>
      <xdr:rowOff>180975</xdr:rowOff>
    </xdr:to>
    <xdr:pic>
      <xdr:nvPicPr>
        <xdr:cNvPr id="366" name="Image 365"/>
        <xdr:cNvPicPr>
          <a:picLocks noChangeAspect="1" noChangeArrowheads="1"/>
        </xdr:cNvPicPr>
      </xdr:nvPicPr>
      <xdr:blipFill>
        <a:blip xmlns:r="http://schemas.openxmlformats.org/officeDocument/2006/relationships" r:embed="rId5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810000" y="100879275"/>
          <a:ext cx="981075"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0</xdr:colOff>
      <xdr:row>561</xdr:row>
      <xdr:rowOff>0</xdr:rowOff>
    </xdr:from>
    <xdr:to>
      <xdr:col>6</xdr:col>
      <xdr:colOff>268597</xdr:colOff>
      <xdr:row>561</xdr:row>
      <xdr:rowOff>210552</xdr:rowOff>
    </xdr:to>
    <xdr:pic>
      <xdr:nvPicPr>
        <xdr:cNvPr id="368" name="Image 367"/>
        <xdr:cNvPicPr>
          <a:picLocks noChangeAspect="1" noChangeArrowheads="1"/>
        </xdr:cNvPicPr>
      </xdr:nvPicPr>
      <xdr:blipFill>
        <a:blip xmlns:r="http://schemas.openxmlformats.org/officeDocument/2006/relationships" r:embed="rId5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810000" y="117718974"/>
          <a:ext cx="1030597" cy="2105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733425</xdr:colOff>
      <xdr:row>568</xdr:row>
      <xdr:rowOff>85725</xdr:rowOff>
    </xdr:from>
    <xdr:to>
      <xdr:col>6</xdr:col>
      <xdr:colOff>247650</xdr:colOff>
      <xdr:row>570</xdr:row>
      <xdr:rowOff>95250</xdr:rowOff>
    </xdr:to>
    <xdr:pic>
      <xdr:nvPicPr>
        <xdr:cNvPr id="370" name="Image 369"/>
        <xdr:cNvPicPr>
          <a:picLocks noChangeAspect="1" noChangeArrowheads="1"/>
        </xdr:cNvPicPr>
      </xdr:nvPicPr>
      <xdr:blipFill>
        <a:blip xmlns:r="http://schemas.openxmlformats.org/officeDocument/2006/relationships" r:embed="rId54">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495425" y="116843175"/>
          <a:ext cx="3324225" cy="381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0</xdr:colOff>
      <xdr:row>575</xdr:row>
      <xdr:rowOff>0</xdr:rowOff>
    </xdr:from>
    <xdr:to>
      <xdr:col>6</xdr:col>
      <xdr:colOff>76200</xdr:colOff>
      <xdr:row>575</xdr:row>
      <xdr:rowOff>180975</xdr:rowOff>
    </xdr:to>
    <xdr:pic>
      <xdr:nvPicPr>
        <xdr:cNvPr id="371" name="Image 370"/>
        <xdr:cNvPicPr>
          <a:picLocks noChangeAspect="1" noChangeArrowheads="1"/>
        </xdr:cNvPicPr>
      </xdr:nvPicPr>
      <xdr:blipFill>
        <a:blip xmlns:r="http://schemas.openxmlformats.org/officeDocument/2006/relationships" r:embed="rId55">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810000" y="104975025"/>
          <a:ext cx="838200"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0</xdr:colOff>
      <xdr:row>577</xdr:row>
      <xdr:rowOff>0</xdr:rowOff>
    </xdr:from>
    <xdr:to>
      <xdr:col>6</xdr:col>
      <xdr:colOff>447675</xdr:colOff>
      <xdr:row>577</xdr:row>
      <xdr:rowOff>180975</xdr:rowOff>
    </xdr:to>
    <xdr:pic>
      <xdr:nvPicPr>
        <xdr:cNvPr id="372" name="Image 371"/>
        <xdr:cNvPicPr>
          <a:picLocks noChangeAspect="1" noChangeArrowheads="1"/>
        </xdr:cNvPicPr>
      </xdr:nvPicPr>
      <xdr:blipFill>
        <a:blip xmlns:r="http://schemas.openxmlformats.org/officeDocument/2006/relationships" r:embed="rId56">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810000" y="105346500"/>
          <a:ext cx="1209675"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0</xdr:colOff>
      <xdr:row>721</xdr:row>
      <xdr:rowOff>0</xdr:rowOff>
    </xdr:from>
    <xdr:to>
      <xdr:col>6</xdr:col>
      <xdr:colOff>447675</xdr:colOff>
      <xdr:row>721</xdr:row>
      <xdr:rowOff>180975</xdr:rowOff>
    </xdr:to>
    <xdr:pic>
      <xdr:nvPicPr>
        <xdr:cNvPr id="377" name="Image 376"/>
        <xdr:cNvPicPr>
          <a:picLocks noChangeAspect="1" noChangeArrowheads="1"/>
        </xdr:cNvPicPr>
      </xdr:nvPicPr>
      <xdr:blipFill>
        <a:blip xmlns:r="http://schemas.openxmlformats.org/officeDocument/2006/relationships" r:embed="rId57">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810000" y="131892675"/>
          <a:ext cx="1209675"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0</xdr:colOff>
      <xdr:row>719</xdr:row>
      <xdr:rowOff>0</xdr:rowOff>
    </xdr:from>
    <xdr:to>
      <xdr:col>6</xdr:col>
      <xdr:colOff>76200</xdr:colOff>
      <xdr:row>719</xdr:row>
      <xdr:rowOff>180975</xdr:rowOff>
    </xdr:to>
    <xdr:pic>
      <xdr:nvPicPr>
        <xdr:cNvPr id="378" name="Image 377"/>
        <xdr:cNvPicPr>
          <a:picLocks noChangeAspect="1" noChangeArrowheads="1"/>
        </xdr:cNvPicPr>
      </xdr:nvPicPr>
      <xdr:blipFill>
        <a:blip xmlns:r="http://schemas.openxmlformats.org/officeDocument/2006/relationships" r:embed="rId58">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810000" y="131521200"/>
          <a:ext cx="838200"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670022</xdr:colOff>
      <xdr:row>712</xdr:row>
      <xdr:rowOff>95250</xdr:rowOff>
    </xdr:from>
    <xdr:to>
      <xdr:col>6</xdr:col>
      <xdr:colOff>276225</xdr:colOff>
      <xdr:row>714</xdr:row>
      <xdr:rowOff>115303</xdr:rowOff>
    </xdr:to>
    <xdr:pic>
      <xdr:nvPicPr>
        <xdr:cNvPr id="379" name="Image 378"/>
        <xdr:cNvPicPr>
          <a:picLocks noChangeAspect="1" noChangeArrowheads="1"/>
        </xdr:cNvPicPr>
      </xdr:nvPicPr>
      <xdr:blipFill>
        <a:blip xmlns:r="http://schemas.openxmlformats.org/officeDocument/2006/relationships" r:embed="rId59">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432022" y="145732500"/>
          <a:ext cx="3416203" cy="3915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0</xdr:colOff>
      <xdr:row>705</xdr:row>
      <xdr:rowOff>0</xdr:rowOff>
    </xdr:from>
    <xdr:to>
      <xdr:col>6</xdr:col>
      <xdr:colOff>123825</xdr:colOff>
      <xdr:row>705</xdr:row>
      <xdr:rowOff>180975</xdr:rowOff>
    </xdr:to>
    <xdr:pic>
      <xdr:nvPicPr>
        <xdr:cNvPr id="381" name="Image 380"/>
        <xdr:cNvPicPr>
          <a:picLocks noChangeAspect="1" noChangeArrowheads="1"/>
        </xdr:cNvPicPr>
      </xdr:nvPicPr>
      <xdr:blipFill>
        <a:blip xmlns:r="http://schemas.openxmlformats.org/officeDocument/2006/relationships" r:embed="rId60">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810000" y="127806450"/>
          <a:ext cx="885825"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0</xdr:colOff>
      <xdr:row>687</xdr:row>
      <xdr:rowOff>0</xdr:rowOff>
    </xdr:from>
    <xdr:to>
      <xdr:col>6</xdr:col>
      <xdr:colOff>379413</xdr:colOff>
      <xdr:row>688</xdr:row>
      <xdr:rowOff>20052</xdr:rowOff>
    </xdr:to>
    <xdr:pic>
      <xdr:nvPicPr>
        <xdr:cNvPr id="383" name="Image 382"/>
        <xdr:cNvPicPr>
          <a:picLocks noChangeAspect="1" noChangeArrowheads="1"/>
        </xdr:cNvPicPr>
      </xdr:nvPicPr>
      <xdr:blipFill>
        <a:blip xmlns:r="http://schemas.openxmlformats.org/officeDocument/2006/relationships" r:embed="rId6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810000" y="143215895"/>
          <a:ext cx="1141413" cy="2105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679</xdr:row>
      <xdr:rowOff>114300</xdr:rowOff>
    </xdr:from>
    <xdr:to>
      <xdr:col>7</xdr:col>
      <xdr:colOff>8504</xdr:colOff>
      <xdr:row>681</xdr:row>
      <xdr:rowOff>84612</xdr:rowOff>
    </xdr:to>
    <xdr:pic>
      <xdr:nvPicPr>
        <xdr:cNvPr id="384" name="Image 383"/>
        <xdr:cNvPicPr>
          <a:picLocks noChangeAspect="1" noChangeArrowheads="1"/>
        </xdr:cNvPicPr>
      </xdr:nvPicPr>
      <xdr:blipFill>
        <a:blip xmlns:r="http://schemas.openxmlformats.org/officeDocument/2006/relationships" r:embed="rId6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524000" y="137922000"/>
          <a:ext cx="3818504" cy="3608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0</xdr:colOff>
      <xdr:row>685</xdr:row>
      <xdr:rowOff>0</xdr:rowOff>
    </xdr:from>
    <xdr:to>
      <xdr:col>5</xdr:col>
      <xdr:colOff>685800</xdr:colOff>
      <xdr:row>685</xdr:row>
      <xdr:rowOff>180975</xdr:rowOff>
    </xdr:to>
    <xdr:pic>
      <xdr:nvPicPr>
        <xdr:cNvPr id="386" name="Image 385"/>
        <xdr:cNvPicPr>
          <a:picLocks noChangeAspect="1" noChangeArrowheads="1"/>
        </xdr:cNvPicPr>
      </xdr:nvPicPr>
      <xdr:blipFill>
        <a:blip xmlns:r="http://schemas.openxmlformats.org/officeDocument/2006/relationships" r:embed="rId6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810000" y="126482475"/>
          <a:ext cx="685800"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0</xdr:colOff>
      <xdr:row>151</xdr:row>
      <xdr:rowOff>0</xdr:rowOff>
    </xdr:from>
    <xdr:to>
      <xdr:col>5</xdr:col>
      <xdr:colOff>695325</xdr:colOff>
      <xdr:row>151</xdr:row>
      <xdr:rowOff>180975</xdr:rowOff>
    </xdr:to>
    <xdr:pic>
      <xdr:nvPicPr>
        <xdr:cNvPr id="196" name="Image 195"/>
        <xdr:cNvPicPr>
          <a:picLocks noChangeAspect="1" noChangeArrowheads="1"/>
        </xdr:cNvPicPr>
      </xdr:nvPicPr>
      <xdr:blipFill>
        <a:blip xmlns:r="http://schemas.openxmlformats.org/officeDocument/2006/relationships" r:embed="rId64">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810000" y="20507325"/>
          <a:ext cx="695325"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0</xdr:colOff>
      <xdr:row>295</xdr:row>
      <xdr:rowOff>0</xdr:rowOff>
    </xdr:from>
    <xdr:to>
      <xdr:col>5</xdr:col>
      <xdr:colOff>695325</xdr:colOff>
      <xdr:row>295</xdr:row>
      <xdr:rowOff>180975</xdr:rowOff>
    </xdr:to>
    <xdr:pic>
      <xdr:nvPicPr>
        <xdr:cNvPr id="198" name="Image 197"/>
        <xdr:cNvPicPr>
          <a:picLocks noChangeAspect="1" noChangeArrowheads="1"/>
        </xdr:cNvPicPr>
      </xdr:nvPicPr>
      <xdr:blipFill>
        <a:blip xmlns:r="http://schemas.openxmlformats.org/officeDocument/2006/relationships" r:embed="rId65">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810000" y="48996600"/>
          <a:ext cx="695325"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0</xdr:colOff>
      <xdr:row>439</xdr:row>
      <xdr:rowOff>0</xdr:rowOff>
    </xdr:from>
    <xdr:to>
      <xdr:col>5</xdr:col>
      <xdr:colOff>695325</xdr:colOff>
      <xdr:row>439</xdr:row>
      <xdr:rowOff>180975</xdr:rowOff>
    </xdr:to>
    <xdr:pic>
      <xdr:nvPicPr>
        <xdr:cNvPr id="204" name="Image 203"/>
        <xdr:cNvPicPr>
          <a:picLocks noChangeAspect="1" noChangeArrowheads="1"/>
        </xdr:cNvPicPr>
      </xdr:nvPicPr>
      <xdr:blipFill>
        <a:blip xmlns:r="http://schemas.openxmlformats.org/officeDocument/2006/relationships" r:embed="rId66">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810000" y="67246500"/>
          <a:ext cx="695325"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0</xdr:colOff>
      <xdr:row>583</xdr:row>
      <xdr:rowOff>0</xdr:rowOff>
    </xdr:from>
    <xdr:to>
      <xdr:col>5</xdr:col>
      <xdr:colOff>695325</xdr:colOff>
      <xdr:row>583</xdr:row>
      <xdr:rowOff>180975</xdr:rowOff>
    </xdr:to>
    <xdr:pic>
      <xdr:nvPicPr>
        <xdr:cNvPr id="209" name="Image 208"/>
        <xdr:cNvPicPr>
          <a:picLocks noChangeAspect="1" noChangeArrowheads="1"/>
        </xdr:cNvPicPr>
      </xdr:nvPicPr>
      <xdr:blipFill>
        <a:blip xmlns:r="http://schemas.openxmlformats.org/officeDocument/2006/relationships" r:embed="rId67">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810000" y="85496400"/>
          <a:ext cx="695325"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0</xdr:colOff>
      <xdr:row>727</xdr:row>
      <xdr:rowOff>0</xdr:rowOff>
    </xdr:from>
    <xdr:to>
      <xdr:col>5</xdr:col>
      <xdr:colOff>695325</xdr:colOff>
      <xdr:row>727</xdr:row>
      <xdr:rowOff>180975</xdr:rowOff>
    </xdr:to>
    <xdr:pic>
      <xdr:nvPicPr>
        <xdr:cNvPr id="211" name="Image 210"/>
        <xdr:cNvPicPr>
          <a:picLocks noChangeAspect="1" noChangeArrowheads="1"/>
        </xdr:cNvPicPr>
      </xdr:nvPicPr>
      <xdr:blipFill>
        <a:blip xmlns:r="http://schemas.openxmlformats.org/officeDocument/2006/relationships" r:embed="rId68">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810000" y="103736775"/>
          <a:ext cx="695325"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85724</xdr:colOff>
      <xdr:row>124</xdr:row>
      <xdr:rowOff>187211</xdr:rowOff>
    </xdr:from>
    <xdr:to>
      <xdr:col>6</xdr:col>
      <xdr:colOff>19049</xdr:colOff>
      <xdr:row>126</xdr:row>
      <xdr:rowOff>76160</xdr:rowOff>
    </xdr:to>
    <xdr:pic>
      <xdr:nvPicPr>
        <xdr:cNvPr id="14" name="Image 13"/>
        <xdr:cNvPicPr>
          <a:picLocks noChangeAspect="1"/>
        </xdr:cNvPicPr>
      </xdr:nvPicPr>
      <xdr:blipFill>
        <a:blip xmlns:r="http://schemas.openxmlformats.org/officeDocument/2006/relationships" r:embed="rId69"/>
        <a:stretch>
          <a:fillRect/>
        </a:stretch>
      </xdr:blipFill>
      <xdr:spPr>
        <a:xfrm>
          <a:off x="3895724" y="27295361"/>
          <a:ext cx="695325" cy="269950"/>
        </a:xfrm>
        <a:prstGeom prst="rect">
          <a:avLst/>
        </a:prstGeom>
      </xdr:spPr>
    </xdr:pic>
    <xdr:clientData/>
  </xdr:twoCellAnchor>
  <xdr:twoCellAnchor editAs="oneCell">
    <xdr:from>
      <xdr:col>4</xdr:col>
      <xdr:colOff>676275</xdr:colOff>
      <xdr:row>115</xdr:row>
      <xdr:rowOff>0</xdr:rowOff>
    </xdr:from>
    <xdr:to>
      <xdr:col>6</xdr:col>
      <xdr:colOff>28465</xdr:colOff>
      <xdr:row>116</xdr:row>
      <xdr:rowOff>38071</xdr:rowOff>
    </xdr:to>
    <xdr:pic>
      <xdr:nvPicPr>
        <xdr:cNvPr id="7" name="Image 6"/>
        <xdr:cNvPicPr>
          <a:picLocks noChangeAspect="1"/>
        </xdr:cNvPicPr>
      </xdr:nvPicPr>
      <xdr:blipFill>
        <a:blip xmlns:r="http://schemas.openxmlformats.org/officeDocument/2006/relationships" r:embed="rId70"/>
        <a:stretch>
          <a:fillRect/>
        </a:stretch>
      </xdr:blipFill>
      <xdr:spPr>
        <a:xfrm>
          <a:off x="3724275" y="24488775"/>
          <a:ext cx="876190" cy="228571"/>
        </a:xfrm>
        <a:prstGeom prst="rect">
          <a:avLst/>
        </a:prstGeom>
      </xdr:spPr>
    </xdr:pic>
    <xdr:clientData/>
  </xdr:twoCellAnchor>
  <xdr:twoCellAnchor editAs="oneCell">
    <xdr:from>
      <xdr:col>5</xdr:col>
      <xdr:colOff>57150</xdr:colOff>
      <xdr:row>127</xdr:row>
      <xdr:rowOff>9525</xdr:rowOff>
    </xdr:from>
    <xdr:to>
      <xdr:col>6</xdr:col>
      <xdr:colOff>218960</xdr:colOff>
      <xdr:row>128</xdr:row>
      <xdr:rowOff>28549</xdr:rowOff>
    </xdr:to>
    <xdr:pic>
      <xdr:nvPicPr>
        <xdr:cNvPr id="8" name="Image 7"/>
        <xdr:cNvPicPr>
          <a:picLocks noChangeAspect="1"/>
        </xdr:cNvPicPr>
      </xdr:nvPicPr>
      <xdr:blipFill>
        <a:blip xmlns:r="http://schemas.openxmlformats.org/officeDocument/2006/relationships" r:embed="rId71"/>
        <a:stretch>
          <a:fillRect/>
        </a:stretch>
      </xdr:blipFill>
      <xdr:spPr>
        <a:xfrm>
          <a:off x="3867150" y="27689175"/>
          <a:ext cx="923810" cy="209524"/>
        </a:xfrm>
        <a:prstGeom prst="rect">
          <a:avLst/>
        </a:prstGeom>
      </xdr:spPr>
    </xdr:pic>
    <xdr:clientData/>
  </xdr:twoCellAnchor>
  <xdr:twoCellAnchor editAs="oneCell">
    <xdr:from>
      <xdr:col>5</xdr:col>
      <xdr:colOff>752475</xdr:colOff>
      <xdr:row>131</xdr:row>
      <xdr:rowOff>9525</xdr:rowOff>
    </xdr:from>
    <xdr:to>
      <xdr:col>7</xdr:col>
      <xdr:colOff>371332</xdr:colOff>
      <xdr:row>132</xdr:row>
      <xdr:rowOff>57120</xdr:rowOff>
    </xdr:to>
    <xdr:pic>
      <xdr:nvPicPr>
        <xdr:cNvPr id="10" name="Image 9"/>
        <xdr:cNvPicPr>
          <a:picLocks noChangeAspect="1"/>
        </xdr:cNvPicPr>
      </xdr:nvPicPr>
      <xdr:blipFill>
        <a:blip xmlns:r="http://schemas.openxmlformats.org/officeDocument/2006/relationships" r:embed="rId72"/>
        <a:stretch>
          <a:fillRect/>
        </a:stretch>
      </xdr:blipFill>
      <xdr:spPr>
        <a:xfrm>
          <a:off x="4562475" y="28451175"/>
          <a:ext cx="1142857" cy="238095"/>
        </a:xfrm>
        <a:prstGeom prst="rect">
          <a:avLst/>
        </a:prstGeom>
      </xdr:spPr>
    </xdr:pic>
    <xdr:clientData/>
  </xdr:twoCellAnchor>
  <xdr:twoCellAnchor editAs="oneCell">
    <xdr:from>
      <xdr:col>4</xdr:col>
      <xdr:colOff>723900</xdr:colOff>
      <xdr:row>153</xdr:row>
      <xdr:rowOff>1</xdr:rowOff>
    </xdr:from>
    <xdr:to>
      <xdr:col>6</xdr:col>
      <xdr:colOff>200025</xdr:colOff>
      <xdr:row>154</xdr:row>
      <xdr:rowOff>21916</xdr:rowOff>
    </xdr:to>
    <xdr:pic>
      <xdr:nvPicPr>
        <xdr:cNvPr id="16" name="Image 15"/>
        <xdr:cNvPicPr>
          <a:picLocks noChangeAspect="1"/>
        </xdr:cNvPicPr>
      </xdr:nvPicPr>
      <xdr:blipFill>
        <a:blip xmlns:r="http://schemas.openxmlformats.org/officeDocument/2006/relationships" r:embed="rId73"/>
        <a:stretch>
          <a:fillRect/>
        </a:stretch>
      </xdr:blipFill>
      <xdr:spPr>
        <a:xfrm>
          <a:off x="3771900" y="33089851"/>
          <a:ext cx="1000125" cy="212416"/>
        </a:xfrm>
        <a:prstGeom prst="rect">
          <a:avLst/>
        </a:prstGeom>
      </xdr:spPr>
    </xdr:pic>
    <xdr:clientData/>
  </xdr:twoCellAnchor>
  <xdr:twoCellAnchor editAs="oneCell">
    <xdr:from>
      <xdr:col>5</xdr:col>
      <xdr:colOff>0</xdr:colOff>
      <xdr:row>259</xdr:row>
      <xdr:rowOff>1</xdr:rowOff>
    </xdr:from>
    <xdr:to>
      <xdr:col>6</xdr:col>
      <xdr:colOff>110756</xdr:colOff>
      <xdr:row>260</xdr:row>
      <xdr:rowOff>49480</xdr:rowOff>
    </xdr:to>
    <xdr:pic>
      <xdr:nvPicPr>
        <xdr:cNvPr id="17" name="Image 16"/>
        <xdr:cNvPicPr>
          <a:picLocks noChangeAspect="1"/>
        </xdr:cNvPicPr>
      </xdr:nvPicPr>
      <xdr:blipFill>
        <a:blip xmlns:r="http://schemas.openxmlformats.org/officeDocument/2006/relationships" r:embed="rId74"/>
        <a:stretch>
          <a:fillRect/>
        </a:stretch>
      </xdr:blipFill>
      <xdr:spPr>
        <a:xfrm>
          <a:off x="3821076" y="54724449"/>
          <a:ext cx="874971" cy="237764"/>
        </a:xfrm>
        <a:prstGeom prst="rect">
          <a:avLst/>
        </a:prstGeom>
      </xdr:spPr>
    </xdr:pic>
    <xdr:clientData/>
  </xdr:twoCellAnchor>
  <xdr:twoCellAnchor editAs="oneCell">
    <xdr:from>
      <xdr:col>5</xdr:col>
      <xdr:colOff>143982</xdr:colOff>
      <xdr:row>269</xdr:row>
      <xdr:rowOff>22151</xdr:rowOff>
    </xdr:from>
    <xdr:to>
      <xdr:col>6</xdr:col>
      <xdr:colOff>8338</xdr:colOff>
      <xdr:row>270</xdr:row>
      <xdr:rowOff>71960</xdr:rowOff>
    </xdr:to>
    <xdr:pic>
      <xdr:nvPicPr>
        <xdr:cNvPr id="18" name="Image 17"/>
        <xdr:cNvPicPr>
          <a:picLocks noChangeAspect="1"/>
        </xdr:cNvPicPr>
      </xdr:nvPicPr>
      <xdr:blipFill>
        <a:blip xmlns:r="http://schemas.openxmlformats.org/officeDocument/2006/relationships" r:embed="rId75"/>
        <a:stretch>
          <a:fillRect/>
        </a:stretch>
      </xdr:blipFill>
      <xdr:spPr>
        <a:xfrm>
          <a:off x="3965058" y="57537645"/>
          <a:ext cx="628571" cy="238095"/>
        </a:xfrm>
        <a:prstGeom prst="rect">
          <a:avLst/>
        </a:prstGeom>
      </xdr:spPr>
    </xdr:pic>
    <xdr:clientData/>
  </xdr:twoCellAnchor>
  <xdr:twoCellAnchor editAs="oneCell">
    <xdr:from>
      <xdr:col>5</xdr:col>
      <xdr:colOff>0</xdr:colOff>
      <xdr:row>271</xdr:row>
      <xdr:rowOff>0</xdr:rowOff>
    </xdr:from>
    <xdr:to>
      <xdr:col>6</xdr:col>
      <xdr:colOff>178642</xdr:colOff>
      <xdr:row>272</xdr:row>
      <xdr:rowOff>49811</xdr:rowOff>
    </xdr:to>
    <xdr:pic>
      <xdr:nvPicPr>
        <xdr:cNvPr id="19" name="Image 18"/>
        <xdr:cNvPicPr>
          <a:picLocks noChangeAspect="1"/>
        </xdr:cNvPicPr>
      </xdr:nvPicPr>
      <xdr:blipFill>
        <a:blip xmlns:r="http://schemas.openxmlformats.org/officeDocument/2006/relationships" r:embed="rId76"/>
        <a:stretch>
          <a:fillRect/>
        </a:stretch>
      </xdr:blipFill>
      <xdr:spPr>
        <a:xfrm>
          <a:off x="3821076" y="57892064"/>
          <a:ext cx="942857" cy="238095"/>
        </a:xfrm>
        <a:prstGeom prst="rect">
          <a:avLst/>
        </a:prstGeom>
      </xdr:spPr>
    </xdr:pic>
    <xdr:clientData/>
  </xdr:twoCellAnchor>
  <xdr:twoCellAnchor editAs="oneCell">
    <xdr:from>
      <xdr:col>5</xdr:col>
      <xdr:colOff>520552</xdr:colOff>
      <xdr:row>275</xdr:row>
      <xdr:rowOff>22152</xdr:rowOff>
    </xdr:from>
    <xdr:to>
      <xdr:col>7</xdr:col>
      <xdr:colOff>11075</xdr:colOff>
      <xdr:row>276</xdr:row>
      <xdr:rowOff>42669</xdr:rowOff>
    </xdr:to>
    <xdr:pic>
      <xdr:nvPicPr>
        <xdr:cNvPr id="20" name="Image 19"/>
        <xdr:cNvPicPr>
          <a:picLocks noChangeAspect="1"/>
        </xdr:cNvPicPr>
      </xdr:nvPicPr>
      <xdr:blipFill>
        <a:blip xmlns:r="http://schemas.openxmlformats.org/officeDocument/2006/relationships" r:embed="rId77"/>
        <a:stretch>
          <a:fillRect/>
        </a:stretch>
      </xdr:blipFill>
      <xdr:spPr>
        <a:xfrm>
          <a:off x="4341628" y="58667355"/>
          <a:ext cx="1018953" cy="208802"/>
        </a:xfrm>
        <a:prstGeom prst="rect">
          <a:avLst/>
        </a:prstGeom>
      </xdr:spPr>
    </xdr:pic>
    <xdr:clientData/>
  </xdr:twoCellAnchor>
  <xdr:twoCellAnchor editAs="oneCell">
    <xdr:from>
      <xdr:col>4</xdr:col>
      <xdr:colOff>708838</xdr:colOff>
      <xdr:row>297</xdr:row>
      <xdr:rowOff>11076</xdr:rowOff>
    </xdr:from>
    <xdr:to>
      <xdr:col>6</xdr:col>
      <xdr:colOff>165108</xdr:colOff>
      <xdr:row>298</xdr:row>
      <xdr:rowOff>38734</xdr:rowOff>
    </xdr:to>
    <xdr:pic>
      <xdr:nvPicPr>
        <xdr:cNvPr id="22" name="Image 21"/>
        <xdr:cNvPicPr>
          <a:picLocks noChangeAspect="1"/>
        </xdr:cNvPicPr>
      </xdr:nvPicPr>
      <xdr:blipFill>
        <a:blip xmlns:r="http://schemas.openxmlformats.org/officeDocument/2006/relationships" r:embed="rId78"/>
        <a:stretch>
          <a:fillRect/>
        </a:stretch>
      </xdr:blipFill>
      <xdr:spPr>
        <a:xfrm>
          <a:off x="3765698" y="63075436"/>
          <a:ext cx="984701" cy="215943"/>
        </a:xfrm>
        <a:prstGeom prst="rect">
          <a:avLst/>
        </a:prstGeom>
      </xdr:spPr>
    </xdr:pic>
    <xdr:clientData/>
  </xdr:twoCellAnchor>
  <xdr:twoCellAnchor editAs="oneCell">
    <xdr:from>
      <xdr:col>4</xdr:col>
      <xdr:colOff>719915</xdr:colOff>
      <xdr:row>402</xdr:row>
      <xdr:rowOff>166134</xdr:rowOff>
    </xdr:from>
    <xdr:to>
      <xdr:col>6</xdr:col>
      <xdr:colOff>22152</xdr:colOff>
      <xdr:row>404</xdr:row>
      <xdr:rowOff>22149</xdr:rowOff>
    </xdr:to>
    <xdr:pic>
      <xdr:nvPicPr>
        <xdr:cNvPr id="23" name="Image 22"/>
        <xdr:cNvPicPr>
          <a:picLocks noChangeAspect="1"/>
        </xdr:cNvPicPr>
      </xdr:nvPicPr>
      <xdr:blipFill>
        <a:blip xmlns:r="http://schemas.openxmlformats.org/officeDocument/2006/relationships" r:embed="rId79"/>
        <a:stretch>
          <a:fillRect/>
        </a:stretch>
      </xdr:blipFill>
      <xdr:spPr>
        <a:xfrm>
          <a:off x="3776775" y="83421279"/>
          <a:ext cx="830668" cy="221511"/>
        </a:xfrm>
        <a:prstGeom prst="rect">
          <a:avLst/>
        </a:prstGeom>
      </xdr:spPr>
    </xdr:pic>
    <xdr:clientData/>
  </xdr:twoCellAnchor>
  <xdr:twoCellAnchor editAs="oneCell">
    <xdr:from>
      <xdr:col>5</xdr:col>
      <xdr:colOff>88605</xdr:colOff>
      <xdr:row>413</xdr:row>
      <xdr:rowOff>22150</xdr:rowOff>
    </xdr:from>
    <xdr:to>
      <xdr:col>5</xdr:col>
      <xdr:colOff>743572</xdr:colOff>
      <xdr:row>414</xdr:row>
      <xdr:rowOff>55376</xdr:rowOff>
    </xdr:to>
    <xdr:pic>
      <xdr:nvPicPr>
        <xdr:cNvPr id="24" name="Image 23"/>
        <xdr:cNvPicPr>
          <a:picLocks noChangeAspect="1"/>
        </xdr:cNvPicPr>
      </xdr:nvPicPr>
      <xdr:blipFill>
        <a:blip xmlns:r="http://schemas.openxmlformats.org/officeDocument/2006/relationships" r:embed="rId80"/>
        <a:stretch>
          <a:fillRect/>
        </a:stretch>
      </xdr:blipFill>
      <xdr:spPr>
        <a:xfrm>
          <a:off x="3909681" y="86234476"/>
          <a:ext cx="654967" cy="221511"/>
        </a:xfrm>
        <a:prstGeom prst="rect">
          <a:avLst/>
        </a:prstGeom>
      </xdr:spPr>
    </xdr:pic>
    <xdr:clientData/>
  </xdr:twoCellAnchor>
  <xdr:twoCellAnchor editAs="oneCell">
    <xdr:from>
      <xdr:col>4</xdr:col>
      <xdr:colOff>686688</xdr:colOff>
      <xdr:row>415</xdr:row>
      <xdr:rowOff>2</xdr:rowOff>
    </xdr:from>
    <xdr:to>
      <xdr:col>6</xdr:col>
      <xdr:colOff>55379</xdr:colOff>
      <xdr:row>416</xdr:row>
      <xdr:rowOff>47324</xdr:rowOff>
    </xdr:to>
    <xdr:pic>
      <xdr:nvPicPr>
        <xdr:cNvPr id="25" name="Image 24"/>
        <xdr:cNvPicPr>
          <a:picLocks noChangeAspect="1"/>
        </xdr:cNvPicPr>
      </xdr:nvPicPr>
      <xdr:blipFill>
        <a:blip xmlns:r="http://schemas.openxmlformats.org/officeDocument/2006/relationships" r:embed="rId81"/>
        <a:stretch>
          <a:fillRect/>
        </a:stretch>
      </xdr:blipFill>
      <xdr:spPr>
        <a:xfrm>
          <a:off x="3743548" y="86588897"/>
          <a:ext cx="897122" cy="235608"/>
        </a:xfrm>
        <a:prstGeom prst="rect">
          <a:avLst/>
        </a:prstGeom>
      </xdr:spPr>
    </xdr:pic>
    <xdr:clientData/>
  </xdr:twoCellAnchor>
  <xdr:twoCellAnchor editAs="oneCell">
    <xdr:from>
      <xdr:col>5</xdr:col>
      <xdr:colOff>564855</xdr:colOff>
      <xdr:row>419</xdr:row>
      <xdr:rowOff>11077</xdr:rowOff>
    </xdr:from>
    <xdr:to>
      <xdr:col>7</xdr:col>
      <xdr:colOff>121831</xdr:colOff>
      <xdr:row>420</xdr:row>
      <xdr:rowOff>38080</xdr:rowOff>
    </xdr:to>
    <xdr:pic>
      <xdr:nvPicPr>
        <xdr:cNvPr id="26" name="Image 25"/>
        <xdr:cNvPicPr>
          <a:picLocks noChangeAspect="1"/>
        </xdr:cNvPicPr>
      </xdr:nvPicPr>
      <xdr:blipFill>
        <a:blip xmlns:r="http://schemas.openxmlformats.org/officeDocument/2006/relationships" r:embed="rId82"/>
        <a:stretch>
          <a:fillRect/>
        </a:stretch>
      </xdr:blipFill>
      <xdr:spPr>
        <a:xfrm>
          <a:off x="4385931" y="87364187"/>
          <a:ext cx="1085406" cy="215287"/>
        </a:xfrm>
        <a:prstGeom prst="rect">
          <a:avLst/>
        </a:prstGeom>
      </xdr:spPr>
    </xdr:pic>
    <xdr:clientData/>
  </xdr:twoCellAnchor>
  <xdr:twoCellAnchor editAs="oneCell">
    <xdr:from>
      <xdr:col>1</xdr:col>
      <xdr:colOff>678973</xdr:colOff>
      <xdr:row>148</xdr:row>
      <xdr:rowOff>96358</xdr:rowOff>
    </xdr:from>
    <xdr:to>
      <xdr:col>5</xdr:col>
      <xdr:colOff>447675</xdr:colOff>
      <xdr:row>150</xdr:row>
      <xdr:rowOff>132298</xdr:rowOff>
    </xdr:to>
    <xdr:pic>
      <xdr:nvPicPr>
        <xdr:cNvPr id="27" name="Image 26"/>
        <xdr:cNvPicPr>
          <a:picLocks noChangeAspect="1"/>
        </xdr:cNvPicPr>
      </xdr:nvPicPr>
      <xdr:blipFill>
        <a:blip xmlns:r="http://schemas.openxmlformats.org/officeDocument/2006/relationships" r:embed="rId83"/>
        <a:stretch>
          <a:fillRect/>
        </a:stretch>
      </xdr:blipFill>
      <xdr:spPr>
        <a:xfrm>
          <a:off x="1440973" y="31509808"/>
          <a:ext cx="2816702" cy="407415"/>
        </a:xfrm>
        <a:prstGeom prst="rect">
          <a:avLst/>
        </a:prstGeom>
      </xdr:spPr>
    </xdr:pic>
    <xdr:clientData/>
  </xdr:twoCellAnchor>
  <xdr:twoCellAnchor editAs="oneCell">
    <xdr:from>
      <xdr:col>1</xdr:col>
      <xdr:colOff>510994</xdr:colOff>
      <xdr:row>292</xdr:row>
      <xdr:rowOff>104435</xdr:rowOff>
    </xdr:from>
    <xdr:to>
      <xdr:col>5</xdr:col>
      <xdr:colOff>142875</xdr:colOff>
      <xdr:row>294</xdr:row>
      <xdr:rowOff>127911</xdr:rowOff>
    </xdr:to>
    <xdr:pic>
      <xdr:nvPicPr>
        <xdr:cNvPr id="28" name="Image 27"/>
        <xdr:cNvPicPr>
          <a:picLocks noChangeAspect="1"/>
        </xdr:cNvPicPr>
      </xdr:nvPicPr>
      <xdr:blipFill>
        <a:blip xmlns:r="http://schemas.openxmlformats.org/officeDocument/2006/relationships" r:embed="rId84"/>
        <a:stretch>
          <a:fillRect/>
        </a:stretch>
      </xdr:blipFill>
      <xdr:spPr>
        <a:xfrm>
          <a:off x="1272994" y="61645460"/>
          <a:ext cx="2679881" cy="394951"/>
        </a:xfrm>
        <a:prstGeom prst="rect">
          <a:avLst/>
        </a:prstGeom>
      </xdr:spPr>
    </xdr:pic>
    <xdr:clientData/>
  </xdr:twoCellAnchor>
  <xdr:twoCellAnchor editAs="oneCell">
    <xdr:from>
      <xdr:col>1</xdr:col>
      <xdr:colOff>618786</xdr:colOff>
      <xdr:row>436</xdr:row>
      <xdr:rowOff>76201</xdr:rowOff>
    </xdr:from>
    <xdr:to>
      <xdr:col>5</xdr:col>
      <xdr:colOff>257175</xdr:colOff>
      <xdr:row>438</xdr:row>
      <xdr:rowOff>115854</xdr:rowOff>
    </xdr:to>
    <xdr:pic>
      <xdr:nvPicPr>
        <xdr:cNvPr id="29" name="Image 28"/>
        <xdr:cNvPicPr>
          <a:picLocks noChangeAspect="1"/>
        </xdr:cNvPicPr>
      </xdr:nvPicPr>
      <xdr:blipFill>
        <a:blip xmlns:r="http://schemas.openxmlformats.org/officeDocument/2006/relationships" r:embed="rId85"/>
        <a:stretch>
          <a:fillRect/>
        </a:stretch>
      </xdr:blipFill>
      <xdr:spPr>
        <a:xfrm>
          <a:off x="1380786" y="90611326"/>
          <a:ext cx="2686389" cy="411128"/>
        </a:xfrm>
        <a:prstGeom prst="rect">
          <a:avLst/>
        </a:prstGeom>
      </xdr:spPr>
    </xdr:pic>
    <xdr:clientData/>
  </xdr:twoCellAnchor>
  <xdr:twoCellAnchor editAs="oneCell">
    <xdr:from>
      <xdr:col>5</xdr:col>
      <xdr:colOff>0</xdr:colOff>
      <xdr:row>547</xdr:row>
      <xdr:rowOff>28305</xdr:rowOff>
    </xdr:from>
    <xdr:to>
      <xdr:col>6</xdr:col>
      <xdr:colOff>10026</xdr:colOff>
      <xdr:row>548</xdr:row>
      <xdr:rowOff>47595</xdr:rowOff>
    </xdr:to>
    <xdr:pic>
      <xdr:nvPicPr>
        <xdr:cNvPr id="31" name="Image 30"/>
        <xdr:cNvPicPr>
          <a:picLocks noChangeAspect="1"/>
        </xdr:cNvPicPr>
      </xdr:nvPicPr>
      <xdr:blipFill>
        <a:blip xmlns:r="http://schemas.openxmlformats.org/officeDocument/2006/relationships" r:embed="rId86"/>
        <a:stretch>
          <a:fillRect/>
        </a:stretch>
      </xdr:blipFill>
      <xdr:spPr>
        <a:xfrm>
          <a:off x="3810000" y="114258121"/>
          <a:ext cx="772026" cy="209790"/>
        </a:xfrm>
        <a:prstGeom prst="rect">
          <a:avLst/>
        </a:prstGeom>
      </xdr:spPr>
    </xdr:pic>
    <xdr:clientData/>
  </xdr:twoCellAnchor>
  <xdr:twoCellAnchor editAs="oneCell">
    <xdr:from>
      <xdr:col>5</xdr:col>
      <xdr:colOff>40105</xdr:colOff>
      <xdr:row>557</xdr:row>
      <xdr:rowOff>23106</xdr:rowOff>
    </xdr:from>
    <xdr:to>
      <xdr:col>5</xdr:col>
      <xdr:colOff>641684</xdr:colOff>
      <xdr:row>558</xdr:row>
      <xdr:rowOff>48097</xdr:rowOff>
    </xdr:to>
    <xdr:pic>
      <xdr:nvPicPr>
        <xdr:cNvPr id="332" name="Image 331"/>
        <xdr:cNvPicPr>
          <a:picLocks noChangeAspect="1"/>
        </xdr:cNvPicPr>
      </xdr:nvPicPr>
      <xdr:blipFill>
        <a:blip xmlns:r="http://schemas.openxmlformats.org/officeDocument/2006/relationships" r:embed="rId87"/>
        <a:stretch>
          <a:fillRect/>
        </a:stretch>
      </xdr:blipFill>
      <xdr:spPr>
        <a:xfrm>
          <a:off x="3850105" y="116980080"/>
          <a:ext cx="601579" cy="215491"/>
        </a:xfrm>
        <a:prstGeom prst="rect">
          <a:avLst/>
        </a:prstGeom>
      </xdr:spPr>
    </xdr:pic>
    <xdr:clientData/>
  </xdr:twoCellAnchor>
  <xdr:twoCellAnchor editAs="oneCell">
    <xdr:from>
      <xdr:col>5</xdr:col>
      <xdr:colOff>661737</xdr:colOff>
      <xdr:row>563</xdr:row>
      <xdr:rowOff>0</xdr:rowOff>
    </xdr:from>
    <xdr:to>
      <xdr:col>7</xdr:col>
      <xdr:colOff>280594</xdr:colOff>
      <xdr:row>564</xdr:row>
      <xdr:rowOff>57120</xdr:rowOff>
    </xdr:to>
    <xdr:pic>
      <xdr:nvPicPr>
        <xdr:cNvPr id="345" name="Image 344"/>
        <xdr:cNvPicPr>
          <a:picLocks noChangeAspect="1"/>
        </xdr:cNvPicPr>
      </xdr:nvPicPr>
      <xdr:blipFill>
        <a:blip xmlns:r="http://schemas.openxmlformats.org/officeDocument/2006/relationships" r:embed="rId88"/>
        <a:stretch>
          <a:fillRect/>
        </a:stretch>
      </xdr:blipFill>
      <xdr:spPr>
        <a:xfrm>
          <a:off x="4471737" y="118130053"/>
          <a:ext cx="1142857" cy="247619"/>
        </a:xfrm>
        <a:prstGeom prst="rect">
          <a:avLst/>
        </a:prstGeom>
      </xdr:spPr>
    </xdr:pic>
    <xdr:clientData/>
  </xdr:twoCellAnchor>
  <xdr:twoCellAnchor editAs="oneCell">
    <xdr:from>
      <xdr:col>1</xdr:col>
      <xdr:colOff>669738</xdr:colOff>
      <xdr:row>580</xdr:row>
      <xdr:rowOff>49039</xdr:rowOff>
    </xdr:from>
    <xdr:to>
      <xdr:col>5</xdr:col>
      <xdr:colOff>502783</xdr:colOff>
      <xdr:row>582</xdr:row>
      <xdr:rowOff>98231</xdr:rowOff>
    </xdr:to>
    <xdr:pic>
      <xdr:nvPicPr>
        <xdr:cNvPr id="346" name="Image 345"/>
        <xdr:cNvPicPr>
          <a:picLocks noChangeAspect="1"/>
        </xdr:cNvPicPr>
      </xdr:nvPicPr>
      <xdr:blipFill>
        <a:blip xmlns:r="http://schemas.openxmlformats.org/officeDocument/2006/relationships" r:embed="rId89"/>
        <a:stretch>
          <a:fillRect/>
        </a:stretch>
      </xdr:blipFill>
      <xdr:spPr>
        <a:xfrm>
          <a:off x="1431738" y="119054389"/>
          <a:ext cx="2881045" cy="420667"/>
        </a:xfrm>
        <a:prstGeom prst="rect">
          <a:avLst/>
        </a:prstGeom>
      </xdr:spPr>
    </xdr:pic>
    <xdr:clientData/>
  </xdr:twoCellAnchor>
  <xdr:twoCellAnchor editAs="oneCell">
    <xdr:from>
      <xdr:col>4</xdr:col>
      <xdr:colOff>681789</xdr:colOff>
      <xdr:row>584</xdr:row>
      <xdr:rowOff>156142</xdr:rowOff>
    </xdr:from>
    <xdr:to>
      <xdr:col>6</xdr:col>
      <xdr:colOff>180473</xdr:colOff>
      <xdr:row>586</xdr:row>
      <xdr:rowOff>7491</xdr:rowOff>
    </xdr:to>
    <xdr:pic>
      <xdr:nvPicPr>
        <xdr:cNvPr id="129" name="Image 128"/>
        <xdr:cNvPicPr>
          <a:picLocks noChangeAspect="1"/>
        </xdr:cNvPicPr>
      </xdr:nvPicPr>
      <xdr:blipFill>
        <a:blip xmlns:r="http://schemas.openxmlformats.org/officeDocument/2006/relationships" r:embed="rId90"/>
        <a:stretch>
          <a:fillRect/>
        </a:stretch>
      </xdr:blipFill>
      <xdr:spPr>
        <a:xfrm>
          <a:off x="3729789" y="122737879"/>
          <a:ext cx="1022684" cy="222322"/>
        </a:xfrm>
        <a:prstGeom prst="rect">
          <a:avLst/>
        </a:prstGeom>
      </xdr:spPr>
    </xdr:pic>
    <xdr:clientData/>
  </xdr:twoCellAnchor>
  <xdr:twoCellAnchor editAs="oneCell">
    <xdr:from>
      <xdr:col>5</xdr:col>
      <xdr:colOff>0</xdr:colOff>
      <xdr:row>691</xdr:row>
      <xdr:rowOff>0</xdr:rowOff>
    </xdr:from>
    <xdr:to>
      <xdr:col>6</xdr:col>
      <xdr:colOff>113902</xdr:colOff>
      <xdr:row>692</xdr:row>
      <xdr:rowOff>50132</xdr:rowOff>
    </xdr:to>
    <xdr:pic>
      <xdr:nvPicPr>
        <xdr:cNvPr id="130" name="Image 129"/>
        <xdr:cNvPicPr>
          <a:picLocks noChangeAspect="1"/>
        </xdr:cNvPicPr>
      </xdr:nvPicPr>
      <xdr:blipFill>
        <a:blip xmlns:r="http://schemas.openxmlformats.org/officeDocument/2006/relationships" r:embed="rId91"/>
        <a:stretch>
          <a:fillRect/>
        </a:stretch>
      </xdr:blipFill>
      <xdr:spPr>
        <a:xfrm>
          <a:off x="3810000" y="143967868"/>
          <a:ext cx="875902" cy="240632"/>
        </a:xfrm>
        <a:prstGeom prst="rect">
          <a:avLst/>
        </a:prstGeom>
      </xdr:spPr>
    </xdr:pic>
    <xdr:clientData/>
  </xdr:twoCellAnchor>
  <xdr:twoCellAnchor editAs="oneCell">
    <xdr:from>
      <xdr:col>5</xdr:col>
      <xdr:colOff>40105</xdr:colOff>
      <xdr:row>701</xdr:row>
      <xdr:rowOff>34223</xdr:rowOff>
    </xdr:from>
    <xdr:to>
      <xdr:col>5</xdr:col>
      <xdr:colOff>641684</xdr:colOff>
      <xdr:row>702</xdr:row>
      <xdr:rowOff>77172</xdr:rowOff>
    </xdr:to>
    <xdr:pic>
      <xdr:nvPicPr>
        <xdr:cNvPr id="131" name="Image 130"/>
        <xdr:cNvPicPr>
          <a:picLocks noChangeAspect="1"/>
        </xdr:cNvPicPr>
      </xdr:nvPicPr>
      <xdr:blipFill>
        <a:blip xmlns:r="http://schemas.openxmlformats.org/officeDocument/2006/relationships" r:embed="rId92"/>
        <a:stretch>
          <a:fillRect/>
        </a:stretch>
      </xdr:blipFill>
      <xdr:spPr>
        <a:xfrm>
          <a:off x="3850105" y="146729249"/>
          <a:ext cx="601579" cy="233449"/>
        </a:xfrm>
        <a:prstGeom prst="rect">
          <a:avLst/>
        </a:prstGeom>
      </xdr:spPr>
    </xdr:pic>
    <xdr:clientData/>
  </xdr:twoCellAnchor>
  <xdr:twoCellAnchor editAs="oneCell">
    <xdr:from>
      <xdr:col>5</xdr:col>
      <xdr:colOff>0</xdr:colOff>
      <xdr:row>559</xdr:row>
      <xdr:rowOff>10027</xdr:rowOff>
    </xdr:from>
    <xdr:to>
      <xdr:col>6</xdr:col>
      <xdr:colOff>144091</xdr:colOff>
      <xdr:row>560</xdr:row>
      <xdr:rowOff>66643</xdr:rowOff>
    </xdr:to>
    <xdr:pic>
      <xdr:nvPicPr>
        <xdr:cNvPr id="132" name="Image 131"/>
        <xdr:cNvPicPr>
          <a:picLocks noChangeAspect="1"/>
        </xdr:cNvPicPr>
      </xdr:nvPicPr>
      <xdr:blipFill>
        <a:blip xmlns:r="http://schemas.openxmlformats.org/officeDocument/2006/relationships" r:embed="rId93"/>
        <a:stretch>
          <a:fillRect/>
        </a:stretch>
      </xdr:blipFill>
      <xdr:spPr>
        <a:xfrm>
          <a:off x="3810000" y="117307895"/>
          <a:ext cx="906091" cy="247116"/>
        </a:xfrm>
        <a:prstGeom prst="rect">
          <a:avLst/>
        </a:prstGeom>
      </xdr:spPr>
    </xdr:pic>
    <xdr:clientData/>
  </xdr:twoCellAnchor>
  <xdr:twoCellAnchor editAs="oneCell">
    <xdr:from>
      <xdr:col>5</xdr:col>
      <xdr:colOff>0</xdr:colOff>
      <xdr:row>703</xdr:row>
      <xdr:rowOff>21628</xdr:rowOff>
    </xdr:from>
    <xdr:to>
      <xdr:col>6</xdr:col>
      <xdr:colOff>100263</xdr:colOff>
      <xdr:row>704</xdr:row>
      <xdr:rowOff>38071</xdr:rowOff>
    </xdr:to>
    <xdr:pic>
      <xdr:nvPicPr>
        <xdr:cNvPr id="133" name="Image 132"/>
        <xdr:cNvPicPr>
          <a:picLocks noChangeAspect="1"/>
        </xdr:cNvPicPr>
      </xdr:nvPicPr>
      <xdr:blipFill>
        <a:blip xmlns:r="http://schemas.openxmlformats.org/officeDocument/2006/relationships" r:embed="rId94"/>
        <a:stretch>
          <a:fillRect/>
        </a:stretch>
      </xdr:blipFill>
      <xdr:spPr>
        <a:xfrm>
          <a:off x="3810000" y="147097654"/>
          <a:ext cx="862263" cy="206943"/>
        </a:xfrm>
        <a:prstGeom prst="rect">
          <a:avLst/>
        </a:prstGeom>
      </xdr:spPr>
    </xdr:pic>
    <xdr:clientData/>
  </xdr:twoCellAnchor>
  <xdr:twoCellAnchor editAs="oneCell">
    <xdr:from>
      <xdr:col>6</xdr:col>
      <xdr:colOff>1</xdr:colOff>
      <xdr:row>707</xdr:row>
      <xdr:rowOff>20052</xdr:rowOff>
    </xdr:from>
    <xdr:to>
      <xdr:col>7</xdr:col>
      <xdr:colOff>297975</xdr:colOff>
      <xdr:row>708</xdr:row>
      <xdr:rowOff>38070</xdr:rowOff>
    </xdr:to>
    <xdr:pic>
      <xdr:nvPicPr>
        <xdr:cNvPr id="134" name="Image 133"/>
        <xdr:cNvPicPr>
          <a:picLocks noChangeAspect="1"/>
        </xdr:cNvPicPr>
      </xdr:nvPicPr>
      <xdr:blipFill>
        <a:blip xmlns:r="http://schemas.openxmlformats.org/officeDocument/2006/relationships" r:embed="rId95"/>
        <a:stretch>
          <a:fillRect/>
        </a:stretch>
      </xdr:blipFill>
      <xdr:spPr>
        <a:xfrm>
          <a:off x="4572001" y="147868105"/>
          <a:ext cx="1059974" cy="208519"/>
        </a:xfrm>
        <a:prstGeom prst="rect">
          <a:avLst/>
        </a:prstGeom>
      </xdr:spPr>
    </xdr:pic>
    <xdr:clientData/>
  </xdr:twoCellAnchor>
  <xdr:twoCellAnchor editAs="oneCell">
    <xdr:from>
      <xdr:col>1</xdr:col>
      <xdr:colOff>576962</xdr:colOff>
      <xdr:row>724</xdr:row>
      <xdr:rowOff>52603</xdr:rowOff>
    </xdr:from>
    <xdr:to>
      <xdr:col>5</xdr:col>
      <xdr:colOff>408215</xdr:colOff>
      <xdr:row>726</xdr:row>
      <xdr:rowOff>99082</xdr:rowOff>
    </xdr:to>
    <xdr:pic>
      <xdr:nvPicPr>
        <xdr:cNvPr id="135" name="Image 134"/>
        <xdr:cNvPicPr>
          <a:picLocks noChangeAspect="1"/>
        </xdr:cNvPicPr>
      </xdr:nvPicPr>
      <xdr:blipFill>
        <a:blip xmlns:r="http://schemas.openxmlformats.org/officeDocument/2006/relationships" r:embed="rId96"/>
        <a:stretch>
          <a:fillRect/>
        </a:stretch>
      </xdr:blipFill>
      <xdr:spPr>
        <a:xfrm>
          <a:off x="1338962" y="147937753"/>
          <a:ext cx="2879253" cy="417954"/>
        </a:xfrm>
        <a:prstGeom prst="rect">
          <a:avLst/>
        </a:prstGeom>
      </xdr:spPr>
    </xdr:pic>
    <xdr:clientData/>
  </xdr:twoCellAnchor>
  <xdr:twoCellAnchor editAs="oneCell">
    <xdr:from>
      <xdr:col>4</xdr:col>
      <xdr:colOff>691816</xdr:colOff>
      <xdr:row>729</xdr:row>
      <xdr:rowOff>0</xdr:rowOff>
    </xdr:from>
    <xdr:to>
      <xdr:col>6</xdr:col>
      <xdr:colOff>230605</xdr:colOff>
      <xdr:row>730</xdr:row>
      <xdr:rowOff>38548</xdr:rowOff>
    </xdr:to>
    <xdr:pic>
      <xdr:nvPicPr>
        <xdr:cNvPr id="136" name="Image 135"/>
        <xdr:cNvPicPr>
          <a:picLocks noChangeAspect="1"/>
        </xdr:cNvPicPr>
      </xdr:nvPicPr>
      <xdr:blipFill>
        <a:blip xmlns:r="http://schemas.openxmlformats.org/officeDocument/2006/relationships" r:embed="rId97"/>
        <a:stretch>
          <a:fillRect/>
        </a:stretch>
      </xdr:blipFill>
      <xdr:spPr>
        <a:xfrm>
          <a:off x="3739816" y="152490237"/>
          <a:ext cx="1062789" cy="229049"/>
        </a:xfrm>
        <a:prstGeom prst="rect">
          <a:avLst/>
        </a:prstGeom>
      </xdr:spPr>
    </xdr:pic>
    <xdr:clientData/>
  </xdr:twoCellAnchor>
  <xdr:twoCellAnchor editAs="oneCell">
    <xdr:from>
      <xdr:col>4</xdr:col>
      <xdr:colOff>5220</xdr:colOff>
      <xdr:row>6</xdr:row>
      <xdr:rowOff>60158</xdr:rowOff>
    </xdr:from>
    <xdr:to>
      <xdr:col>4</xdr:col>
      <xdr:colOff>713335</xdr:colOff>
      <xdr:row>6</xdr:row>
      <xdr:rowOff>263639</xdr:rowOff>
    </xdr:to>
    <xdr:pic>
      <xdr:nvPicPr>
        <xdr:cNvPr id="138" name="Image 137"/>
        <xdr:cNvPicPr>
          <a:picLocks noChangeAspect="1"/>
        </xdr:cNvPicPr>
      </xdr:nvPicPr>
      <xdr:blipFill>
        <a:blip xmlns:r="http://schemas.openxmlformats.org/officeDocument/2006/relationships" r:embed="rId98"/>
        <a:stretch>
          <a:fillRect/>
        </a:stretch>
      </xdr:blipFill>
      <xdr:spPr>
        <a:xfrm>
          <a:off x="3066827" y="1182747"/>
          <a:ext cx="708115" cy="203481"/>
        </a:xfrm>
        <a:prstGeom prst="rect">
          <a:avLst/>
        </a:prstGeom>
      </xdr:spPr>
    </xdr:pic>
    <xdr:clientData/>
  </xdr:twoCellAnchor>
  <xdr:twoCellAnchor editAs="oneCell">
    <xdr:from>
      <xdr:col>6</xdr:col>
      <xdr:colOff>68036</xdr:colOff>
      <xdr:row>6</xdr:row>
      <xdr:rowOff>68036</xdr:rowOff>
    </xdr:from>
    <xdr:to>
      <xdr:col>6</xdr:col>
      <xdr:colOff>691119</xdr:colOff>
      <xdr:row>6</xdr:row>
      <xdr:rowOff>253066</xdr:rowOff>
    </xdr:to>
    <xdr:pic>
      <xdr:nvPicPr>
        <xdr:cNvPr id="140" name="Image 139"/>
        <xdr:cNvPicPr>
          <a:picLocks noChangeAspect="1"/>
        </xdr:cNvPicPr>
      </xdr:nvPicPr>
      <xdr:blipFill>
        <a:blip xmlns:r="http://schemas.openxmlformats.org/officeDocument/2006/relationships" r:embed="rId99"/>
        <a:stretch>
          <a:fillRect/>
        </a:stretch>
      </xdr:blipFill>
      <xdr:spPr>
        <a:xfrm>
          <a:off x="4660447" y="1190625"/>
          <a:ext cx="623083" cy="185030"/>
        </a:xfrm>
        <a:prstGeom prst="rect">
          <a:avLst/>
        </a:prstGeom>
      </xdr:spPr>
    </xdr:pic>
    <xdr:clientData/>
  </xdr:twoCellAnchor>
  <xdr:twoCellAnchor editAs="oneCell">
    <xdr:from>
      <xdr:col>8</xdr:col>
      <xdr:colOff>34018</xdr:colOff>
      <xdr:row>6</xdr:row>
      <xdr:rowOff>56589</xdr:rowOff>
    </xdr:from>
    <xdr:to>
      <xdr:col>8</xdr:col>
      <xdr:colOff>926987</xdr:colOff>
      <xdr:row>6</xdr:row>
      <xdr:rowOff>239435</xdr:rowOff>
    </xdr:to>
    <xdr:pic>
      <xdr:nvPicPr>
        <xdr:cNvPr id="141" name="Image 140"/>
        <xdr:cNvPicPr>
          <a:picLocks noChangeAspect="1"/>
        </xdr:cNvPicPr>
      </xdr:nvPicPr>
      <xdr:blipFill>
        <a:blip xmlns:r="http://schemas.openxmlformats.org/officeDocument/2006/relationships" r:embed="rId100"/>
        <a:stretch>
          <a:fillRect/>
        </a:stretch>
      </xdr:blipFill>
      <xdr:spPr>
        <a:xfrm>
          <a:off x="6157232" y="1179178"/>
          <a:ext cx="892969" cy="182846"/>
        </a:xfrm>
        <a:prstGeom prst="rect">
          <a:avLst/>
        </a:prstGeom>
      </xdr:spPr>
    </xdr:pic>
    <xdr:clientData/>
  </xdr:twoCellAnchor>
  <xdr:twoCellAnchor editAs="oneCell">
    <xdr:from>
      <xdr:col>4</xdr:col>
      <xdr:colOff>731385</xdr:colOff>
      <xdr:row>441</xdr:row>
      <xdr:rowOff>32760</xdr:rowOff>
    </xdr:from>
    <xdr:to>
      <xdr:col>6</xdr:col>
      <xdr:colOff>170089</xdr:colOff>
      <xdr:row>442</xdr:row>
      <xdr:rowOff>25491</xdr:rowOff>
    </xdr:to>
    <xdr:pic>
      <xdr:nvPicPr>
        <xdr:cNvPr id="6" name="Image 5"/>
        <xdr:cNvPicPr>
          <a:picLocks noChangeAspect="1"/>
        </xdr:cNvPicPr>
      </xdr:nvPicPr>
      <xdr:blipFill>
        <a:blip xmlns:r="http://schemas.openxmlformats.org/officeDocument/2006/relationships" r:embed="rId101"/>
        <a:stretch>
          <a:fillRect/>
        </a:stretch>
      </xdr:blipFill>
      <xdr:spPr>
        <a:xfrm>
          <a:off x="3792992" y="91966019"/>
          <a:ext cx="969508" cy="179829"/>
        </a:xfrm>
        <a:prstGeom prst="rect">
          <a:avLst/>
        </a:prstGeom>
      </xdr:spPr>
    </xdr:pic>
    <xdr:clientData/>
  </xdr:twoCellAnchor>
  <xdr:twoCellAnchor editAs="oneCell">
    <xdr:from>
      <xdr:col>4</xdr:col>
      <xdr:colOff>419100</xdr:colOff>
      <xdr:row>120</xdr:row>
      <xdr:rowOff>47625</xdr:rowOff>
    </xdr:from>
    <xdr:to>
      <xdr:col>5</xdr:col>
      <xdr:colOff>352426</xdr:colOff>
      <xdr:row>120</xdr:row>
      <xdr:rowOff>257175</xdr:rowOff>
    </xdr:to>
    <xdr:pic>
      <xdr:nvPicPr>
        <xdr:cNvPr id="197" name="Image 196"/>
        <xdr:cNvPicPr>
          <a:picLocks noChangeAspect="1"/>
        </xdr:cNvPicPr>
      </xdr:nvPicPr>
      <xdr:blipFill>
        <a:blip xmlns:r="http://schemas.openxmlformats.org/officeDocument/2006/relationships" r:embed="rId69"/>
        <a:stretch>
          <a:fillRect/>
        </a:stretch>
      </xdr:blipFill>
      <xdr:spPr>
        <a:xfrm>
          <a:off x="3467100" y="25279350"/>
          <a:ext cx="695326" cy="209550"/>
        </a:xfrm>
        <a:prstGeom prst="rect">
          <a:avLst/>
        </a:prstGeom>
      </xdr:spPr>
    </xdr:pic>
    <xdr:clientData/>
  </xdr:twoCellAnchor>
  <xdr:twoCellAnchor editAs="oneCell">
    <xdr:from>
      <xdr:col>5</xdr:col>
      <xdr:colOff>202683</xdr:colOff>
      <xdr:row>267</xdr:row>
      <xdr:rowOff>63795</xdr:rowOff>
    </xdr:from>
    <xdr:to>
      <xdr:col>6</xdr:col>
      <xdr:colOff>67039</xdr:colOff>
      <xdr:row>267</xdr:row>
      <xdr:rowOff>304104</xdr:rowOff>
    </xdr:to>
    <xdr:pic>
      <xdr:nvPicPr>
        <xdr:cNvPr id="200" name="Image 199"/>
        <xdr:cNvPicPr>
          <a:picLocks noChangeAspect="1"/>
        </xdr:cNvPicPr>
      </xdr:nvPicPr>
      <xdr:blipFill>
        <a:blip xmlns:r="http://schemas.openxmlformats.org/officeDocument/2006/relationships" r:embed="rId75"/>
        <a:stretch>
          <a:fillRect/>
        </a:stretch>
      </xdr:blipFill>
      <xdr:spPr>
        <a:xfrm>
          <a:off x="4012683" y="56223195"/>
          <a:ext cx="626356" cy="240309"/>
        </a:xfrm>
        <a:prstGeom prst="rect">
          <a:avLst/>
        </a:prstGeom>
      </xdr:spPr>
    </xdr:pic>
    <xdr:clientData/>
  </xdr:twoCellAnchor>
  <xdr:twoCellAnchor editAs="oneCell">
    <xdr:from>
      <xdr:col>5</xdr:col>
      <xdr:colOff>495301</xdr:colOff>
      <xdr:row>265</xdr:row>
      <xdr:rowOff>104775</xdr:rowOff>
    </xdr:from>
    <xdr:to>
      <xdr:col>6</xdr:col>
      <xdr:colOff>457201</xdr:colOff>
      <xdr:row>265</xdr:row>
      <xdr:rowOff>313592</xdr:rowOff>
    </xdr:to>
    <xdr:pic>
      <xdr:nvPicPr>
        <xdr:cNvPr id="4" name="Image 3"/>
        <xdr:cNvPicPr>
          <a:picLocks noChangeAspect="1"/>
        </xdr:cNvPicPr>
      </xdr:nvPicPr>
      <xdr:blipFill>
        <a:blip xmlns:r="http://schemas.openxmlformats.org/officeDocument/2006/relationships" r:embed="rId102"/>
        <a:stretch>
          <a:fillRect/>
        </a:stretch>
      </xdr:blipFill>
      <xdr:spPr>
        <a:xfrm>
          <a:off x="4305301" y="55616475"/>
          <a:ext cx="723900" cy="208817"/>
        </a:xfrm>
        <a:prstGeom prst="rect">
          <a:avLst/>
        </a:prstGeom>
      </xdr:spPr>
    </xdr:pic>
    <xdr:clientData/>
  </xdr:twoCellAnchor>
  <xdr:twoCellAnchor editAs="oneCell">
    <xdr:from>
      <xdr:col>8</xdr:col>
      <xdr:colOff>638175</xdr:colOff>
      <xdr:row>266</xdr:row>
      <xdr:rowOff>9526</xdr:rowOff>
    </xdr:from>
    <xdr:to>
      <xdr:col>9</xdr:col>
      <xdr:colOff>323441</xdr:colOff>
      <xdr:row>266</xdr:row>
      <xdr:rowOff>200025</xdr:rowOff>
    </xdr:to>
    <xdr:pic>
      <xdr:nvPicPr>
        <xdr:cNvPr id="5" name="Image 4"/>
        <xdr:cNvPicPr>
          <a:picLocks noChangeAspect="1"/>
        </xdr:cNvPicPr>
      </xdr:nvPicPr>
      <xdr:blipFill>
        <a:blip xmlns:r="http://schemas.openxmlformats.org/officeDocument/2006/relationships" r:embed="rId103"/>
        <a:stretch>
          <a:fillRect/>
        </a:stretch>
      </xdr:blipFill>
      <xdr:spPr>
        <a:xfrm>
          <a:off x="6734175" y="55845076"/>
          <a:ext cx="628241" cy="1904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189155</xdr:colOff>
      <xdr:row>0</xdr:row>
      <xdr:rowOff>78890</xdr:rowOff>
    </xdr:from>
    <xdr:to>
      <xdr:col>1</xdr:col>
      <xdr:colOff>511100</xdr:colOff>
      <xdr:row>3</xdr:row>
      <xdr:rowOff>177277</xdr:rowOff>
    </xdr:to>
    <xdr:pic>
      <xdr:nvPicPr>
        <xdr:cNvPr id="2" name="Imag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1155" y="78890"/>
          <a:ext cx="321945" cy="641312"/>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266700</xdr:colOff>
          <xdr:row>137</xdr:row>
          <xdr:rowOff>0</xdr:rowOff>
        </xdr:from>
        <xdr:to>
          <xdr:col>1</xdr:col>
          <xdr:colOff>571500</xdr:colOff>
          <xdr:row>138</xdr:row>
          <xdr:rowOff>38100</xdr:rowOff>
        </xdr:to>
        <xdr:sp macro="" textlink="">
          <xdr:nvSpPr>
            <xdr:cNvPr id="3082" name="Check Box 10" hidden="1">
              <a:extLst>
                <a:ext uri="{63B3BB69-23CF-44E3-9099-C40C66FF867C}">
                  <a14:compatExt spid="_x0000_s3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137</xdr:row>
          <xdr:rowOff>171450</xdr:rowOff>
        </xdr:from>
        <xdr:to>
          <xdr:col>1</xdr:col>
          <xdr:colOff>571500</xdr:colOff>
          <xdr:row>139</xdr:row>
          <xdr:rowOff>28575</xdr:rowOff>
        </xdr:to>
        <xdr:sp macro="" textlink="">
          <xdr:nvSpPr>
            <xdr:cNvPr id="3083" name="Check Box 11" hidden="1">
              <a:extLst>
                <a:ext uri="{63B3BB69-23CF-44E3-9099-C40C66FF867C}">
                  <a14:compatExt spid="_x0000_s3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uid.admin.ch/Search.aspx?lang=fr" TargetMode="External"/><Relationship Id="rId2" Type="http://schemas.openxmlformats.org/officeDocument/2006/relationships/hyperlink" Target="mailto:ree-vd@heig-vd.ch" TargetMode="External"/><Relationship Id="rId1" Type="http://schemas.openxmlformats.org/officeDocument/2006/relationships/hyperlink" Target="mailto:info.energie@vd.ch"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tabColor rgb="FF00B050"/>
    <pageSetUpPr fitToPage="1"/>
  </sheetPr>
  <dimension ref="B1:U163"/>
  <sheetViews>
    <sheetView showGridLines="0" zoomScaleNormal="100" workbookViewId="0">
      <selection activeCell="D164" sqref="D164"/>
    </sheetView>
  </sheetViews>
  <sheetFormatPr baseColWidth="10" defaultRowHeight="14.25" outlineLevelRow="1"/>
  <cols>
    <col min="1" max="11" width="11.42578125" style="2"/>
    <col min="12" max="21" width="11" style="2" customWidth="1"/>
    <col min="22" max="16384" width="11.42578125" style="2"/>
  </cols>
  <sheetData>
    <row r="1" spans="2:21" ht="16.5" customHeight="1">
      <c r="B1" s="241"/>
      <c r="C1" s="235" t="s">
        <v>369</v>
      </c>
      <c r="D1" s="236"/>
      <c r="E1" s="3" t="s">
        <v>0</v>
      </c>
      <c r="F1" s="224" t="s">
        <v>441</v>
      </c>
      <c r="G1" s="224"/>
      <c r="H1" s="224"/>
      <c r="I1" s="247" t="s">
        <v>31</v>
      </c>
      <c r="J1" s="248"/>
      <c r="L1" s="9" t="s">
        <v>39</v>
      </c>
      <c r="M1" s="10"/>
      <c r="N1" s="10"/>
      <c r="O1" s="10"/>
      <c r="P1" s="10"/>
      <c r="Q1" s="10"/>
      <c r="R1" s="10"/>
      <c r="S1" s="10"/>
      <c r="T1" s="10"/>
      <c r="U1" s="11"/>
    </row>
    <row r="2" spans="2:21" ht="17.25" customHeight="1">
      <c r="B2" s="242"/>
      <c r="C2" s="237"/>
      <c r="D2" s="238"/>
      <c r="E2" s="4" t="s">
        <v>1</v>
      </c>
      <c r="F2" s="225" t="s">
        <v>442</v>
      </c>
      <c r="G2" s="225"/>
      <c r="H2" s="225"/>
      <c r="I2" s="249"/>
      <c r="J2" s="250"/>
      <c r="L2" s="12" t="s">
        <v>363</v>
      </c>
      <c r="M2" s="6"/>
      <c r="N2" s="6"/>
      <c r="O2" s="6"/>
      <c r="P2" s="6"/>
      <c r="Q2" s="6"/>
      <c r="R2" s="6"/>
      <c r="S2" s="5"/>
      <c r="T2" s="7" t="s">
        <v>359</v>
      </c>
      <c r="U2" s="156"/>
    </row>
    <row r="3" spans="2:21" ht="16.5" customHeight="1">
      <c r="B3" s="242"/>
      <c r="C3" s="237"/>
      <c r="D3" s="238"/>
      <c r="E3" s="227" t="s">
        <v>2</v>
      </c>
      <c r="F3" s="228"/>
      <c r="G3" s="228"/>
      <c r="H3" s="229"/>
      <c r="I3" s="251" t="str">
        <f>IF(I10&lt;&gt;"",I10,"")</f>
        <v>000.000.000</v>
      </c>
      <c r="J3" s="252"/>
      <c r="L3" s="12" t="s">
        <v>360</v>
      </c>
      <c r="U3" s="13"/>
    </row>
    <row r="4" spans="2:21" ht="16.5" customHeight="1">
      <c r="B4" s="243"/>
      <c r="C4" s="239"/>
      <c r="D4" s="240"/>
      <c r="E4" s="230"/>
      <c r="F4" s="231"/>
      <c r="G4" s="231"/>
      <c r="H4" s="232"/>
      <c r="I4" s="239"/>
      <c r="J4" s="240"/>
      <c r="L4" s="12" t="s">
        <v>367</v>
      </c>
      <c r="P4" s="2" t="s">
        <v>362</v>
      </c>
      <c r="U4" s="13"/>
    </row>
    <row r="5" spans="2:21" ht="15">
      <c r="L5" s="12" t="s">
        <v>368</v>
      </c>
      <c r="Q5" s="157" t="s">
        <v>361</v>
      </c>
      <c r="U5" s="13"/>
    </row>
    <row r="6" spans="2:21" ht="31.5" customHeight="1">
      <c r="B6" s="253" t="s">
        <v>371</v>
      </c>
      <c r="C6" s="254"/>
      <c r="D6" s="254"/>
      <c r="E6" s="254"/>
      <c r="F6" s="254"/>
      <c r="G6" s="254"/>
      <c r="H6" s="254"/>
      <c r="I6" s="254"/>
      <c r="J6" s="254"/>
      <c r="L6" s="258" t="s">
        <v>358</v>
      </c>
      <c r="M6" s="259"/>
      <c r="N6" s="259"/>
      <c r="O6" s="259"/>
      <c r="P6" s="259"/>
      <c r="Q6" s="259"/>
      <c r="R6" s="259"/>
      <c r="S6" s="259"/>
      <c r="T6" s="259"/>
      <c r="U6" s="260"/>
    </row>
    <row r="7" spans="2:21" ht="15.75" thickBot="1">
      <c r="B7" s="23"/>
      <c r="L7" s="14" t="s">
        <v>370</v>
      </c>
      <c r="M7" s="15"/>
      <c r="N7" s="15"/>
      <c r="O7" s="15"/>
      <c r="P7" s="15"/>
      <c r="Q7" s="15"/>
      <c r="R7" s="15"/>
      <c r="S7" s="15"/>
      <c r="T7" s="158" t="s">
        <v>364</v>
      </c>
      <c r="U7" s="16"/>
    </row>
    <row r="8" spans="2:21" ht="30" customHeight="1">
      <c r="B8" s="233" t="s">
        <v>372</v>
      </c>
      <c r="C8" s="233"/>
      <c r="D8" s="233"/>
      <c r="E8" s="233"/>
      <c r="F8" s="233"/>
      <c r="G8" s="233"/>
      <c r="H8" s="233"/>
      <c r="I8" s="233"/>
      <c r="J8" s="233"/>
    </row>
    <row r="9" spans="2:21" ht="15">
      <c r="B9" s="23"/>
      <c r="L9" s="213"/>
      <c r="M9" s="211"/>
      <c r="N9" s="211"/>
      <c r="O9" s="211"/>
      <c r="P9" s="211"/>
      <c r="Q9" s="211"/>
      <c r="R9" s="211"/>
      <c r="S9" s="211"/>
    </row>
    <row r="10" spans="2:21" ht="15">
      <c r="B10" s="2" t="s">
        <v>452</v>
      </c>
      <c r="E10" s="23" t="s">
        <v>451</v>
      </c>
      <c r="I10" s="27" t="s">
        <v>443</v>
      </c>
      <c r="L10" s="211"/>
      <c r="M10" s="211"/>
      <c r="N10" s="211"/>
      <c r="O10" s="211"/>
      <c r="P10" s="211"/>
      <c r="Q10" s="211"/>
      <c r="R10" s="211"/>
      <c r="S10" s="211"/>
    </row>
    <row r="11" spans="2:21" ht="15">
      <c r="L11" s="211"/>
      <c r="M11" s="211"/>
      <c r="N11" s="211"/>
      <c r="O11" s="211"/>
      <c r="P11" s="211"/>
      <c r="Q11" s="211"/>
      <c r="R11" s="211"/>
      <c r="S11" s="211"/>
    </row>
    <row r="12" spans="2:21" ht="15">
      <c r="B12" s="1" t="s">
        <v>3</v>
      </c>
      <c r="L12" s="211"/>
      <c r="M12" s="211"/>
      <c r="N12" s="211"/>
      <c r="O12" s="211"/>
      <c r="P12" s="211"/>
      <c r="Q12" s="211"/>
      <c r="R12" s="211"/>
      <c r="S12" s="211"/>
    </row>
    <row r="13" spans="2:21" ht="48" customHeight="1">
      <c r="B13" s="234" t="s">
        <v>68</v>
      </c>
      <c r="C13" s="234"/>
      <c r="D13" s="234"/>
      <c r="E13" s="234"/>
      <c r="F13" s="234"/>
      <c r="G13" s="234"/>
      <c r="H13" s="234"/>
      <c r="I13" s="234"/>
      <c r="J13" s="234"/>
    </row>
    <row r="14" spans="2:21" ht="12.75" customHeight="1">
      <c r="B14" s="20"/>
      <c r="C14" s="20"/>
      <c r="D14" s="20"/>
      <c r="E14" s="20"/>
      <c r="F14" s="20"/>
      <c r="G14" s="20"/>
      <c r="H14" s="20"/>
      <c r="I14" s="20"/>
      <c r="J14" s="20"/>
    </row>
    <row r="15" spans="2:21" ht="17.25" customHeight="1">
      <c r="B15" s="22" t="s">
        <v>61</v>
      </c>
      <c r="C15" s="20"/>
      <c r="D15" s="20"/>
      <c r="E15" s="20"/>
      <c r="F15" s="20"/>
      <c r="G15" s="20"/>
      <c r="H15" s="20"/>
      <c r="I15" s="20"/>
      <c r="J15" s="20"/>
      <c r="N15" s="6"/>
    </row>
    <row r="16" spans="2:21" ht="103.5" customHeight="1">
      <c r="B16" s="234" t="s">
        <v>168</v>
      </c>
      <c r="C16" s="234"/>
      <c r="D16" s="234"/>
      <c r="E16" s="234"/>
      <c r="F16" s="234"/>
      <c r="G16" s="234"/>
      <c r="H16" s="234"/>
      <c r="I16" s="234"/>
      <c r="J16" s="234"/>
    </row>
    <row r="17" spans="2:10" ht="31.5" customHeight="1">
      <c r="B17" s="234" t="s">
        <v>373</v>
      </c>
      <c r="C17" s="255"/>
      <c r="D17" s="255"/>
      <c r="E17" s="255"/>
      <c r="F17" s="255"/>
      <c r="G17" s="255"/>
      <c r="H17" s="255"/>
      <c r="I17" s="255"/>
      <c r="J17" s="255"/>
    </row>
    <row r="18" spans="2:10" ht="39.75" customHeight="1">
      <c r="B18" s="256" t="s">
        <v>347</v>
      </c>
      <c r="C18" s="257"/>
      <c r="D18" s="257"/>
      <c r="E18" s="257"/>
      <c r="F18" s="257"/>
      <c r="G18" s="257"/>
      <c r="H18" s="257"/>
      <c r="I18" s="257"/>
      <c r="J18" s="257"/>
    </row>
    <row r="19" spans="2:10" ht="15.75" thickBot="1">
      <c r="B19" s="24" t="s">
        <v>62</v>
      </c>
      <c r="C19" s="25"/>
      <c r="D19" s="25"/>
      <c r="E19" s="25"/>
      <c r="F19" s="25"/>
      <c r="G19" s="25"/>
      <c r="H19" s="25"/>
      <c r="I19" s="25"/>
      <c r="J19" s="25"/>
    </row>
    <row r="20" spans="2:10" outlineLevel="1"/>
    <row r="21" spans="2:10" ht="15" outlineLevel="1">
      <c r="B21" s="226" t="s">
        <v>5</v>
      </c>
      <c r="C21" s="226"/>
      <c r="D21" s="226"/>
      <c r="E21" s="226"/>
      <c r="F21" s="226"/>
      <c r="G21" s="226"/>
      <c r="H21" s="226"/>
      <c r="I21" s="226"/>
      <c r="J21" s="226"/>
    </row>
    <row r="22" spans="2:10" outlineLevel="1">
      <c r="B22" s="19" t="s">
        <v>69</v>
      </c>
      <c r="C22" s="18"/>
    </row>
    <row r="23" spans="2:10" outlineLevel="1">
      <c r="B23" s="8"/>
    </row>
    <row r="24" spans="2:10" outlineLevel="1">
      <c r="B24" s="244" t="s">
        <v>342</v>
      </c>
      <c r="C24" s="245"/>
      <c r="D24" s="245"/>
      <c r="E24" s="245"/>
      <c r="F24" s="245"/>
      <c r="G24" s="245"/>
      <c r="H24" s="245"/>
      <c r="I24" s="245"/>
      <c r="J24" s="246"/>
    </row>
    <row r="25" spans="2:10" outlineLevel="1">
      <c r="B25" s="7"/>
      <c r="C25" s="7"/>
      <c r="D25" s="7"/>
      <c r="E25" s="7"/>
      <c r="F25" s="7"/>
      <c r="G25" s="7"/>
      <c r="H25" s="7"/>
      <c r="I25" s="7"/>
      <c r="J25" s="7"/>
    </row>
    <row r="26" spans="2:10" outlineLevel="1">
      <c r="B26" s="8" t="s">
        <v>348</v>
      </c>
    </row>
    <row r="27" spans="2:10" outlineLevel="1"/>
    <row r="28" spans="2:10" s="83" customFormat="1" outlineLevel="1">
      <c r="B28" s="215" t="s">
        <v>444</v>
      </c>
      <c r="C28" s="216"/>
      <c r="D28" s="216"/>
      <c r="E28" s="216"/>
      <c r="F28" s="216"/>
      <c r="G28" s="216"/>
      <c r="H28" s="216"/>
      <c r="I28" s="216"/>
      <c r="J28" s="217"/>
    </row>
    <row r="29" spans="2:10" s="83" customFormat="1" outlineLevel="1">
      <c r="B29" s="218"/>
      <c r="C29" s="219"/>
      <c r="D29" s="219"/>
      <c r="E29" s="219"/>
      <c r="F29" s="219"/>
      <c r="G29" s="219"/>
      <c r="H29" s="219"/>
      <c r="I29" s="219"/>
      <c r="J29" s="220"/>
    </row>
    <row r="30" spans="2:10" s="83" customFormat="1" outlineLevel="1">
      <c r="B30" s="221"/>
      <c r="C30" s="222"/>
      <c r="D30" s="222"/>
      <c r="E30" s="222"/>
      <c r="F30" s="222"/>
      <c r="G30" s="222"/>
      <c r="H30" s="222"/>
      <c r="I30" s="222"/>
      <c r="J30" s="223"/>
    </row>
    <row r="31" spans="2:10" outlineLevel="1"/>
    <row r="32" spans="2:10" ht="15" outlineLevel="1">
      <c r="B32" s="1" t="s">
        <v>4</v>
      </c>
    </row>
    <row r="33" spans="2:12" outlineLevel="1">
      <c r="B33" s="2" t="s">
        <v>170</v>
      </c>
    </row>
    <row r="34" spans="2:12" outlineLevel="1"/>
    <row r="35" spans="2:12" s="83" customFormat="1" outlineLevel="1">
      <c r="B35" s="215" t="s">
        <v>446</v>
      </c>
      <c r="C35" s="216"/>
      <c r="D35" s="216"/>
      <c r="E35" s="216"/>
      <c r="F35" s="216"/>
      <c r="G35" s="216"/>
      <c r="H35" s="216"/>
      <c r="I35" s="216"/>
      <c r="J35" s="217"/>
    </row>
    <row r="36" spans="2:12" s="83" customFormat="1" outlineLevel="1">
      <c r="B36" s="218"/>
      <c r="C36" s="219"/>
      <c r="D36" s="219"/>
      <c r="E36" s="219"/>
      <c r="F36" s="219"/>
      <c r="G36" s="219"/>
      <c r="H36" s="219"/>
      <c r="I36" s="219"/>
      <c r="J36" s="220"/>
    </row>
    <row r="37" spans="2:12" s="83" customFormat="1" outlineLevel="1">
      <c r="B37" s="218"/>
      <c r="C37" s="219"/>
      <c r="D37" s="219"/>
      <c r="E37" s="219"/>
      <c r="F37" s="219"/>
      <c r="G37" s="219"/>
      <c r="H37" s="219"/>
      <c r="I37" s="219"/>
      <c r="J37" s="220"/>
      <c r="L37" s="209"/>
    </row>
    <row r="38" spans="2:12" s="83" customFormat="1" outlineLevel="1">
      <c r="B38" s="221"/>
      <c r="C38" s="222"/>
      <c r="D38" s="222"/>
      <c r="E38" s="222"/>
      <c r="F38" s="222"/>
      <c r="G38" s="222"/>
      <c r="H38" s="222"/>
      <c r="I38" s="222"/>
      <c r="J38" s="223"/>
      <c r="L38" s="209"/>
    </row>
    <row r="39" spans="2:12" outlineLevel="1">
      <c r="L39" s="26"/>
    </row>
    <row r="40" spans="2:12" ht="15" outlineLevel="1">
      <c r="B40" s="1" t="s">
        <v>70</v>
      </c>
      <c r="L40" s="26"/>
    </row>
    <row r="41" spans="2:12" outlineLevel="1">
      <c r="B41" s="2" t="s">
        <v>169</v>
      </c>
      <c r="L41" s="26"/>
    </row>
    <row r="42" spans="2:12" outlineLevel="1">
      <c r="L42" s="26"/>
    </row>
    <row r="43" spans="2:12" s="83" customFormat="1" ht="30" customHeight="1" outlineLevel="1">
      <c r="B43" s="215" t="s">
        <v>445</v>
      </c>
      <c r="C43" s="216"/>
      <c r="D43" s="216"/>
      <c r="E43" s="216"/>
      <c r="F43" s="216"/>
      <c r="G43" s="216"/>
      <c r="H43" s="216"/>
      <c r="I43" s="216"/>
      <c r="J43" s="217"/>
      <c r="L43" s="209"/>
    </row>
    <row r="44" spans="2:12" s="83" customFormat="1" ht="30" customHeight="1" outlineLevel="1">
      <c r="B44" s="218"/>
      <c r="C44" s="219"/>
      <c r="D44" s="219"/>
      <c r="E44" s="219"/>
      <c r="F44" s="219"/>
      <c r="G44" s="219"/>
      <c r="H44" s="219"/>
      <c r="I44" s="219"/>
      <c r="J44" s="220"/>
      <c r="L44" s="209"/>
    </row>
    <row r="45" spans="2:12" s="83" customFormat="1" ht="30" customHeight="1" outlineLevel="1">
      <c r="B45" s="218"/>
      <c r="C45" s="219"/>
      <c r="D45" s="219"/>
      <c r="E45" s="219"/>
      <c r="F45" s="219"/>
      <c r="G45" s="219"/>
      <c r="H45" s="219"/>
      <c r="I45" s="219"/>
      <c r="J45" s="220"/>
      <c r="L45" s="209"/>
    </row>
    <row r="46" spans="2:12" s="83" customFormat="1" ht="30" customHeight="1" outlineLevel="1">
      <c r="B46" s="221"/>
      <c r="C46" s="222"/>
      <c r="D46" s="222"/>
      <c r="E46" s="222"/>
      <c r="F46" s="222"/>
      <c r="G46" s="222"/>
      <c r="H46" s="222"/>
      <c r="I46" s="222"/>
      <c r="J46" s="223"/>
      <c r="L46" s="209"/>
    </row>
    <row r="47" spans="2:12" ht="30.75" customHeight="1" outlineLevel="1">
      <c r="L47" s="26"/>
    </row>
    <row r="48" spans="2:12" ht="15.75" thickBot="1">
      <c r="B48" s="24" t="s">
        <v>44</v>
      </c>
      <c r="C48" s="25"/>
      <c r="D48" s="25"/>
      <c r="E48" s="25"/>
      <c r="F48" s="25"/>
      <c r="G48" s="25"/>
      <c r="H48" s="25"/>
      <c r="I48" s="25"/>
      <c r="J48" s="25"/>
      <c r="L48" s="26"/>
    </row>
    <row r="49" spans="2:12" outlineLevel="1">
      <c r="L49" s="26"/>
    </row>
    <row r="50" spans="2:12" ht="15" outlineLevel="1">
      <c r="B50" s="226" t="s">
        <v>5</v>
      </c>
      <c r="C50" s="226"/>
      <c r="D50" s="226"/>
      <c r="E50" s="226"/>
      <c r="F50" s="226"/>
      <c r="G50" s="226"/>
      <c r="H50" s="226"/>
      <c r="I50" s="226"/>
      <c r="J50" s="226"/>
      <c r="L50" s="26"/>
    </row>
    <row r="51" spans="2:12" outlineLevel="1">
      <c r="B51" s="19" t="s">
        <v>69</v>
      </c>
      <c r="L51" s="26"/>
    </row>
    <row r="52" spans="2:12" outlineLevel="1">
      <c r="B52" s="8"/>
      <c r="L52" s="26"/>
    </row>
    <row r="53" spans="2:12" outlineLevel="1">
      <c r="B53" s="244" t="s">
        <v>300</v>
      </c>
      <c r="C53" s="245"/>
      <c r="D53" s="245"/>
      <c r="E53" s="245"/>
      <c r="F53" s="245"/>
      <c r="G53" s="245"/>
      <c r="H53" s="245"/>
      <c r="I53" s="245"/>
      <c r="J53" s="246"/>
      <c r="L53" s="26"/>
    </row>
    <row r="54" spans="2:12" outlineLevel="1">
      <c r="B54" s="7"/>
      <c r="C54" s="7"/>
      <c r="D54" s="7"/>
      <c r="E54" s="7"/>
      <c r="F54" s="7"/>
      <c r="G54" s="7"/>
      <c r="H54" s="7"/>
      <c r="I54" s="7"/>
      <c r="J54" s="7"/>
      <c r="L54" s="26"/>
    </row>
    <row r="55" spans="2:12" outlineLevel="1">
      <c r="B55" s="8" t="s">
        <v>348</v>
      </c>
      <c r="L55" s="26"/>
    </row>
    <row r="56" spans="2:12" outlineLevel="1">
      <c r="L56" s="26"/>
    </row>
    <row r="57" spans="2:12" s="83" customFormat="1" outlineLevel="1">
      <c r="B57" s="215" t="s">
        <v>447</v>
      </c>
      <c r="C57" s="216"/>
      <c r="D57" s="216"/>
      <c r="E57" s="216"/>
      <c r="F57" s="216"/>
      <c r="G57" s="216"/>
      <c r="H57" s="216"/>
      <c r="I57" s="216"/>
      <c r="J57" s="217"/>
      <c r="L57" s="209"/>
    </row>
    <row r="58" spans="2:12" s="83" customFormat="1" outlineLevel="1">
      <c r="B58" s="218"/>
      <c r="C58" s="219"/>
      <c r="D58" s="219"/>
      <c r="E58" s="219"/>
      <c r="F58" s="219"/>
      <c r="G58" s="219"/>
      <c r="H58" s="219"/>
      <c r="I58" s="219"/>
      <c r="J58" s="220"/>
      <c r="L58" s="209"/>
    </row>
    <row r="59" spans="2:12" s="83" customFormat="1" outlineLevel="1">
      <c r="B59" s="221"/>
      <c r="C59" s="222"/>
      <c r="D59" s="222"/>
      <c r="E59" s="222"/>
      <c r="F59" s="222"/>
      <c r="G59" s="222"/>
      <c r="H59" s="222"/>
      <c r="I59" s="222"/>
      <c r="J59" s="223"/>
      <c r="L59" s="209"/>
    </row>
    <row r="60" spans="2:12" outlineLevel="1">
      <c r="L60" s="26"/>
    </row>
    <row r="61" spans="2:12" ht="15" outlineLevel="1">
      <c r="B61" s="1" t="s">
        <v>4</v>
      </c>
      <c r="L61" s="26"/>
    </row>
    <row r="62" spans="2:12" outlineLevel="1">
      <c r="B62" s="2" t="s">
        <v>170</v>
      </c>
      <c r="L62" s="26"/>
    </row>
    <row r="63" spans="2:12" outlineLevel="1">
      <c r="L63" s="26"/>
    </row>
    <row r="64" spans="2:12" s="83" customFormat="1" outlineLevel="1">
      <c r="B64" s="215" t="s">
        <v>453</v>
      </c>
      <c r="C64" s="216"/>
      <c r="D64" s="216"/>
      <c r="E64" s="216"/>
      <c r="F64" s="216"/>
      <c r="G64" s="216"/>
      <c r="H64" s="216"/>
      <c r="I64" s="216"/>
      <c r="J64" s="217"/>
      <c r="L64" s="209"/>
    </row>
    <row r="65" spans="2:12" s="83" customFormat="1" outlineLevel="1">
      <c r="B65" s="218"/>
      <c r="C65" s="219"/>
      <c r="D65" s="219"/>
      <c r="E65" s="219"/>
      <c r="F65" s="219"/>
      <c r="G65" s="219"/>
      <c r="H65" s="219"/>
      <c r="I65" s="219"/>
      <c r="J65" s="220"/>
      <c r="L65" s="209"/>
    </row>
    <row r="66" spans="2:12" s="83" customFormat="1" outlineLevel="1">
      <c r="B66" s="218"/>
      <c r="C66" s="219"/>
      <c r="D66" s="219"/>
      <c r="E66" s="219"/>
      <c r="F66" s="219"/>
      <c r="G66" s="219"/>
      <c r="H66" s="219"/>
      <c r="I66" s="219"/>
      <c r="J66" s="220"/>
      <c r="L66" s="209"/>
    </row>
    <row r="67" spans="2:12" s="83" customFormat="1" outlineLevel="1">
      <c r="B67" s="221"/>
      <c r="C67" s="222"/>
      <c r="D67" s="222"/>
      <c r="E67" s="222"/>
      <c r="F67" s="222"/>
      <c r="G67" s="222"/>
      <c r="H67" s="222"/>
      <c r="I67" s="222"/>
      <c r="J67" s="223"/>
      <c r="L67" s="209"/>
    </row>
    <row r="68" spans="2:12" outlineLevel="1">
      <c r="L68" s="26"/>
    </row>
    <row r="69" spans="2:12" ht="15" outlineLevel="1">
      <c r="B69" s="1" t="s">
        <v>70</v>
      </c>
      <c r="L69" s="26"/>
    </row>
    <row r="70" spans="2:12" outlineLevel="1">
      <c r="B70" s="2" t="s">
        <v>169</v>
      </c>
      <c r="L70" s="26"/>
    </row>
    <row r="71" spans="2:12" outlineLevel="1">
      <c r="L71" s="26"/>
    </row>
    <row r="72" spans="2:12" s="83" customFormat="1" ht="18.75" customHeight="1" outlineLevel="1">
      <c r="B72" s="215" t="s">
        <v>454</v>
      </c>
      <c r="C72" s="216"/>
      <c r="D72" s="216"/>
      <c r="E72" s="216"/>
      <c r="F72" s="216"/>
      <c r="G72" s="216"/>
      <c r="H72" s="216"/>
      <c r="I72" s="216"/>
      <c r="J72" s="217"/>
      <c r="L72" s="209"/>
    </row>
    <row r="73" spans="2:12" s="83" customFormat="1" ht="18.75" customHeight="1" outlineLevel="1">
      <c r="B73" s="218"/>
      <c r="C73" s="219"/>
      <c r="D73" s="219"/>
      <c r="E73" s="219"/>
      <c r="F73" s="219"/>
      <c r="G73" s="219"/>
      <c r="H73" s="219"/>
      <c r="I73" s="219"/>
      <c r="J73" s="220"/>
      <c r="L73" s="209"/>
    </row>
    <row r="74" spans="2:12" s="83" customFormat="1" ht="18.75" customHeight="1" outlineLevel="1">
      <c r="B74" s="218"/>
      <c r="C74" s="219"/>
      <c r="D74" s="219"/>
      <c r="E74" s="219"/>
      <c r="F74" s="219"/>
      <c r="G74" s="219"/>
      <c r="H74" s="219"/>
      <c r="I74" s="219"/>
      <c r="J74" s="220"/>
      <c r="L74" s="209"/>
    </row>
    <row r="75" spans="2:12" s="83" customFormat="1" ht="18.75" customHeight="1" outlineLevel="1">
      <c r="B75" s="221"/>
      <c r="C75" s="222"/>
      <c r="D75" s="222"/>
      <c r="E75" s="222"/>
      <c r="F75" s="222"/>
      <c r="G75" s="222"/>
      <c r="H75" s="222"/>
      <c r="I75" s="222"/>
      <c r="J75" s="223"/>
      <c r="L75" s="209"/>
    </row>
    <row r="76" spans="2:12" ht="30" customHeight="1" outlineLevel="1">
      <c r="L76" s="26"/>
    </row>
    <row r="77" spans="2:12" ht="15.75" thickBot="1">
      <c r="B77" s="24" t="s">
        <v>45</v>
      </c>
      <c r="C77" s="25"/>
      <c r="D77" s="25"/>
      <c r="E77" s="25"/>
      <c r="F77" s="25"/>
      <c r="G77" s="25"/>
      <c r="H77" s="25"/>
      <c r="I77" s="25"/>
      <c r="J77" s="25"/>
      <c r="L77" s="26"/>
    </row>
    <row r="78" spans="2:12" hidden="1" outlineLevel="1">
      <c r="L78" s="26"/>
    </row>
    <row r="79" spans="2:12" ht="15" hidden="1" outlineLevel="1">
      <c r="B79" s="226" t="s">
        <v>5</v>
      </c>
      <c r="C79" s="226"/>
      <c r="D79" s="226"/>
      <c r="E79" s="226"/>
      <c r="F79" s="226"/>
      <c r="G79" s="226"/>
      <c r="H79" s="226"/>
      <c r="I79" s="226"/>
      <c r="J79" s="226"/>
      <c r="L79" s="26"/>
    </row>
    <row r="80" spans="2:12" hidden="1" outlineLevel="1">
      <c r="B80" s="19" t="s">
        <v>69</v>
      </c>
    </row>
    <row r="81" spans="2:10" hidden="1" outlineLevel="1">
      <c r="B81" s="8"/>
    </row>
    <row r="82" spans="2:10" hidden="1" outlineLevel="1">
      <c r="B82" s="244"/>
      <c r="C82" s="245"/>
      <c r="D82" s="245"/>
      <c r="E82" s="245"/>
      <c r="F82" s="245"/>
      <c r="G82" s="245"/>
      <c r="H82" s="245"/>
      <c r="I82" s="245"/>
      <c r="J82" s="246"/>
    </row>
    <row r="83" spans="2:10" hidden="1" outlineLevel="1">
      <c r="B83" s="7"/>
      <c r="C83" s="7"/>
      <c r="D83" s="7"/>
      <c r="E83" s="7"/>
      <c r="F83" s="7"/>
      <c r="G83" s="7"/>
      <c r="H83" s="7"/>
      <c r="I83" s="7"/>
      <c r="J83" s="7"/>
    </row>
    <row r="84" spans="2:10" hidden="1" outlineLevel="1">
      <c r="B84" s="8" t="s">
        <v>348</v>
      </c>
    </row>
    <row r="85" spans="2:10" hidden="1" outlineLevel="1"/>
    <row r="86" spans="2:10" s="83" customFormat="1" hidden="1" outlineLevel="1">
      <c r="B86" s="215"/>
      <c r="C86" s="216"/>
      <c r="D86" s="216"/>
      <c r="E86" s="216"/>
      <c r="F86" s="216"/>
      <c r="G86" s="216"/>
      <c r="H86" s="216"/>
      <c r="I86" s="216"/>
      <c r="J86" s="217"/>
    </row>
    <row r="87" spans="2:10" s="83" customFormat="1" hidden="1" outlineLevel="1">
      <c r="B87" s="218"/>
      <c r="C87" s="219"/>
      <c r="D87" s="219"/>
      <c r="E87" s="219"/>
      <c r="F87" s="219"/>
      <c r="G87" s="219"/>
      <c r="H87" s="219"/>
      <c r="I87" s="219"/>
      <c r="J87" s="220"/>
    </row>
    <row r="88" spans="2:10" s="83" customFormat="1" hidden="1" outlineLevel="1">
      <c r="B88" s="221"/>
      <c r="C88" s="222"/>
      <c r="D88" s="222"/>
      <c r="E88" s="222"/>
      <c r="F88" s="222"/>
      <c r="G88" s="222"/>
      <c r="H88" s="222"/>
      <c r="I88" s="222"/>
      <c r="J88" s="223"/>
    </row>
    <row r="89" spans="2:10" hidden="1" outlineLevel="1"/>
    <row r="90" spans="2:10" ht="15" hidden="1" outlineLevel="1">
      <c r="B90" s="1" t="s">
        <v>4</v>
      </c>
    </row>
    <row r="91" spans="2:10" hidden="1" outlineLevel="1">
      <c r="B91" s="2" t="s">
        <v>170</v>
      </c>
    </row>
    <row r="92" spans="2:10" hidden="1" outlineLevel="1"/>
    <row r="93" spans="2:10" s="83" customFormat="1" hidden="1" outlineLevel="1">
      <c r="B93" s="215"/>
      <c r="C93" s="216"/>
      <c r="D93" s="216"/>
      <c r="E93" s="216"/>
      <c r="F93" s="216"/>
      <c r="G93" s="216"/>
      <c r="H93" s="216"/>
      <c r="I93" s="216"/>
      <c r="J93" s="217"/>
    </row>
    <row r="94" spans="2:10" s="83" customFormat="1" hidden="1" outlineLevel="1">
      <c r="B94" s="218"/>
      <c r="C94" s="219"/>
      <c r="D94" s="219"/>
      <c r="E94" s="219"/>
      <c r="F94" s="219"/>
      <c r="G94" s="219"/>
      <c r="H94" s="219"/>
      <c r="I94" s="219"/>
      <c r="J94" s="220"/>
    </row>
    <row r="95" spans="2:10" s="83" customFormat="1" hidden="1" outlineLevel="1">
      <c r="B95" s="218"/>
      <c r="C95" s="219"/>
      <c r="D95" s="219"/>
      <c r="E95" s="219"/>
      <c r="F95" s="219"/>
      <c r="G95" s="219"/>
      <c r="H95" s="219"/>
      <c r="I95" s="219"/>
      <c r="J95" s="220"/>
    </row>
    <row r="96" spans="2:10" s="83" customFormat="1" hidden="1" outlineLevel="1">
      <c r="B96" s="221"/>
      <c r="C96" s="222"/>
      <c r="D96" s="222"/>
      <c r="E96" s="222"/>
      <c r="F96" s="222"/>
      <c r="G96" s="222"/>
      <c r="H96" s="222"/>
      <c r="I96" s="222"/>
      <c r="J96" s="223"/>
    </row>
    <row r="97" spans="2:10" hidden="1" outlineLevel="1"/>
    <row r="98" spans="2:10" ht="15" hidden="1" outlineLevel="1">
      <c r="B98" s="1" t="s">
        <v>70</v>
      </c>
    </row>
    <row r="99" spans="2:10" hidden="1" outlineLevel="1">
      <c r="B99" s="2" t="s">
        <v>169</v>
      </c>
    </row>
    <row r="100" spans="2:10" hidden="1" outlineLevel="1"/>
    <row r="101" spans="2:10" s="83" customFormat="1" hidden="1" outlineLevel="1">
      <c r="B101" s="215"/>
      <c r="C101" s="216"/>
      <c r="D101" s="216"/>
      <c r="E101" s="216"/>
      <c r="F101" s="216"/>
      <c r="G101" s="216"/>
      <c r="H101" s="216"/>
      <c r="I101" s="216"/>
      <c r="J101" s="217"/>
    </row>
    <row r="102" spans="2:10" s="83" customFormat="1" hidden="1" outlineLevel="1">
      <c r="B102" s="218"/>
      <c r="C102" s="219"/>
      <c r="D102" s="219"/>
      <c r="E102" s="219"/>
      <c r="F102" s="219"/>
      <c r="G102" s="219"/>
      <c r="H102" s="219"/>
      <c r="I102" s="219"/>
      <c r="J102" s="220"/>
    </row>
    <row r="103" spans="2:10" s="83" customFormat="1" hidden="1" outlineLevel="1">
      <c r="B103" s="218"/>
      <c r="C103" s="219"/>
      <c r="D103" s="219"/>
      <c r="E103" s="219"/>
      <c r="F103" s="219"/>
      <c r="G103" s="219"/>
      <c r="H103" s="219"/>
      <c r="I103" s="219"/>
      <c r="J103" s="220"/>
    </row>
    <row r="104" spans="2:10" s="83" customFormat="1" hidden="1" outlineLevel="1">
      <c r="B104" s="221"/>
      <c r="C104" s="222"/>
      <c r="D104" s="222"/>
      <c r="E104" s="222"/>
      <c r="F104" s="222"/>
      <c r="G104" s="222"/>
      <c r="H104" s="222"/>
      <c r="I104" s="222"/>
      <c r="J104" s="223"/>
    </row>
    <row r="105" spans="2:10" ht="30" hidden="1" customHeight="1" outlineLevel="1"/>
    <row r="106" spans="2:10" ht="15.75" collapsed="1" thickBot="1">
      <c r="B106" s="24" t="s">
        <v>46</v>
      </c>
      <c r="C106" s="25"/>
      <c r="D106" s="25"/>
      <c r="E106" s="25"/>
      <c r="F106" s="25"/>
      <c r="G106" s="25"/>
      <c r="H106" s="25"/>
      <c r="I106" s="25"/>
      <c r="J106" s="25"/>
    </row>
    <row r="107" spans="2:10" hidden="1" outlineLevel="1"/>
    <row r="108" spans="2:10" ht="15" hidden="1" outlineLevel="1">
      <c r="B108" s="226" t="s">
        <v>5</v>
      </c>
      <c r="C108" s="226"/>
      <c r="D108" s="226"/>
      <c r="E108" s="226"/>
      <c r="F108" s="226"/>
      <c r="G108" s="226"/>
      <c r="H108" s="226"/>
      <c r="I108" s="226"/>
      <c r="J108" s="226"/>
    </row>
    <row r="109" spans="2:10" hidden="1" outlineLevel="1">
      <c r="B109" s="19" t="s">
        <v>69</v>
      </c>
    </row>
    <row r="110" spans="2:10" hidden="1" outlineLevel="1">
      <c r="B110" s="8"/>
    </row>
    <row r="111" spans="2:10" hidden="1" outlineLevel="1">
      <c r="B111" s="244"/>
      <c r="C111" s="245"/>
      <c r="D111" s="245"/>
      <c r="E111" s="245"/>
      <c r="F111" s="245"/>
      <c r="G111" s="245"/>
      <c r="H111" s="245"/>
      <c r="I111" s="245"/>
      <c r="J111" s="246"/>
    </row>
    <row r="112" spans="2:10" hidden="1" outlineLevel="1">
      <c r="B112" s="7"/>
      <c r="C112" s="7"/>
      <c r="D112" s="7"/>
      <c r="E112" s="7"/>
      <c r="F112" s="7"/>
      <c r="G112" s="7"/>
      <c r="H112" s="7"/>
      <c r="I112" s="7"/>
      <c r="J112" s="7"/>
    </row>
    <row r="113" spans="2:10" hidden="1" outlineLevel="1">
      <c r="B113" s="8" t="s">
        <v>348</v>
      </c>
    </row>
    <row r="114" spans="2:10" hidden="1" outlineLevel="1"/>
    <row r="115" spans="2:10" s="83" customFormat="1" hidden="1" outlineLevel="1">
      <c r="B115" s="215"/>
      <c r="C115" s="216"/>
      <c r="D115" s="216"/>
      <c r="E115" s="216"/>
      <c r="F115" s="216"/>
      <c r="G115" s="216"/>
      <c r="H115" s="216"/>
      <c r="I115" s="216"/>
      <c r="J115" s="217"/>
    </row>
    <row r="116" spans="2:10" s="83" customFormat="1" hidden="1" outlineLevel="1">
      <c r="B116" s="218"/>
      <c r="C116" s="219"/>
      <c r="D116" s="219"/>
      <c r="E116" s="219"/>
      <c r="F116" s="219"/>
      <c r="G116" s="219"/>
      <c r="H116" s="219"/>
      <c r="I116" s="219"/>
      <c r="J116" s="220"/>
    </row>
    <row r="117" spans="2:10" s="83" customFormat="1" hidden="1" outlineLevel="1">
      <c r="B117" s="221"/>
      <c r="C117" s="222"/>
      <c r="D117" s="222"/>
      <c r="E117" s="222"/>
      <c r="F117" s="222"/>
      <c r="G117" s="222"/>
      <c r="H117" s="222"/>
      <c r="I117" s="222"/>
      <c r="J117" s="223"/>
    </row>
    <row r="118" spans="2:10" hidden="1" outlineLevel="1"/>
    <row r="119" spans="2:10" ht="15" hidden="1" outlineLevel="1">
      <c r="B119" s="1" t="s">
        <v>4</v>
      </c>
    </row>
    <row r="120" spans="2:10" hidden="1" outlineLevel="1">
      <c r="B120" s="2" t="s">
        <v>170</v>
      </c>
    </row>
    <row r="121" spans="2:10" hidden="1" outlineLevel="1"/>
    <row r="122" spans="2:10" s="83" customFormat="1" hidden="1" outlineLevel="1">
      <c r="B122" s="215"/>
      <c r="C122" s="216"/>
      <c r="D122" s="216"/>
      <c r="E122" s="216"/>
      <c r="F122" s="216"/>
      <c r="G122" s="216"/>
      <c r="H122" s="216"/>
      <c r="I122" s="216"/>
      <c r="J122" s="217"/>
    </row>
    <row r="123" spans="2:10" s="83" customFormat="1" hidden="1" outlineLevel="1">
      <c r="B123" s="218"/>
      <c r="C123" s="219"/>
      <c r="D123" s="219"/>
      <c r="E123" s="219"/>
      <c r="F123" s="219"/>
      <c r="G123" s="219"/>
      <c r="H123" s="219"/>
      <c r="I123" s="219"/>
      <c r="J123" s="220"/>
    </row>
    <row r="124" spans="2:10" s="83" customFormat="1" hidden="1" outlineLevel="1">
      <c r="B124" s="218"/>
      <c r="C124" s="219"/>
      <c r="D124" s="219"/>
      <c r="E124" s="219"/>
      <c r="F124" s="219"/>
      <c r="G124" s="219"/>
      <c r="H124" s="219"/>
      <c r="I124" s="219"/>
      <c r="J124" s="220"/>
    </row>
    <row r="125" spans="2:10" s="83" customFormat="1" hidden="1" outlineLevel="1">
      <c r="B125" s="221"/>
      <c r="C125" s="222"/>
      <c r="D125" s="222"/>
      <c r="E125" s="222"/>
      <c r="F125" s="222"/>
      <c r="G125" s="222"/>
      <c r="H125" s="222"/>
      <c r="I125" s="222"/>
      <c r="J125" s="223"/>
    </row>
    <row r="126" spans="2:10" hidden="1" outlineLevel="1"/>
    <row r="127" spans="2:10" ht="15" hidden="1" outlineLevel="1">
      <c r="B127" s="1" t="s">
        <v>70</v>
      </c>
    </row>
    <row r="128" spans="2:10" hidden="1" outlineLevel="1">
      <c r="B128" s="2" t="s">
        <v>169</v>
      </c>
    </row>
    <row r="129" spans="2:10" hidden="1" outlineLevel="1"/>
    <row r="130" spans="2:10" s="83" customFormat="1" hidden="1" outlineLevel="1">
      <c r="B130" s="215"/>
      <c r="C130" s="216"/>
      <c r="D130" s="216"/>
      <c r="E130" s="216"/>
      <c r="F130" s="216"/>
      <c r="G130" s="216"/>
      <c r="H130" s="216"/>
      <c r="I130" s="216"/>
      <c r="J130" s="217"/>
    </row>
    <row r="131" spans="2:10" s="83" customFormat="1" hidden="1" outlineLevel="1">
      <c r="B131" s="218"/>
      <c r="C131" s="219"/>
      <c r="D131" s="219"/>
      <c r="E131" s="219"/>
      <c r="F131" s="219"/>
      <c r="G131" s="219"/>
      <c r="H131" s="219"/>
      <c r="I131" s="219"/>
      <c r="J131" s="220"/>
    </row>
    <row r="132" spans="2:10" s="83" customFormat="1" hidden="1" outlineLevel="1">
      <c r="B132" s="218"/>
      <c r="C132" s="219"/>
      <c r="D132" s="219"/>
      <c r="E132" s="219"/>
      <c r="F132" s="219"/>
      <c r="G132" s="219"/>
      <c r="H132" s="219"/>
      <c r="I132" s="219"/>
      <c r="J132" s="220"/>
    </row>
    <row r="133" spans="2:10" s="83" customFormat="1" hidden="1" outlineLevel="1">
      <c r="B133" s="221"/>
      <c r="C133" s="222"/>
      <c r="D133" s="222"/>
      <c r="E133" s="222"/>
      <c r="F133" s="222"/>
      <c r="G133" s="222"/>
      <c r="H133" s="222"/>
      <c r="I133" s="222"/>
      <c r="J133" s="223"/>
    </row>
    <row r="134" spans="2:10" ht="30" hidden="1" customHeight="1" outlineLevel="1"/>
    <row r="135" spans="2:10" ht="15.75" collapsed="1" thickBot="1">
      <c r="B135" s="24" t="s">
        <v>47</v>
      </c>
      <c r="C135" s="25"/>
      <c r="D135" s="25"/>
      <c r="E135" s="25"/>
      <c r="F135" s="25"/>
      <c r="G135" s="25"/>
      <c r="H135" s="25"/>
      <c r="I135" s="25"/>
      <c r="J135" s="25"/>
    </row>
    <row r="136" spans="2:10" hidden="1" outlineLevel="1"/>
    <row r="137" spans="2:10" ht="15" hidden="1" outlineLevel="1">
      <c r="B137" s="226" t="s">
        <v>5</v>
      </c>
      <c r="C137" s="226"/>
      <c r="D137" s="226"/>
      <c r="E137" s="226"/>
      <c r="F137" s="226"/>
      <c r="G137" s="226"/>
      <c r="H137" s="226"/>
      <c r="I137" s="226"/>
      <c r="J137" s="226"/>
    </row>
    <row r="138" spans="2:10" hidden="1" outlineLevel="1">
      <c r="B138" s="19" t="s">
        <v>69</v>
      </c>
    </row>
    <row r="139" spans="2:10" hidden="1" outlineLevel="1">
      <c r="B139" s="8"/>
    </row>
    <row r="140" spans="2:10" hidden="1" outlineLevel="1">
      <c r="B140" s="244"/>
      <c r="C140" s="245"/>
      <c r="D140" s="245"/>
      <c r="E140" s="245"/>
      <c r="F140" s="245"/>
      <c r="G140" s="245"/>
      <c r="H140" s="245"/>
      <c r="I140" s="245"/>
      <c r="J140" s="246"/>
    </row>
    <row r="141" spans="2:10" hidden="1" outlineLevel="1">
      <c r="B141" s="7"/>
      <c r="C141" s="7"/>
      <c r="D141" s="7"/>
      <c r="E141" s="7"/>
      <c r="F141" s="7"/>
      <c r="G141" s="7"/>
      <c r="H141" s="7"/>
      <c r="I141" s="7"/>
      <c r="J141" s="7"/>
    </row>
    <row r="142" spans="2:10" hidden="1" outlineLevel="1">
      <c r="B142" s="8" t="s">
        <v>348</v>
      </c>
    </row>
    <row r="143" spans="2:10" hidden="1" outlineLevel="1"/>
    <row r="144" spans="2:10" s="83" customFormat="1" hidden="1" outlineLevel="1">
      <c r="B144" s="215"/>
      <c r="C144" s="216"/>
      <c r="D144" s="216"/>
      <c r="E144" s="216"/>
      <c r="F144" s="216"/>
      <c r="G144" s="216"/>
      <c r="H144" s="216"/>
      <c r="I144" s="216"/>
      <c r="J144" s="217"/>
    </row>
    <row r="145" spans="2:10" s="83" customFormat="1" hidden="1" outlineLevel="1">
      <c r="B145" s="218"/>
      <c r="C145" s="219"/>
      <c r="D145" s="219"/>
      <c r="E145" s="219"/>
      <c r="F145" s="219"/>
      <c r="G145" s="219"/>
      <c r="H145" s="219"/>
      <c r="I145" s="219"/>
      <c r="J145" s="220"/>
    </row>
    <row r="146" spans="2:10" s="83" customFormat="1" hidden="1" outlineLevel="1">
      <c r="B146" s="221"/>
      <c r="C146" s="222"/>
      <c r="D146" s="222"/>
      <c r="E146" s="222"/>
      <c r="F146" s="222"/>
      <c r="G146" s="222"/>
      <c r="H146" s="222"/>
      <c r="I146" s="222"/>
      <c r="J146" s="223"/>
    </row>
    <row r="147" spans="2:10" hidden="1" outlineLevel="1"/>
    <row r="148" spans="2:10" ht="15" hidden="1" outlineLevel="1">
      <c r="B148" s="1" t="s">
        <v>4</v>
      </c>
    </row>
    <row r="149" spans="2:10" hidden="1" outlineLevel="1">
      <c r="B149" s="2" t="s">
        <v>170</v>
      </c>
    </row>
    <row r="150" spans="2:10" hidden="1" outlineLevel="1"/>
    <row r="151" spans="2:10" s="83" customFormat="1" hidden="1" outlineLevel="1">
      <c r="B151" s="215"/>
      <c r="C151" s="216"/>
      <c r="D151" s="216"/>
      <c r="E151" s="216"/>
      <c r="F151" s="216"/>
      <c r="G151" s="216"/>
      <c r="H151" s="216"/>
      <c r="I151" s="216"/>
      <c r="J151" s="217"/>
    </row>
    <row r="152" spans="2:10" s="83" customFormat="1" hidden="1" outlineLevel="1">
      <c r="B152" s="218"/>
      <c r="C152" s="219"/>
      <c r="D152" s="219"/>
      <c r="E152" s="219"/>
      <c r="F152" s="219"/>
      <c r="G152" s="219"/>
      <c r="H152" s="219"/>
      <c r="I152" s="219"/>
      <c r="J152" s="220"/>
    </row>
    <row r="153" spans="2:10" s="83" customFormat="1" hidden="1" outlineLevel="1">
      <c r="B153" s="218"/>
      <c r="C153" s="219"/>
      <c r="D153" s="219"/>
      <c r="E153" s="219"/>
      <c r="F153" s="219"/>
      <c r="G153" s="219"/>
      <c r="H153" s="219"/>
      <c r="I153" s="219"/>
      <c r="J153" s="220"/>
    </row>
    <row r="154" spans="2:10" s="83" customFormat="1" hidden="1" outlineLevel="1">
      <c r="B154" s="221"/>
      <c r="C154" s="222"/>
      <c r="D154" s="222"/>
      <c r="E154" s="222"/>
      <c r="F154" s="222"/>
      <c r="G154" s="222"/>
      <c r="H154" s="222"/>
      <c r="I154" s="222"/>
      <c r="J154" s="223"/>
    </row>
    <row r="155" spans="2:10" hidden="1" outlineLevel="1"/>
    <row r="156" spans="2:10" ht="15" hidden="1" outlineLevel="1">
      <c r="B156" s="1" t="s">
        <v>70</v>
      </c>
    </row>
    <row r="157" spans="2:10" hidden="1" outlineLevel="1">
      <c r="B157" s="2" t="s">
        <v>169</v>
      </c>
    </row>
    <row r="158" spans="2:10" hidden="1" outlineLevel="1"/>
    <row r="159" spans="2:10" s="83" customFormat="1" hidden="1" outlineLevel="1">
      <c r="B159" s="215"/>
      <c r="C159" s="216"/>
      <c r="D159" s="216"/>
      <c r="E159" s="216"/>
      <c r="F159" s="216"/>
      <c r="G159" s="216"/>
      <c r="H159" s="216"/>
      <c r="I159" s="216"/>
      <c r="J159" s="217"/>
    </row>
    <row r="160" spans="2:10" s="83" customFormat="1" hidden="1" outlineLevel="1">
      <c r="B160" s="218"/>
      <c r="C160" s="219"/>
      <c r="D160" s="219"/>
      <c r="E160" s="219"/>
      <c r="F160" s="219"/>
      <c r="G160" s="219"/>
      <c r="H160" s="219"/>
      <c r="I160" s="219"/>
      <c r="J160" s="220"/>
    </row>
    <row r="161" spans="2:10" s="83" customFormat="1" hidden="1" outlineLevel="1">
      <c r="B161" s="218"/>
      <c r="C161" s="219"/>
      <c r="D161" s="219"/>
      <c r="E161" s="219"/>
      <c r="F161" s="219"/>
      <c r="G161" s="219"/>
      <c r="H161" s="219"/>
      <c r="I161" s="219"/>
      <c r="J161" s="220"/>
    </row>
    <row r="162" spans="2:10" s="83" customFormat="1" hidden="1" outlineLevel="1">
      <c r="B162" s="221"/>
      <c r="C162" s="222"/>
      <c r="D162" s="222"/>
      <c r="E162" s="222"/>
      <c r="F162" s="222"/>
      <c r="G162" s="222"/>
      <c r="H162" s="222"/>
      <c r="I162" s="222"/>
      <c r="J162" s="223"/>
    </row>
    <row r="163" spans="2:10" collapsed="1"/>
  </sheetData>
  <sheetProtection formatCells="0" formatRows="0" selectLockedCells="1"/>
  <dataConsolidate>
    <dataRefs count="1">
      <dataRef name="Projet n°2"/>
    </dataRefs>
  </dataConsolidate>
  <mergeCells count="39">
    <mergeCell ref="L6:U6"/>
    <mergeCell ref="B151:J154"/>
    <mergeCell ref="B144:J146"/>
    <mergeCell ref="B82:J82"/>
    <mergeCell ref="B111:J111"/>
    <mergeCell ref="B35:J38"/>
    <mergeCell ref="B72:J75"/>
    <mergeCell ref="B79:J79"/>
    <mergeCell ref="B86:J88"/>
    <mergeCell ref="B93:J96"/>
    <mergeCell ref="B108:J108"/>
    <mergeCell ref="B115:J117"/>
    <mergeCell ref="B101:J104"/>
    <mergeCell ref="B122:J125"/>
    <mergeCell ref="B137:J137"/>
    <mergeCell ref="B130:J133"/>
    <mergeCell ref="B140:J140"/>
    <mergeCell ref="I3:J4"/>
    <mergeCell ref="B43:J46"/>
    <mergeCell ref="B28:J30"/>
    <mergeCell ref="B6:J6"/>
    <mergeCell ref="B17:J17"/>
    <mergeCell ref="B18:J18"/>
    <mergeCell ref="B159:J162"/>
    <mergeCell ref="F1:H1"/>
    <mergeCell ref="F2:H2"/>
    <mergeCell ref="B50:J50"/>
    <mergeCell ref="B57:J59"/>
    <mergeCell ref="B64:J67"/>
    <mergeCell ref="E3:H4"/>
    <mergeCell ref="B8:J8"/>
    <mergeCell ref="B13:J13"/>
    <mergeCell ref="C1:D4"/>
    <mergeCell ref="B21:J21"/>
    <mergeCell ref="B1:B4"/>
    <mergeCell ref="B24:J24"/>
    <mergeCell ref="B53:J53"/>
    <mergeCell ref="B16:J16"/>
    <mergeCell ref="I1:J2"/>
  </mergeCells>
  <hyperlinks>
    <hyperlink ref="Q5"/>
    <hyperlink ref="T7"/>
    <hyperlink ref="E10"/>
  </hyperlinks>
  <pageMargins left="0.70866141732283472" right="0.70866141732283472" top="0.74803149606299213" bottom="0.74803149606299213" header="0.31496062992125984" footer="0.31496062992125984"/>
  <pageSetup paperSize="9" scale="84" fitToHeight="3" orientation="portrait" r:id="rId4"/>
  <headerFooter>
    <oddFooter>&amp;R&amp;P</oddFooter>
  </headerFooter>
  <rowBreaks count="1" manualBreakCount="1">
    <brk id="76" min="1" max="9" man="1"/>
  </rowBreaks>
  <drawing r:id="rId5"/>
  <extLst>
    <ext xmlns:x14="http://schemas.microsoft.com/office/spreadsheetml/2009/9/main" uri="{CCE6A557-97BC-4b89-ADB6-D9C93CAAB3DF}">
      <x14:dataValidations xmlns:xm="http://schemas.microsoft.com/office/excel/2006/main" count="2">
        <x14:dataValidation type="list" allowBlank="1" showInputMessage="1" showErrorMessage="1">
          <x14:formula1>
            <xm:f>'Liste APE types'!$B$2:$B$205</xm:f>
          </x14:formula1>
          <xm:sqref>B53:J53</xm:sqref>
        </x14:dataValidation>
        <x14:dataValidation type="list" allowBlank="1" showInputMessage="1" showErrorMessage="1">
          <x14:formula1>
            <xm:f>'Liste APE types'!$B$2:$B$205</xm:f>
          </x14:formula1>
          <xm:sqref>B24:J24 B140:J140 B111:J111 B82:J82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tabColor rgb="FF00B050"/>
    <pageSetUpPr fitToPage="1"/>
  </sheetPr>
  <dimension ref="A1:S731"/>
  <sheetViews>
    <sheetView showGridLines="0" tabSelected="1" zoomScaleNormal="100" workbookViewId="0">
      <selection activeCell="I24" sqref="I24"/>
    </sheetView>
  </sheetViews>
  <sheetFormatPr baseColWidth="10" defaultRowHeight="14.25"/>
  <cols>
    <col min="1" max="8" width="11.42578125" style="87"/>
    <col min="9" max="9" width="14.140625" style="87" bestFit="1" customWidth="1"/>
    <col min="10" max="10" width="11.42578125" style="87" customWidth="1"/>
    <col min="11" max="16384" width="11.42578125" style="87"/>
  </cols>
  <sheetData>
    <row r="1" spans="2:18">
      <c r="B1" s="291"/>
      <c r="C1" s="294" t="s">
        <v>369</v>
      </c>
      <c r="D1" s="295"/>
      <c r="E1" s="86" t="s">
        <v>0</v>
      </c>
      <c r="F1" s="311" t="str">
        <f>IF('Description projet'!F1:H1&lt;&gt;"",'Description projet'!F1:H1,"")</f>
        <v>Bulles</v>
      </c>
      <c r="G1" s="311"/>
      <c r="H1" s="312"/>
      <c r="I1" s="300" t="s">
        <v>31</v>
      </c>
      <c r="J1" s="301"/>
    </row>
    <row r="2" spans="2:18">
      <c r="B2" s="292"/>
      <c r="C2" s="296"/>
      <c r="D2" s="297"/>
      <c r="E2" s="88" t="s">
        <v>1</v>
      </c>
      <c r="F2" s="313" t="str">
        <f>IF('Description projet'!F2:H2&lt;&gt;"",'Description projet'!F2:H2,"")</f>
        <v>Savon</v>
      </c>
      <c r="G2" s="313"/>
      <c r="H2" s="314"/>
      <c r="I2" s="302"/>
      <c r="J2" s="303"/>
    </row>
    <row r="3" spans="2:18">
      <c r="B3" s="292"/>
      <c r="C3" s="296"/>
      <c r="D3" s="297"/>
      <c r="E3" s="304" t="s">
        <v>2</v>
      </c>
      <c r="F3" s="280"/>
      <c r="G3" s="280"/>
      <c r="H3" s="305"/>
      <c r="I3" s="309" t="str">
        <f>'Description projet'!I3:J4</f>
        <v>000.000.000</v>
      </c>
      <c r="J3" s="310"/>
    </row>
    <row r="4" spans="2:18">
      <c r="B4" s="293"/>
      <c r="C4" s="298"/>
      <c r="D4" s="299"/>
      <c r="E4" s="306"/>
      <c r="F4" s="307"/>
      <c r="G4" s="307"/>
      <c r="H4" s="308"/>
      <c r="I4" s="298"/>
      <c r="J4" s="299"/>
    </row>
    <row r="5" spans="2:18" ht="15.75">
      <c r="B5" s="89"/>
      <c r="C5" s="90"/>
      <c r="D5" s="90"/>
      <c r="E5" s="91"/>
      <c r="F5" s="280"/>
      <c r="G5" s="281"/>
      <c r="H5" s="281"/>
      <c r="I5" s="90"/>
      <c r="J5" s="90"/>
    </row>
    <row r="6" spans="2:18" ht="15">
      <c r="B6" s="92" t="s">
        <v>71</v>
      </c>
      <c r="C6" s="90"/>
      <c r="D6" s="90"/>
      <c r="E6" s="179"/>
      <c r="F6" s="179"/>
      <c r="G6" s="181" t="s">
        <v>430</v>
      </c>
      <c r="H6" s="179"/>
      <c r="I6" s="180"/>
      <c r="J6" s="180"/>
    </row>
    <row r="7" spans="2:18" s="97" customFormat="1" ht="33" customHeight="1">
      <c r="B7" s="93" t="s">
        <v>72</v>
      </c>
      <c r="C7" s="94" t="s">
        <v>73</v>
      </c>
      <c r="D7" s="95" t="s">
        <v>74</v>
      </c>
      <c r="E7" s="95" t="s">
        <v>74</v>
      </c>
      <c r="F7" s="94" t="s">
        <v>74</v>
      </c>
      <c r="G7" s="94" t="s">
        <v>74</v>
      </c>
      <c r="H7" s="94" t="s">
        <v>75</v>
      </c>
      <c r="I7" s="95" t="s">
        <v>76</v>
      </c>
      <c r="J7" s="96" t="s">
        <v>86</v>
      </c>
      <c r="L7" s="214"/>
      <c r="M7" s="212"/>
      <c r="N7" s="212"/>
      <c r="O7" s="212"/>
      <c r="P7" s="212"/>
      <c r="Q7" s="212"/>
      <c r="R7" s="212"/>
    </row>
    <row r="8" spans="2:18" s="98" customFormat="1" ht="24.75" customHeight="1">
      <c r="B8" s="170">
        <f>IF(I110="",0,I112/I110)+IF(I254="",0,I256/I254)+IF(I398="",0,I400/I398)+IF(I542="",0,I544/I542)+IF(I686="",0,I688/I686)</f>
        <v>192060</v>
      </c>
      <c r="C8" s="171">
        <f>I19*I42+I48*I71+I77*I100+I163*I186+I192*I215+I221*I244+I307*I330+I336*I359+I365*I388+I451*I474+I480*I503+I509*I532+I595*I618+I624*I647+I653*I676</f>
        <v>17659.8</v>
      </c>
      <c r="D8" s="171">
        <f>I116+I260+I404+I548+I692</f>
        <v>200000</v>
      </c>
      <c r="E8" s="172">
        <f>I128+I272+I416+I560+I704</f>
        <v>172000</v>
      </c>
      <c r="F8" s="172">
        <f>I130+I274+I418+I562+I706</f>
        <v>3000</v>
      </c>
      <c r="G8" s="172">
        <f>I144+I288+I432+I576+I720</f>
        <v>55000</v>
      </c>
      <c r="H8" s="173">
        <f>IF(C8&gt;0,(E8-F8)/C8,"indéfini")</f>
        <v>9.5697573018946986</v>
      </c>
      <c r="I8" s="174">
        <f>I112+I256+I400+I544+I688</f>
        <v>4801500</v>
      </c>
      <c r="J8" s="175">
        <f>IF(I8&gt;0,G8/I8,"indéfini")</f>
        <v>1.1454753722794959E-2</v>
      </c>
      <c r="L8" s="212"/>
      <c r="M8" s="212"/>
      <c r="N8" s="212"/>
      <c r="O8" s="212"/>
      <c r="P8" s="212"/>
      <c r="Q8" s="212"/>
      <c r="R8" s="212"/>
    </row>
    <row r="10" spans="2:18" s="100" customFormat="1" ht="18" customHeight="1">
      <c r="B10" s="282" t="s">
        <v>147</v>
      </c>
      <c r="C10" s="283"/>
      <c r="D10" s="284"/>
      <c r="E10" s="176">
        <f>IF(E8&lt;&gt;0,G8/E8,"")</f>
        <v>0.31976744186046513</v>
      </c>
      <c r="F10" s="99" t="s">
        <v>153</v>
      </c>
    </row>
    <row r="11" spans="2:18" s="100" customFormat="1" ht="18" customHeight="1">
      <c r="B11" s="285" t="s">
        <v>439</v>
      </c>
      <c r="C11" s="286"/>
      <c r="D11" s="287"/>
      <c r="E11" s="177">
        <f>IF(E8&lt;&gt;0,F8/E8,"")</f>
        <v>1.7441860465116279E-2</v>
      </c>
      <c r="F11" s="169" t="s">
        <v>429</v>
      </c>
    </row>
    <row r="12" spans="2:18" s="100" customFormat="1" ht="18" customHeight="1">
      <c r="B12" s="288" t="s">
        <v>428</v>
      </c>
      <c r="C12" s="289"/>
      <c r="D12" s="290"/>
      <c r="E12" s="178">
        <f>IF(E11&lt;&gt;"",MIN((TauxREE_max+DeltaTaux_autres_Subv)-E11,TauxREE_max),"")</f>
        <v>0.5</v>
      </c>
      <c r="F12" s="101" t="s">
        <v>427</v>
      </c>
    </row>
    <row r="13" spans="2:18" ht="17.25" customHeight="1"/>
    <row r="14" spans="2:18" ht="15.75" thickBot="1">
      <c r="B14" s="102" t="s">
        <v>48</v>
      </c>
      <c r="C14" s="103"/>
      <c r="D14" s="103"/>
      <c r="E14" s="103"/>
      <c r="F14" s="103"/>
      <c r="G14" s="103"/>
      <c r="H14" s="103"/>
      <c r="I14" s="103"/>
      <c r="J14" s="103"/>
    </row>
    <row r="15" spans="2:18" ht="15">
      <c r="B15" s="104"/>
      <c r="C15" s="105"/>
      <c r="D15" s="105"/>
      <c r="E15" s="105"/>
      <c r="F15" s="105"/>
      <c r="G15" s="105"/>
      <c r="H15" s="105"/>
      <c r="I15" s="105"/>
      <c r="J15" s="105"/>
      <c r="L15" s="106"/>
    </row>
    <row r="16" spans="2:18" ht="15">
      <c r="B16" s="104" t="s">
        <v>63</v>
      </c>
      <c r="C16" s="105"/>
      <c r="D16" s="105"/>
      <c r="E16" s="105"/>
      <c r="F16" s="105"/>
      <c r="G16" s="105"/>
      <c r="H16" s="105"/>
      <c r="I16" s="105"/>
      <c r="J16" s="105"/>
      <c r="L16" s="150"/>
      <c r="M16" s="112"/>
      <c r="N16" s="112"/>
      <c r="O16" s="112"/>
      <c r="P16" s="112"/>
      <c r="Q16" s="112"/>
      <c r="R16" s="112"/>
    </row>
    <row r="17" spans="1:18" ht="15" customHeight="1">
      <c r="B17" s="107" t="s">
        <v>25</v>
      </c>
      <c r="C17" s="108"/>
      <c r="D17" s="108"/>
      <c r="E17" s="108"/>
      <c r="F17" s="108"/>
      <c r="G17" s="108"/>
      <c r="H17" s="273" t="s">
        <v>350</v>
      </c>
      <c r="I17" s="274"/>
      <c r="J17" s="109"/>
      <c r="L17" s="112"/>
      <c r="M17" s="112"/>
      <c r="N17" s="112"/>
      <c r="O17" s="112"/>
      <c r="P17" s="112"/>
      <c r="Q17" s="112"/>
      <c r="R17" s="112"/>
    </row>
    <row r="18" spans="1:18" ht="15" customHeight="1">
      <c r="A18" s="129"/>
      <c r="B18" s="110" t="s">
        <v>440</v>
      </c>
      <c r="C18" s="105"/>
      <c r="D18" s="105"/>
      <c r="E18" s="105"/>
      <c r="F18" s="105"/>
      <c r="G18" s="105"/>
      <c r="H18" s="83"/>
      <c r="I18" s="166"/>
      <c r="J18" s="111"/>
      <c r="L18" s="112"/>
      <c r="M18" s="112"/>
      <c r="N18" s="112"/>
      <c r="O18" s="112"/>
      <c r="P18" s="112"/>
      <c r="Q18" s="112"/>
      <c r="R18" s="112"/>
    </row>
    <row r="19" spans="1:18" ht="15" customHeight="1">
      <c r="B19" s="113" t="s">
        <v>166</v>
      </c>
      <c r="C19" s="105"/>
      <c r="D19" s="105"/>
      <c r="E19" s="105"/>
      <c r="F19" s="105"/>
      <c r="G19" s="105"/>
      <c r="H19" s="83"/>
      <c r="I19" s="84">
        <v>8.8999999999999996E-2</v>
      </c>
      <c r="J19" s="111" t="s">
        <v>9</v>
      </c>
    </row>
    <row r="20" spans="1:18" ht="15">
      <c r="B20" s="114"/>
      <c r="C20" s="105"/>
      <c r="D20" s="105"/>
      <c r="E20" s="105"/>
      <c r="F20" s="105"/>
      <c r="G20" s="105"/>
      <c r="H20" s="105"/>
      <c r="I20" s="105"/>
      <c r="J20" s="111"/>
    </row>
    <row r="21" spans="1:18" ht="15">
      <c r="B21" s="114" t="s">
        <v>66</v>
      </c>
      <c r="C21" s="105"/>
      <c r="D21" s="105"/>
      <c r="E21" s="105"/>
      <c r="F21" s="105"/>
      <c r="G21" s="105"/>
      <c r="H21" s="105"/>
      <c r="I21" s="105"/>
      <c r="J21" s="111"/>
    </row>
    <row r="22" spans="1:18" ht="42" customHeight="1">
      <c r="B22" s="275" t="s">
        <v>167</v>
      </c>
      <c r="C22" s="276"/>
      <c r="D22" s="276"/>
      <c r="E22" s="276"/>
      <c r="F22" s="276"/>
      <c r="G22" s="276"/>
      <c r="H22" s="276"/>
      <c r="I22" s="276"/>
      <c r="J22" s="277"/>
      <c r="L22" s="315" t="s">
        <v>90</v>
      </c>
      <c r="M22" s="316"/>
      <c r="N22" s="316"/>
      <c r="O22" s="316"/>
      <c r="P22" s="316"/>
      <c r="Q22" s="316"/>
      <c r="R22" s="316"/>
    </row>
    <row r="23" spans="1:18" ht="15" customHeight="1">
      <c r="B23" s="114"/>
      <c r="C23" s="105"/>
      <c r="D23" s="105"/>
      <c r="E23" s="105"/>
      <c r="F23" s="105"/>
      <c r="G23" s="105"/>
      <c r="H23" s="105"/>
      <c r="I23" s="105"/>
      <c r="J23" s="111"/>
      <c r="L23" s="316"/>
      <c r="M23" s="316"/>
      <c r="N23" s="316"/>
      <c r="O23" s="316"/>
      <c r="P23" s="316"/>
      <c r="Q23" s="316"/>
      <c r="R23" s="316"/>
    </row>
    <row r="24" spans="1:18" ht="15" customHeight="1">
      <c r="B24" s="116" t="s">
        <v>81</v>
      </c>
      <c r="C24" s="105"/>
      <c r="D24" s="105"/>
      <c r="E24" s="105"/>
      <c r="F24" s="105"/>
      <c r="G24" s="105"/>
      <c r="H24" s="105"/>
      <c r="I24" s="85">
        <v>400000</v>
      </c>
      <c r="J24" s="111" t="s">
        <v>43</v>
      </c>
      <c r="L24" s="316"/>
      <c r="M24" s="316"/>
      <c r="N24" s="316"/>
      <c r="O24" s="316"/>
      <c r="P24" s="316"/>
      <c r="Q24" s="316"/>
      <c r="R24" s="316"/>
    </row>
    <row r="25" spans="1:18" ht="15" customHeight="1">
      <c r="B25" s="114"/>
      <c r="C25" s="105"/>
      <c r="D25" s="105"/>
      <c r="E25" s="105"/>
      <c r="F25" s="105"/>
      <c r="G25" s="105"/>
      <c r="H25" s="105"/>
      <c r="I25" s="105"/>
      <c r="J25" s="111"/>
      <c r="L25" s="316"/>
      <c r="M25" s="316"/>
      <c r="N25" s="316"/>
      <c r="O25" s="316"/>
      <c r="P25" s="316"/>
      <c r="Q25" s="316"/>
      <c r="R25" s="316"/>
    </row>
    <row r="26" spans="1:18" ht="15">
      <c r="B26" s="116" t="s">
        <v>80</v>
      </c>
      <c r="C26" s="105"/>
      <c r="D26" s="105"/>
      <c r="E26" s="105"/>
      <c r="F26" s="105"/>
      <c r="G26" s="105" t="s">
        <v>28</v>
      </c>
      <c r="H26" s="105"/>
      <c r="I26" s="85">
        <v>145000</v>
      </c>
      <c r="J26" s="111" t="s">
        <v>43</v>
      </c>
    </row>
    <row r="27" spans="1:18" ht="15">
      <c r="B27" s="114"/>
      <c r="C27" s="105"/>
      <c r="D27" s="105"/>
      <c r="E27" s="105"/>
      <c r="F27" s="105"/>
      <c r="G27" s="105"/>
      <c r="H27" s="105"/>
      <c r="I27" s="105"/>
      <c r="J27" s="111"/>
    </row>
    <row r="28" spans="1:18" ht="15">
      <c r="B28" s="117" t="s">
        <v>84</v>
      </c>
      <c r="C28" s="118"/>
      <c r="D28" s="118"/>
      <c r="E28" s="118"/>
      <c r="F28" s="118"/>
      <c r="H28" s="118"/>
      <c r="I28" s="119"/>
      <c r="J28" s="111" t="s">
        <v>43</v>
      </c>
      <c r="L28" s="278"/>
      <c r="M28" s="278"/>
      <c r="N28" s="278"/>
      <c r="O28" s="278"/>
      <c r="P28" s="278"/>
      <c r="Q28" s="278"/>
      <c r="R28" s="278"/>
    </row>
    <row r="29" spans="1:18" ht="15">
      <c r="B29" s="120"/>
      <c r="C29" s="118"/>
      <c r="D29" s="118"/>
      <c r="E29" s="118"/>
      <c r="F29" s="118"/>
      <c r="G29" s="115"/>
      <c r="H29" s="118"/>
      <c r="I29" s="105"/>
      <c r="J29" s="111"/>
      <c r="L29" s="278"/>
      <c r="M29" s="278"/>
      <c r="N29" s="278"/>
      <c r="O29" s="278"/>
      <c r="P29" s="278"/>
      <c r="Q29" s="278"/>
      <c r="R29" s="278"/>
    </row>
    <row r="30" spans="1:18" ht="15">
      <c r="B30" s="117" t="s">
        <v>85</v>
      </c>
      <c r="C30" s="118"/>
      <c r="D30" s="118"/>
      <c r="E30" s="118"/>
      <c r="F30" s="118"/>
      <c r="G30" s="115"/>
      <c r="H30" s="118"/>
      <c r="I30" s="119"/>
      <c r="J30" s="111" t="s">
        <v>43</v>
      </c>
      <c r="L30" s="115"/>
    </row>
    <row r="31" spans="1:18" ht="15">
      <c r="B31" s="114"/>
      <c r="C31" s="105"/>
      <c r="D31" s="105"/>
      <c r="E31" s="105"/>
      <c r="F31" s="115"/>
      <c r="G31" s="105"/>
      <c r="H31" s="105"/>
      <c r="I31" s="105"/>
      <c r="J31" s="111"/>
    </row>
    <row r="32" spans="1:18" ht="15">
      <c r="B32" s="114"/>
      <c r="C32" s="115"/>
      <c r="D32" s="105"/>
      <c r="E32" s="105"/>
      <c r="F32" s="105"/>
      <c r="G32" s="115"/>
      <c r="H32" s="105"/>
      <c r="I32" s="105"/>
      <c r="J32" s="111"/>
      <c r="L32" s="115"/>
    </row>
    <row r="33" spans="2:14" ht="15">
      <c r="B33" s="110" t="s">
        <v>82</v>
      </c>
      <c r="C33" s="105"/>
      <c r="D33" s="105"/>
      <c r="E33" s="105"/>
      <c r="F33" s="105"/>
      <c r="G33" s="105"/>
      <c r="H33" s="105"/>
      <c r="I33" s="105"/>
      <c r="J33" s="111"/>
      <c r="N33" s="115"/>
    </row>
    <row r="34" spans="2:14" ht="15">
      <c r="B34" s="110"/>
      <c r="C34" s="115"/>
      <c r="D34" s="115"/>
      <c r="E34" s="105"/>
      <c r="F34" s="105"/>
      <c r="G34" s="105"/>
      <c r="H34" s="121" t="s">
        <v>29</v>
      </c>
      <c r="I34" s="17">
        <f>I24-I28</f>
        <v>400000</v>
      </c>
      <c r="J34" s="111" t="s">
        <v>43</v>
      </c>
      <c r="N34" s="115"/>
    </row>
    <row r="35" spans="2:14" ht="15">
      <c r="B35" s="114"/>
      <c r="C35" s="105"/>
      <c r="D35" s="105"/>
      <c r="E35" s="105"/>
      <c r="F35" s="105"/>
      <c r="G35" s="105"/>
      <c r="H35" s="105"/>
      <c r="I35" s="105"/>
      <c r="J35" s="111"/>
    </row>
    <row r="36" spans="2:14" ht="15">
      <c r="B36" s="114"/>
      <c r="C36" s="105"/>
      <c r="D36" s="105"/>
      <c r="E36" s="105"/>
      <c r="F36" s="105"/>
      <c r="G36" s="105"/>
      <c r="H36" s="105"/>
      <c r="I36" s="105"/>
      <c r="J36" s="111"/>
    </row>
    <row r="37" spans="2:14" ht="15">
      <c r="B37" s="110" t="s">
        <v>83</v>
      </c>
      <c r="C37" s="105"/>
      <c r="D37" s="105"/>
      <c r="E37" s="105"/>
      <c r="F37" s="105"/>
      <c r="G37" s="105"/>
      <c r="H37" s="105"/>
      <c r="I37" s="105"/>
      <c r="J37" s="111"/>
    </row>
    <row r="38" spans="2:14" ht="15">
      <c r="B38" s="110"/>
      <c r="C38" s="115"/>
      <c r="D38" s="115"/>
      <c r="E38" s="105"/>
      <c r="F38" s="105"/>
      <c r="G38" s="105"/>
      <c r="H38" s="121" t="s">
        <v>29</v>
      </c>
      <c r="I38" s="17">
        <f>I26-I30</f>
        <v>145000</v>
      </c>
      <c r="J38" s="111" t="s">
        <v>43</v>
      </c>
    </row>
    <row r="39" spans="2:14" ht="15">
      <c r="B39" s="114"/>
      <c r="C39" s="105"/>
      <c r="D39" s="105"/>
      <c r="E39" s="105"/>
      <c r="F39" s="105"/>
      <c r="G39" s="105"/>
      <c r="H39" s="105"/>
      <c r="I39" s="105"/>
      <c r="J39" s="111"/>
    </row>
    <row r="40" spans="2:14" ht="15">
      <c r="B40" s="114" t="s">
        <v>63</v>
      </c>
      <c r="C40" s="105"/>
      <c r="D40" s="105"/>
      <c r="E40" s="105"/>
      <c r="F40" s="105"/>
      <c r="G40" s="105"/>
      <c r="I40" s="105"/>
      <c r="J40" s="111"/>
    </row>
    <row r="41" spans="2:14" ht="15">
      <c r="B41" s="114"/>
      <c r="C41" s="105"/>
      <c r="D41" s="105"/>
      <c r="E41" s="105"/>
      <c r="F41" s="105"/>
      <c r="G41" s="105"/>
      <c r="H41" s="105"/>
      <c r="I41" s="105"/>
      <c r="J41" s="111"/>
    </row>
    <row r="42" spans="2:14" ht="15">
      <c r="B42" s="110"/>
      <c r="C42" s="115"/>
      <c r="D42" s="105"/>
      <c r="E42" s="105"/>
      <c r="F42" s="105"/>
      <c r="G42" s="105"/>
      <c r="H42" s="121" t="s">
        <v>29</v>
      </c>
      <c r="I42" s="17">
        <f>I34-I38</f>
        <v>255000</v>
      </c>
      <c r="J42" s="111" t="s">
        <v>43</v>
      </c>
    </row>
    <row r="43" spans="2:14" ht="15">
      <c r="B43" s="122"/>
      <c r="C43" s="123"/>
      <c r="D43" s="123"/>
      <c r="E43" s="123"/>
      <c r="F43" s="123"/>
      <c r="G43" s="123"/>
      <c r="H43" s="123"/>
      <c r="I43" s="123"/>
      <c r="J43" s="124"/>
    </row>
    <row r="44" spans="2:14" ht="15">
      <c r="B44" s="104"/>
      <c r="C44" s="105"/>
      <c r="D44" s="105"/>
      <c r="E44" s="105"/>
      <c r="F44" s="105"/>
      <c r="G44" s="105"/>
      <c r="H44" s="105"/>
      <c r="I44" s="105"/>
      <c r="J44" s="105"/>
      <c r="M44" s="115"/>
    </row>
    <row r="45" spans="2:14" ht="15">
      <c r="B45" s="104" t="s">
        <v>64</v>
      </c>
      <c r="C45" s="105"/>
      <c r="D45" s="105"/>
      <c r="E45" s="105"/>
      <c r="F45" s="105"/>
      <c r="G45" s="105"/>
      <c r="H45" s="105"/>
      <c r="I45" s="105"/>
      <c r="J45" s="105"/>
    </row>
    <row r="46" spans="2:14">
      <c r="B46" s="107" t="s">
        <v>25</v>
      </c>
      <c r="C46" s="108"/>
      <c r="D46" s="108"/>
      <c r="E46" s="108"/>
      <c r="F46" s="108"/>
      <c r="G46" s="108"/>
      <c r="H46" s="273" t="s">
        <v>27</v>
      </c>
      <c r="I46" s="274"/>
      <c r="J46" s="109"/>
    </row>
    <row r="47" spans="2:14" ht="15">
      <c r="B47" s="110" t="s">
        <v>440</v>
      </c>
      <c r="C47" s="105"/>
      <c r="D47" s="105"/>
      <c r="E47" s="105"/>
      <c r="F47" s="105"/>
      <c r="G47" s="105"/>
      <c r="H47" s="83"/>
      <c r="I47" s="166"/>
      <c r="J47" s="111"/>
    </row>
    <row r="48" spans="2:14">
      <c r="B48" s="113" t="s">
        <v>166</v>
      </c>
      <c r="C48" s="105"/>
      <c r="D48" s="105"/>
      <c r="E48" s="105"/>
      <c r="F48" s="105"/>
      <c r="G48" s="105"/>
      <c r="H48" s="83"/>
      <c r="I48" s="84">
        <v>0.16</v>
      </c>
      <c r="J48" s="111" t="s">
        <v>9</v>
      </c>
    </row>
    <row r="49" spans="2:10" ht="15">
      <c r="B49" s="114"/>
      <c r="C49" s="105"/>
      <c r="D49" s="105"/>
      <c r="E49" s="105"/>
      <c r="F49" s="105"/>
      <c r="G49" s="105"/>
      <c r="H49" s="105"/>
      <c r="I49" s="105"/>
      <c r="J49" s="111"/>
    </row>
    <row r="50" spans="2:10" ht="15">
      <c r="B50" s="114" t="s">
        <v>66</v>
      </c>
      <c r="C50" s="105"/>
      <c r="D50" s="105"/>
      <c r="E50" s="105"/>
      <c r="F50" s="105"/>
      <c r="G50" s="105"/>
      <c r="H50" s="105"/>
      <c r="I50" s="105"/>
      <c r="J50" s="111"/>
    </row>
    <row r="51" spans="2:10" ht="43.5" customHeight="1">
      <c r="B51" s="275" t="s">
        <v>167</v>
      </c>
      <c r="C51" s="276"/>
      <c r="D51" s="276"/>
      <c r="E51" s="276"/>
      <c r="F51" s="276"/>
      <c r="G51" s="276"/>
      <c r="H51" s="276"/>
      <c r="I51" s="276"/>
      <c r="J51" s="277"/>
    </row>
    <row r="52" spans="2:10" ht="15">
      <c r="B52" s="114"/>
      <c r="C52" s="105"/>
      <c r="D52" s="105"/>
      <c r="E52" s="105"/>
      <c r="F52" s="105"/>
      <c r="G52" s="105"/>
      <c r="H52" s="105"/>
      <c r="I52" s="105"/>
      <c r="J52" s="111"/>
    </row>
    <row r="53" spans="2:10" ht="15">
      <c r="B53" s="116" t="s">
        <v>81</v>
      </c>
      <c r="C53" s="105"/>
      <c r="D53" s="105"/>
      <c r="E53" s="105"/>
      <c r="F53" s="105"/>
      <c r="G53" s="115"/>
      <c r="H53" s="105"/>
      <c r="I53" s="85">
        <v>99280</v>
      </c>
      <c r="J53" s="111" t="s">
        <v>43</v>
      </c>
    </row>
    <row r="54" spans="2:10" ht="15">
      <c r="B54" s="114"/>
      <c r="C54" s="105"/>
      <c r="D54" s="105"/>
      <c r="E54" s="105"/>
      <c r="F54" s="105"/>
      <c r="G54" s="105"/>
      <c r="H54" s="105"/>
      <c r="I54" s="105"/>
      <c r="J54" s="111"/>
    </row>
    <row r="55" spans="2:10" ht="15">
      <c r="B55" s="116" t="s">
        <v>80</v>
      </c>
      <c r="C55" s="105"/>
      <c r="D55" s="105"/>
      <c r="E55" s="105"/>
      <c r="F55" s="105"/>
      <c r="G55" s="115"/>
      <c r="H55" s="105"/>
      <c r="I55" s="85">
        <v>154000</v>
      </c>
      <c r="J55" s="111" t="s">
        <v>43</v>
      </c>
    </row>
    <row r="56" spans="2:10" ht="15">
      <c r="B56" s="114"/>
      <c r="C56" s="105"/>
      <c r="D56" s="105"/>
      <c r="E56" s="105"/>
      <c r="F56" s="105"/>
      <c r="G56" s="105"/>
      <c r="H56" s="105"/>
      <c r="I56" s="105"/>
      <c r="J56" s="111"/>
    </row>
    <row r="57" spans="2:10" ht="15">
      <c r="B57" s="117" t="s">
        <v>84</v>
      </c>
      <c r="C57" s="118"/>
      <c r="D57" s="118"/>
      <c r="E57" s="118"/>
      <c r="F57" s="118"/>
      <c r="G57" s="115"/>
      <c r="H57" s="118"/>
      <c r="I57" s="119"/>
      <c r="J57" s="111" t="s">
        <v>43</v>
      </c>
    </row>
    <row r="58" spans="2:10" ht="15">
      <c r="B58" s="120"/>
      <c r="C58" s="118"/>
      <c r="D58" s="118"/>
      <c r="E58" s="118"/>
      <c r="F58" s="118"/>
      <c r="G58" s="115"/>
      <c r="H58" s="118"/>
      <c r="I58" s="105"/>
      <c r="J58" s="111"/>
    </row>
    <row r="59" spans="2:10" ht="15">
      <c r="B59" s="117" t="s">
        <v>85</v>
      </c>
      <c r="C59" s="118"/>
      <c r="D59" s="118"/>
      <c r="E59" s="118"/>
      <c r="F59" s="118"/>
      <c r="G59" s="115"/>
      <c r="H59" s="118"/>
      <c r="I59" s="119"/>
      <c r="J59" s="111" t="s">
        <v>43</v>
      </c>
    </row>
    <row r="60" spans="2:10" ht="15">
      <c r="B60" s="114"/>
      <c r="C60" s="105"/>
      <c r="D60" s="105"/>
      <c r="E60" s="105"/>
      <c r="F60" s="115"/>
      <c r="G60" s="105"/>
      <c r="H60" s="105"/>
      <c r="I60" s="105"/>
      <c r="J60" s="111"/>
    </row>
    <row r="61" spans="2:10" ht="15">
      <c r="B61" s="114"/>
      <c r="C61" s="115"/>
      <c r="D61" s="105"/>
      <c r="E61" s="105"/>
      <c r="F61" s="105"/>
      <c r="G61" s="115"/>
      <c r="H61" s="105"/>
      <c r="I61" s="105"/>
      <c r="J61" s="111"/>
    </row>
    <row r="62" spans="2:10" ht="15">
      <c r="B62" s="110" t="s">
        <v>82</v>
      </c>
      <c r="C62" s="105"/>
      <c r="D62" s="105"/>
      <c r="E62" s="105"/>
      <c r="F62" s="105"/>
      <c r="G62" s="105"/>
      <c r="H62" s="105"/>
      <c r="I62" s="105"/>
      <c r="J62" s="111"/>
    </row>
    <row r="63" spans="2:10" ht="15">
      <c r="B63" s="110"/>
      <c r="C63" s="115"/>
      <c r="D63" s="115"/>
      <c r="E63" s="105"/>
      <c r="F63" s="105"/>
      <c r="G63" s="105"/>
      <c r="H63" s="121" t="s">
        <v>29</v>
      </c>
      <c r="I63" s="17">
        <f>I53-I57</f>
        <v>99280</v>
      </c>
      <c r="J63" s="111" t="s">
        <v>43</v>
      </c>
    </row>
    <row r="64" spans="2:10" ht="15">
      <c r="B64" s="114"/>
      <c r="C64" s="105"/>
      <c r="D64" s="105"/>
      <c r="E64" s="105"/>
      <c r="F64" s="105"/>
      <c r="G64" s="105"/>
      <c r="H64" s="105"/>
      <c r="I64" s="105"/>
      <c r="J64" s="111"/>
    </row>
    <row r="65" spans="2:10" ht="15">
      <c r="B65" s="114"/>
      <c r="C65" s="105"/>
      <c r="D65" s="105"/>
      <c r="E65" s="105"/>
      <c r="F65" s="105"/>
      <c r="G65" s="105"/>
      <c r="H65" s="105"/>
      <c r="I65" s="105"/>
      <c r="J65" s="111"/>
    </row>
    <row r="66" spans="2:10" ht="15">
      <c r="B66" s="110" t="s">
        <v>83</v>
      </c>
      <c r="C66" s="105"/>
      <c r="D66" s="105"/>
      <c r="E66" s="105"/>
      <c r="F66" s="105"/>
      <c r="G66" s="105"/>
      <c r="H66" s="105"/>
      <c r="I66" s="105"/>
      <c r="J66" s="111"/>
    </row>
    <row r="67" spans="2:10" ht="15">
      <c r="B67" s="110"/>
      <c r="C67" s="115"/>
      <c r="D67" s="115"/>
      <c r="E67" s="105"/>
      <c r="F67" s="105"/>
      <c r="G67" s="105"/>
      <c r="H67" s="121" t="s">
        <v>29</v>
      </c>
      <c r="I67" s="17">
        <f>I55-I59</f>
        <v>154000</v>
      </c>
      <c r="J67" s="111" t="s">
        <v>43</v>
      </c>
    </row>
    <row r="68" spans="2:10" ht="15">
      <c r="B68" s="114"/>
      <c r="C68" s="105"/>
      <c r="D68" s="105"/>
      <c r="E68" s="105"/>
      <c r="F68" s="105"/>
      <c r="G68" s="105"/>
      <c r="H68" s="105"/>
      <c r="I68" s="105"/>
      <c r="J68" s="111"/>
    </row>
    <row r="69" spans="2:10" ht="15">
      <c r="B69" s="114" t="s">
        <v>64</v>
      </c>
      <c r="C69" s="105"/>
      <c r="D69" s="105"/>
      <c r="E69" s="105"/>
      <c r="F69" s="105"/>
      <c r="G69" s="105"/>
      <c r="I69" s="105"/>
      <c r="J69" s="111"/>
    </row>
    <row r="70" spans="2:10" ht="15">
      <c r="B70" s="114"/>
      <c r="C70" s="105"/>
      <c r="D70" s="105"/>
      <c r="E70" s="105"/>
      <c r="F70" s="105"/>
      <c r="G70" s="105"/>
      <c r="H70" s="105"/>
      <c r="I70" s="105"/>
      <c r="J70" s="111"/>
    </row>
    <row r="71" spans="2:10" ht="15">
      <c r="B71" s="110"/>
      <c r="C71" s="115"/>
      <c r="D71" s="105"/>
      <c r="E71" s="105"/>
      <c r="F71" s="105"/>
      <c r="G71" s="105"/>
      <c r="H71" s="121" t="s">
        <v>29</v>
      </c>
      <c r="I71" s="17">
        <f>I63-I67</f>
        <v>-54720</v>
      </c>
      <c r="J71" s="111" t="s">
        <v>43</v>
      </c>
    </row>
    <row r="72" spans="2:10" ht="15">
      <c r="B72" s="122"/>
      <c r="C72" s="123"/>
      <c r="D72" s="123"/>
      <c r="E72" s="123"/>
      <c r="F72" s="123"/>
      <c r="G72" s="123"/>
      <c r="H72" s="123"/>
      <c r="I72" s="123"/>
      <c r="J72" s="124"/>
    </row>
    <row r="73" spans="2:10" ht="15">
      <c r="B73" s="104"/>
      <c r="C73" s="105"/>
      <c r="D73" s="105"/>
      <c r="E73" s="105"/>
      <c r="F73" s="105"/>
      <c r="G73" s="105"/>
      <c r="H73" s="105"/>
      <c r="I73" s="105"/>
      <c r="J73" s="105"/>
    </row>
    <row r="74" spans="2:10" ht="15">
      <c r="B74" s="104" t="s">
        <v>65</v>
      </c>
      <c r="C74" s="105"/>
      <c r="D74" s="105"/>
      <c r="E74" s="105"/>
      <c r="F74" s="105"/>
      <c r="G74" s="105"/>
      <c r="H74" s="105"/>
      <c r="I74" s="105"/>
      <c r="J74" s="105"/>
    </row>
    <row r="75" spans="2:10">
      <c r="B75" s="107" t="s">
        <v>25</v>
      </c>
      <c r="C75" s="108"/>
      <c r="D75" s="108"/>
      <c r="E75" s="108"/>
      <c r="F75" s="108"/>
      <c r="G75" s="108"/>
      <c r="H75" s="273"/>
      <c r="I75" s="274"/>
      <c r="J75" s="109"/>
    </row>
    <row r="76" spans="2:10" ht="15">
      <c r="B76" s="110" t="s">
        <v>440</v>
      </c>
      <c r="C76" s="105"/>
      <c r="D76" s="105"/>
      <c r="E76" s="105"/>
      <c r="F76" s="105"/>
      <c r="G76" s="105"/>
      <c r="H76" s="83"/>
      <c r="I76" s="166"/>
      <c r="J76" s="111"/>
    </row>
    <row r="77" spans="2:10">
      <c r="B77" s="113" t="s">
        <v>166</v>
      </c>
      <c r="C77" s="105"/>
      <c r="D77" s="105"/>
      <c r="E77" s="105"/>
      <c r="F77" s="105"/>
      <c r="G77" s="105"/>
      <c r="H77" s="83"/>
      <c r="I77" s="84"/>
      <c r="J77" s="111" t="s">
        <v>9</v>
      </c>
    </row>
    <row r="78" spans="2:10" ht="15">
      <c r="B78" s="114"/>
      <c r="C78" s="105"/>
      <c r="D78" s="105"/>
      <c r="E78" s="105"/>
      <c r="F78" s="105"/>
      <c r="G78" s="105"/>
      <c r="H78" s="105"/>
      <c r="I78" s="105"/>
      <c r="J78" s="111"/>
    </row>
    <row r="79" spans="2:10" ht="15">
      <c r="B79" s="114" t="s">
        <v>66</v>
      </c>
      <c r="C79" s="105"/>
      <c r="D79" s="105"/>
      <c r="E79" s="105"/>
      <c r="F79" s="105"/>
      <c r="G79" s="105"/>
      <c r="H79" s="105"/>
      <c r="I79" s="105"/>
      <c r="J79" s="111"/>
    </row>
    <row r="80" spans="2:10" ht="41.25" customHeight="1">
      <c r="B80" s="275" t="s">
        <v>167</v>
      </c>
      <c r="C80" s="276"/>
      <c r="D80" s="276"/>
      <c r="E80" s="276"/>
      <c r="F80" s="276"/>
      <c r="G80" s="276"/>
      <c r="H80" s="276"/>
      <c r="I80" s="276"/>
      <c r="J80" s="277"/>
    </row>
    <row r="81" spans="2:10" ht="15">
      <c r="B81" s="114"/>
      <c r="C81" s="105"/>
      <c r="D81" s="105"/>
      <c r="E81" s="105"/>
      <c r="F81" s="105"/>
      <c r="G81" s="105"/>
      <c r="H81" s="105"/>
      <c r="I81" s="105"/>
      <c r="J81" s="111"/>
    </row>
    <row r="82" spans="2:10" ht="15">
      <c r="B82" s="116" t="s">
        <v>81</v>
      </c>
      <c r="C82" s="105"/>
      <c r="D82" s="105"/>
      <c r="E82" s="105"/>
      <c r="F82" s="105"/>
      <c r="G82" s="115"/>
      <c r="H82" s="105"/>
      <c r="I82" s="85"/>
      <c r="J82" s="111" t="s">
        <v>43</v>
      </c>
    </row>
    <row r="83" spans="2:10" ht="15">
      <c r="B83" s="114"/>
      <c r="C83" s="105"/>
      <c r="D83" s="105"/>
      <c r="E83" s="105"/>
      <c r="F83" s="105"/>
      <c r="G83" s="105"/>
      <c r="H83" s="105"/>
      <c r="I83" s="105"/>
      <c r="J83" s="111"/>
    </row>
    <row r="84" spans="2:10" ht="15">
      <c r="B84" s="116" t="s">
        <v>80</v>
      </c>
      <c r="C84" s="105"/>
      <c r="D84" s="105"/>
      <c r="E84" s="105"/>
      <c r="F84" s="105"/>
      <c r="G84" s="115"/>
      <c r="H84" s="105"/>
      <c r="I84" s="85"/>
      <c r="J84" s="111" t="s">
        <v>43</v>
      </c>
    </row>
    <row r="85" spans="2:10" ht="15">
      <c r="B85" s="114"/>
      <c r="C85" s="105"/>
      <c r="D85" s="105"/>
      <c r="E85" s="105"/>
      <c r="F85" s="105"/>
      <c r="G85" s="105"/>
      <c r="H85" s="105"/>
      <c r="I85" s="105"/>
      <c r="J85" s="111"/>
    </row>
    <row r="86" spans="2:10" ht="15">
      <c r="B86" s="117" t="s">
        <v>84</v>
      </c>
      <c r="C86" s="118"/>
      <c r="D86" s="118"/>
      <c r="E86" s="118"/>
      <c r="F86" s="118"/>
      <c r="G86" s="115"/>
      <c r="H86" s="118"/>
      <c r="I86" s="119"/>
      <c r="J86" s="111" t="s">
        <v>43</v>
      </c>
    </row>
    <row r="87" spans="2:10" ht="15">
      <c r="B87" s="120"/>
      <c r="C87" s="118"/>
      <c r="D87" s="118"/>
      <c r="E87" s="118"/>
      <c r="F87" s="118"/>
      <c r="G87" s="115"/>
      <c r="H87" s="118"/>
      <c r="I87" s="105"/>
      <c r="J87" s="111"/>
    </row>
    <row r="88" spans="2:10" ht="15">
      <c r="B88" s="117" t="s">
        <v>85</v>
      </c>
      <c r="C88" s="118"/>
      <c r="D88" s="118"/>
      <c r="E88" s="118"/>
      <c r="F88" s="118"/>
      <c r="G88" s="115"/>
      <c r="H88" s="118"/>
      <c r="I88" s="119"/>
      <c r="J88" s="111" t="s">
        <v>43</v>
      </c>
    </row>
    <row r="89" spans="2:10" ht="15">
      <c r="B89" s="114"/>
      <c r="C89" s="105"/>
      <c r="D89" s="105"/>
      <c r="E89" s="105"/>
      <c r="F89" s="115"/>
      <c r="G89" s="105"/>
      <c r="H89" s="105"/>
      <c r="I89" s="105"/>
      <c r="J89" s="111"/>
    </row>
    <row r="90" spans="2:10" ht="15">
      <c r="B90" s="114"/>
      <c r="C90" s="115"/>
      <c r="D90" s="105"/>
      <c r="E90" s="105"/>
      <c r="F90" s="105"/>
      <c r="G90" s="115"/>
      <c r="H90" s="105"/>
      <c r="I90" s="105"/>
      <c r="J90" s="111"/>
    </row>
    <row r="91" spans="2:10" ht="15">
      <c r="B91" s="110" t="s">
        <v>82</v>
      </c>
      <c r="C91" s="105"/>
      <c r="D91" s="105"/>
      <c r="E91" s="105"/>
      <c r="F91" s="105"/>
      <c r="G91" s="105"/>
      <c r="H91" s="105"/>
      <c r="I91" s="105"/>
      <c r="J91" s="111"/>
    </row>
    <row r="92" spans="2:10" ht="15">
      <c r="B92" s="110"/>
      <c r="C92" s="115"/>
      <c r="D92" s="115"/>
      <c r="E92" s="105"/>
      <c r="F92" s="105"/>
      <c r="G92" s="105"/>
      <c r="H92" s="121" t="s">
        <v>29</v>
      </c>
      <c r="I92" s="17">
        <f>I82-I86</f>
        <v>0</v>
      </c>
      <c r="J92" s="111" t="s">
        <v>43</v>
      </c>
    </row>
    <row r="93" spans="2:10" ht="15">
      <c r="B93" s="114"/>
      <c r="C93" s="105"/>
      <c r="D93" s="105"/>
      <c r="E93" s="105"/>
      <c r="F93" s="105"/>
      <c r="G93" s="105"/>
      <c r="H93" s="105"/>
      <c r="I93" s="105"/>
      <c r="J93" s="111"/>
    </row>
    <row r="94" spans="2:10" ht="15">
      <c r="B94" s="114"/>
      <c r="C94" s="105"/>
      <c r="D94" s="105"/>
      <c r="E94" s="105"/>
      <c r="F94" s="105"/>
      <c r="G94" s="105"/>
      <c r="H94" s="105"/>
      <c r="I94" s="105"/>
      <c r="J94" s="111"/>
    </row>
    <row r="95" spans="2:10" ht="15">
      <c r="B95" s="110" t="s">
        <v>83</v>
      </c>
      <c r="C95" s="105"/>
      <c r="D95" s="105"/>
      <c r="E95" s="105"/>
      <c r="F95" s="105"/>
      <c r="G95" s="105"/>
      <c r="H95" s="105"/>
      <c r="I95" s="105"/>
      <c r="J95" s="111"/>
    </row>
    <row r="96" spans="2:10" ht="15">
      <c r="B96" s="110"/>
      <c r="C96" s="115"/>
      <c r="D96" s="115"/>
      <c r="E96" s="105"/>
      <c r="F96" s="105"/>
      <c r="G96" s="105"/>
      <c r="H96" s="121" t="s">
        <v>29</v>
      </c>
      <c r="I96" s="17">
        <f>I84-I88</f>
        <v>0</v>
      </c>
      <c r="J96" s="111" t="s">
        <v>43</v>
      </c>
    </row>
    <row r="97" spans="1:10" ht="15">
      <c r="B97" s="114"/>
      <c r="C97" s="105"/>
      <c r="D97" s="105"/>
      <c r="E97" s="105"/>
      <c r="F97" s="105"/>
      <c r="G97" s="105"/>
      <c r="H97" s="105"/>
      <c r="I97" s="105"/>
      <c r="J97" s="111"/>
    </row>
    <row r="98" spans="1:10" ht="15">
      <c r="B98" s="114" t="s">
        <v>65</v>
      </c>
      <c r="C98" s="105"/>
      <c r="D98" s="105"/>
      <c r="E98" s="105"/>
      <c r="F98" s="105"/>
      <c r="G98" s="105"/>
      <c r="I98" s="105"/>
      <c r="J98" s="111"/>
    </row>
    <row r="99" spans="1:10" ht="15">
      <c r="B99" s="114"/>
      <c r="C99" s="105"/>
      <c r="D99" s="105"/>
      <c r="E99" s="105"/>
      <c r="F99" s="105"/>
      <c r="G99" s="105"/>
      <c r="H99" s="105"/>
      <c r="I99" s="105"/>
      <c r="J99" s="111"/>
    </row>
    <row r="100" spans="1:10" ht="15">
      <c r="B100" s="110"/>
      <c r="C100" s="115"/>
      <c r="D100" s="105"/>
      <c r="E100" s="105"/>
      <c r="F100" s="105"/>
      <c r="G100" s="105"/>
      <c r="H100" s="121" t="s">
        <v>29</v>
      </c>
      <c r="I100" s="17">
        <f>I92-I96</f>
        <v>0</v>
      </c>
      <c r="J100" s="111" t="s">
        <v>43</v>
      </c>
    </row>
    <row r="101" spans="1:10" ht="15">
      <c r="B101" s="122"/>
      <c r="C101" s="123"/>
      <c r="D101" s="123"/>
      <c r="E101" s="123"/>
      <c r="F101" s="123"/>
      <c r="G101" s="123"/>
      <c r="H101" s="123"/>
      <c r="I101" s="123"/>
      <c r="J101" s="124"/>
    </row>
    <row r="102" spans="1:10" ht="15">
      <c r="B102" s="104"/>
      <c r="C102" s="105"/>
      <c r="D102" s="105"/>
      <c r="E102" s="105"/>
      <c r="F102" s="105"/>
      <c r="G102" s="105"/>
      <c r="H102" s="105"/>
      <c r="I102" s="105"/>
      <c r="J102" s="105"/>
    </row>
    <row r="103" spans="1:10" ht="15.75" thickBot="1">
      <c r="B103" s="125" t="s">
        <v>117</v>
      </c>
      <c r="C103" s="125"/>
      <c r="D103" s="125"/>
      <c r="E103" s="125"/>
      <c r="F103" s="125"/>
      <c r="G103" s="125"/>
      <c r="H103" s="125"/>
      <c r="I103" s="125"/>
      <c r="J103" s="125"/>
    </row>
    <row r="105" spans="1:10" ht="15">
      <c r="C105" s="115"/>
    </row>
    <row r="106" spans="1:10" ht="15">
      <c r="B106" s="126"/>
    </row>
    <row r="107" spans="1:10" ht="15">
      <c r="B107" s="279" t="s">
        <v>87</v>
      </c>
      <c r="C107" s="279"/>
      <c r="D107" s="279"/>
      <c r="E107" s="279"/>
      <c r="F107" s="279"/>
      <c r="G107" s="279"/>
      <c r="H107" s="279"/>
      <c r="I107" s="279"/>
      <c r="J107" s="279"/>
    </row>
    <row r="108" spans="1:10" ht="59.25" customHeight="1">
      <c r="B108" s="317" t="s">
        <v>415</v>
      </c>
      <c r="C108" s="317"/>
      <c r="D108" s="317"/>
      <c r="E108" s="317"/>
      <c r="F108" s="317"/>
      <c r="G108" s="317"/>
      <c r="H108" s="317"/>
      <c r="I108" s="317"/>
      <c r="J108" s="317"/>
    </row>
    <row r="110" spans="1:10" ht="15">
      <c r="B110" s="127" t="s">
        <v>87</v>
      </c>
      <c r="C110" s="127"/>
      <c r="D110" s="127"/>
      <c r="E110" s="115"/>
      <c r="F110" s="127"/>
      <c r="G110" s="127"/>
      <c r="H110" s="127"/>
      <c r="I110" s="128">
        <v>25</v>
      </c>
      <c r="J110" s="87" t="s">
        <v>6</v>
      </c>
    </row>
    <row r="112" spans="1:10" ht="15">
      <c r="A112" s="129"/>
      <c r="B112" s="126" t="s">
        <v>89</v>
      </c>
      <c r="F112" s="115"/>
      <c r="H112" s="129"/>
      <c r="I112" s="17">
        <f>(IF(H17&lt;&gt;"",IF(OR(H17=Aides!$B$16,H17=Aides!$B$17,H17=Aides!$B$18),I42*I18,I42*VLOOKUP(H17,Aides!$B$2:$C$18,2,FALSE)))+IF(H46&lt;&gt;"",IF(OR(H46=Aides!$B$16,H46=Aides!$B$17,H46=Aides!$B$18),I71*I47,I71*VLOOKUP(H46,Aides!$B$2:$C$18,2,FALSE)))+IF(H75&lt;&gt;"",IF(OR(H75=Aides!$B$16,H75=Aides!$B$17,H75=Aides!$B$18),I100*I76,I100*VLOOKUP(H75,Aides!$B$2:$C$18,2,FALSE))))*I110</f>
        <v>3639000</v>
      </c>
      <c r="J112" s="129" t="s">
        <v>78</v>
      </c>
    </row>
    <row r="114" spans="1:11" ht="15.75" thickBot="1">
      <c r="B114" s="130" t="s">
        <v>53</v>
      </c>
      <c r="C114" s="131"/>
      <c r="D114" s="131"/>
      <c r="E114" s="131"/>
      <c r="F114" s="131"/>
      <c r="G114" s="131"/>
      <c r="H114" s="131"/>
      <c r="I114" s="131"/>
      <c r="J114" s="131"/>
    </row>
    <row r="116" spans="1:11" ht="15">
      <c r="B116" s="132" t="s">
        <v>374</v>
      </c>
      <c r="F116" s="115"/>
      <c r="I116" s="85">
        <v>150000</v>
      </c>
      <c r="J116" s="87" t="s">
        <v>7</v>
      </c>
    </row>
    <row r="117" spans="1:11" ht="15">
      <c r="B117" s="132"/>
      <c r="F117" s="115"/>
      <c r="I117" s="207"/>
    </row>
    <row r="118" spans="1:11" ht="15">
      <c r="A118" s="129"/>
      <c r="B118" s="132" t="s">
        <v>375</v>
      </c>
      <c r="F118" s="115"/>
      <c r="I118" s="207"/>
    </row>
    <row r="119" spans="1:11" ht="33.75" customHeight="1">
      <c r="A119" s="129"/>
      <c r="B119" s="261" t="s">
        <v>401</v>
      </c>
      <c r="C119" s="261"/>
      <c r="D119" s="261"/>
      <c r="E119" s="261"/>
      <c r="F119" s="261"/>
      <c r="G119" s="261"/>
      <c r="H119" s="261"/>
      <c r="I119" s="261"/>
      <c r="J119" s="261"/>
    </row>
    <row r="120" spans="1:11" s="83" customFormat="1" ht="25.5" customHeight="1">
      <c r="A120" s="210"/>
      <c r="B120" s="262" t="s">
        <v>448</v>
      </c>
      <c r="C120" s="263"/>
      <c r="D120" s="263"/>
      <c r="E120" s="263"/>
      <c r="F120" s="263"/>
      <c r="G120" s="263"/>
      <c r="H120" s="263"/>
      <c r="I120" s="263"/>
      <c r="J120" s="264"/>
    </row>
    <row r="121" spans="1:11" s="83" customFormat="1" ht="25.5" customHeight="1">
      <c r="A121" s="210"/>
      <c r="B121" s="265"/>
      <c r="C121" s="266"/>
      <c r="D121" s="266"/>
      <c r="E121" s="266"/>
      <c r="F121" s="266"/>
      <c r="G121" s="266"/>
      <c r="H121" s="266"/>
      <c r="I121" s="266"/>
      <c r="J121" s="267"/>
    </row>
    <row r="122" spans="1:11" s="83" customFormat="1" ht="25.5" customHeight="1">
      <c r="A122" s="210"/>
      <c r="B122" s="268"/>
      <c r="C122" s="269"/>
      <c r="D122" s="269"/>
      <c r="E122" s="269"/>
      <c r="F122" s="269"/>
      <c r="G122" s="269"/>
      <c r="H122" s="269"/>
      <c r="I122" s="269"/>
      <c r="J122" s="267"/>
    </row>
    <row r="123" spans="1:11" s="83" customFormat="1" ht="25.5" customHeight="1">
      <c r="A123" s="210"/>
      <c r="B123" s="268"/>
      <c r="C123" s="269"/>
      <c r="D123" s="269"/>
      <c r="E123" s="269"/>
      <c r="F123" s="269"/>
      <c r="G123" s="269"/>
      <c r="H123" s="269"/>
      <c r="I123" s="269"/>
      <c r="J123" s="267"/>
    </row>
    <row r="124" spans="1:11" s="83" customFormat="1" ht="25.5" customHeight="1">
      <c r="A124" s="210"/>
      <c r="B124" s="270"/>
      <c r="C124" s="271"/>
      <c r="D124" s="271"/>
      <c r="E124" s="271"/>
      <c r="F124" s="271"/>
      <c r="G124" s="271"/>
      <c r="H124" s="271"/>
      <c r="I124" s="271"/>
      <c r="J124" s="272"/>
    </row>
    <row r="125" spans="1:11" ht="15">
      <c r="A125" s="129"/>
      <c r="B125" s="126"/>
    </row>
    <row r="126" spans="1:11" ht="15">
      <c r="A126" s="129"/>
      <c r="B126" s="132" t="s">
        <v>396</v>
      </c>
      <c r="F126" s="115"/>
      <c r="I126" s="167">
        <v>1</v>
      </c>
      <c r="J126" s="87" t="s">
        <v>395</v>
      </c>
      <c r="K126" s="168" t="s">
        <v>398</v>
      </c>
    </row>
    <row r="127" spans="1:11" ht="15">
      <c r="A127" s="129"/>
      <c r="B127" s="132"/>
      <c r="I127" s="21"/>
    </row>
    <row r="128" spans="1:11" ht="15">
      <c r="A128" s="129"/>
      <c r="B128" s="132" t="s">
        <v>397</v>
      </c>
      <c r="I128" s="17">
        <f>I116*I126</f>
        <v>150000</v>
      </c>
      <c r="J128" s="87" t="s">
        <v>7</v>
      </c>
    </row>
    <row r="129" spans="1:19" ht="15">
      <c r="A129" s="129"/>
      <c r="B129" s="132"/>
      <c r="I129" s="21"/>
    </row>
    <row r="130" spans="1:19" ht="15">
      <c r="B130" s="132" t="s">
        <v>57</v>
      </c>
      <c r="F130" s="115"/>
      <c r="I130" s="85"/>
      <c r="J130" s="87" t="s">
        <v>7</v>
      </c>
    </row>
    <row r="131" spans="1:19" ht="15">
      <c r="B131" s="132"/>
      <c r="I131" s="21"/>
    </row>
    <row r="132" spans="1:19" ht="15">
      <c r="B132" s="132" t="s">
        <v>400</v>
      </c>
      <c r="F132" s="115"/>
      <c r="I132" s="17">
        <f>I128-I130</f>
        <v>150000</v>
      </c>
      <c r="J132" s="87" t="s">
        <v>7</v>
      </c>
    </row>
    <row r="133" spans="1:19" s="129" customFormat="1"/>
    <row r="134" spans="1:19" ht="29.25" customHeight="1">
      <c r="B134" s="278" t="s">
        <v>8</v>
      </c>
      <c r="C134" s="278"/>
      <c r="D134" s="278"/>
      <c r="E134" s="278"/>
      <c r="F134" s="278"/>
      <c r="G134" s="278"/>
      <c r="H134" s="278"/>
      <c r="I134" s="278"/>
      <c r="J134" s="278"/>
    </row>
    <row r="136" spans="1:19" ht="15.75" thickBot="1">
      <c r="B136" s="130" t="s">
        <v>96</v>
      </c>
      <c r="C136" s="131"/>
      <c r="D136" s="131"/>
      <c r="E136" s="131"/>
      <c r="F136" s="131"/>
      <c r="G136" s="131"/>
      <c r="H136" s="131"/>
      <c r="I136" s="131"/>
      <c r="J136" s="131"/>
    </row>
    <row r="138" spans="1:19">
      <c r="B138" s="133"/>
    </row>
    <row r="139" spans="1:19" ht="15">
      <c r="C139" s="115"/>
      <c r="J139" s="134"/>
    </row>
    <row r="140" spans="1:19">
      <c r="B140" s="135" t="s">
        <v>92</v>
      </c>
    </row>
    <row r="141" spans="1:19">
      <c r="B141" s="97" t="s">
        <v>93</v>
      </c>
      <c r="L141" s="136"/>
      <c r="M141" s="136"/>
      <c r="N141" s="136"/>
      <c r="O141" s="136"/>
      <c r="P141" s="136"/>
      <c r="Q141" s="136"/>
      <c r="R141" s="136"/>
      <c r="S141" s="136"/>
    </row>
    <row r="142" spans="1:19" ht="15">
      <c r="B142" s="137" t="s">
        <v>376</v>
      </c>
      <c r="H142" s="129"/>
      <c r="I142" s="138"/>
      <c r="L142" s="136"/>
      <c r="M142" s="136"/>
      <c r="N142" s="136"/>
      <c r="O142" s="136"/>
      <c r="P142" s="136"/>
      <c r="Q142" s="136"/>
      <c r="R142" s="136"/>
      <c r="S142" s="136"/>
    </row>
    <row r="143" spans="1:19">
      <c r="L143" s="136"/>
      <c r="M143" s="136"/>
      <c r="N143" s="136"/>
      <c r="O143" s="136"/>
      <c r="P143" s="136"/>
      <c r="Q143" s="136"/>
      <c r="R143" s="136"/>
      <c r="S143" s="136"/>
    </row>
    <row r="144" spans="1:19" ht="15">
      <c r="B144" s="126" t="s">
        <v>105</v>
      </c>
      <c r="F144" s="115"/>
      <c r="I144" s="85">
        <v>45000</v>
      </c>
      <c r="J144" s="87" t="s">
        <v>7</v>
      </c>
      <c r="K144" s="139"/>
      <c r="L144" s="136"/>
      <c r="M144" s="136"/>
      <c r="N144" s="136"/>
      <c r="O144" s="136"/>
      <c r="P144" s="136"/>
      <c r="Q144" s="136"/>
      <c r="R144" s="136"/>
      <c r="S144" s="136"/>
    </row>
    <row r="146" spans="2:10" ht="15" customHeight="1">
      <c r="B146" s="132" t="s">
        <v>88</v>
      </c>
      <c r="F146" s="115"/>
      <c r="I146" s="140">
        <f>IF(I112&lt;&gt;0,I144/I112,"")</f>
        <v>1.236603462489695E-2</v>
      </c>
      <c r="J146" s="87" t="s">
        <v>79</v>
      </c>
    </row>
    <row r="147" spans="2:10" ht="15" customHeight="1">
      <c r="B147" s="132"/>
      <c r="F147" s="115"/>
      <c r="I147" s="141"/>
    </row>
    <row r="148" spans="2:10" ht="15.75" thickBot="1">
      <c r="B148" s="130" t="s">
        <v>399</v>
      </c>
      <c r="C148" s="131"/>
      <c r="D148" s="131"/>
      <c r="E148" s="131"/>
      <c r="F148" s="131"/>
      <c r="G148" s="131"/>
      <c r="H148" s="131"/>
      <c r="I148" s="131"/>
      <c r="J148" s="131"/>
    </row>
    <row r="150" spans="2:10" ht="15">
      <c r="C150" s="115"/>
    </row>
    <row r="152" spans="2:10" ht="15">
      <c r="B152" s="142" t="s">
        <v>149</v>
      </c>
      <c r="F152" s="115"/>
      <c r="I152" s="17">
        <f>IF((I42*I19+I71*I48+I100*I77)=0,"",(I42*I19+I71*I48+I100*I77))</f>
        <v>13939.8</v>
      </c>
      <c r="J152" s="87" t="s">
        <v>148</v>
      </c>
    </row>
    <row r="154" spans="2:10" ht="15">
      <c r="B154" s="142" t="s">
        <v>91</v>
      </c>
      <c r="D154" s="115"/>
      <c r="F154" s="115"/>
      <c r="I154" s="143">
        <f>IF((I42*I19+I71*I48+I100*I77)=0,"",I132/(I42*I19+I71*I48+I100*I77))</f>
        <v>10.760556105539536</v>
      </c>
      <c r="J154" s="87" t="s">
        <v>6</v>
      </c>
    </row>
    <row r="155" spans="2:10" ht="15.75" thickBot="1">
      <c r="B155" s="130"/>
      <c r="C155" s="131"/>
      <c r="D155" s="131"/>
      <c r="E155" s="131"/>
      <c r="F155" s="131"/>
      <c r="G155" s="131"/>
      <c r="H155" s="131"/>
      <c r="I155" s="131"/>
      <c r="J155" s="131"/>
    </row>
    <row r="158" spans="2:10" ht="15.75" thickBot="1">
      <c r="B158" s="102" t="s">
        <v>49</v>
      </c>
      <c r="C158" s="103"/>
      <c r="D158" s="103"/>
      <c r="E158" s="103"/>
      <c r="F158" s="103"/>
      <c r="G158" s="103"/>
      <c r="H158" s="103"/>
      <c r="I158" s="103"/>
      <c r="J158" s="103"/>
    </row>
    <row r="159" spans="2:10" ht="15">
      <c r="B159" s="104"/>
      <c r="C159" s="105"/>
      <c r="D159" s="105"/>
      <c r="E159" s="105"/>
      <c r="F159" s="105"/>
      <c r="G159" s="105"/>
      <c r="H159" s="105"/>
      <c r="I159" s="105"/>
      <c r="J159" s="105"/>
    </row>
    <row r="160" spans="2:10" ht="15">
      <c r="B160" s="104" t="s">
        <v>63</v>
      </c>
      <c r="C160" s="105"/>
      <c r="D160" s="105"/>
      <c r="E160" s="105"/>
      <c r="F160" s="105"/>
      <c r="G160" s="105"/>
      <c r="H160" s="105"/>
      <c r="I160" s="105"/>
      <c r="J160" s="105"/>
    </row>
    <row r="161" spans="2:10">
      <c r="B161" s="107" t="s">
        <v>25</v>
      </c>
      <c r="C161" s="108"/>
      <c r="D161" s="108"/>
      <c r="E161" s="108"/>
      <c r="F161" s="108"/>
      <c r="G161" s="108"/>
      <c r="H161" s="273" t="s">
        <v>27</v>
      </c>
      <c r="I161" s="274"/>
      <c r="J161" s="109"/>
    </row>
    <row r="162" spans="2:10" ht="15">
      <c r="B162" s="110" t="s">
        <v>440</v>
      </c>
      <c r="C162" s="105"/>
      <c r="D162" s="105"/>
      <c r="E162" s="105"/>
      <c r="F162" s="105"/>
      <c r="G162" s="105"/>
      <c r="H162" s="83"/>
      <c r="I162" s="166"/>
      <c r="J162" s="111"/>
    </row>
    <row r="163" spans="2:10">
      <c r="B163" s="113" t="s">
        <v>166</v>
      </c>
      <c r="C163" s="105"/>
      <c r="D163" s="105"/>
      <c r="E163" s="105"/>
      <c r="F163" s="105"/>
      <c r="G163" s="105"/>
      <c r="H163" s="83"/>
      <c r="I163" s="84">
        <v>0.16</v>
      </c>
      <c r="J163" s="111" t="s">
        <v>9</v>
      </c>
    </row>
    <row r="164" spans="2:10" ht="15">
      <c r="B164" s="114"/>
      <c r="C164" s="105"/>
      <c r="D164" s="105"/>
      <c r="E164" s="105"/>
      <c r="F164" s="105"/>
      <c r="G164" s="105"/>
      <c r="H164" s="105"/>
      <c r="I164" s="105"/>
      <c r="J164" s="111"/>
    </row>
    <row r="165" spans="2:10" ht="15">
      <c r="B165" s="114" t="s">
        <v>66</v>
      </c>
      <c r="C165" s="105"/>
      <c r="D165" s="105"/>
      <c r="E165" s="105"/>
      <c r="F165" s="105"/>
      <c r="G165" s="105"/>
      <c r="H165" s="105"/>
      <c r="I165" s="105"/>
      <c r="J165" s="111"/>
    </row>
    <row r="166" spans="2:10" ht="42.75" customHeight="1">
      <c r="B166" s="275" t="s">
        <v>167</v>
      </c>
      <c r="C166" s="276"/>
      <c r="D166" s="276"/>
      <c r="E166" s="276"/>
      <c r="F166" s="276"/>
      <c r="G166" s="276"/>
      <c r="H166" s="276"/>
      <c r="I166" s="276"/>
      <c r="J166" s="277"/>
    </row>
    <row r="167" spans="2:10" ht="15">
      <c r="B167" s="114"/>
      <c r="C167" s="105"/>
      <c r="D167" s="105"/>
      <c r="E167" s="105"/>
      <c r="F167" s="105"/>
      <c r="G167" s="105"/>
      <c r="H167" s="105"/>
      <c r="I167" s="105"/>
      <c r="J167" s="111"/>
    </row>
    <row r="168" spans="2:10" ht="15">
      <c r="B168" s="116" t="s">
        <v>81</v>
      </c>
      <c r="C168" s="105"/>
      <c r="D168" s="105"/>
      <c r="E168" s="105"/>
      <c r="F168" s="105"/>
      <c r="G168" s="105"/>
      <c r="H168" s="105"/>
      <c r="I168" s="85">
        <v>35250</v>
      </c>
      <c r="J168" s="111" t="s">
        <v>43</v>
      </c>
    </row>
    <row r="169" spans="2:10" ht="15">
      <c r="B169" s="114"/>
      <c r="C169" s="105"/>
      <c r="D169" s="105"/>
      <c r="E169" s="105"/>
      <c r="F169" s="105"/>
      <c r="G169" s="105"/>
      <c r="H169" s="105"/>
      <c r="I169" s="105"/>
      <c r="J169" s="111"/>
    </row>
    <row r="170" spans="2:10" ht="15">
      <c r="B170" s="116" t="s">
        <v>80</v>
      </c>
      <c r="C170" s="105"/>
      <c r="D170" s="105"/>
      <c r="E170" s="105"/>
      <c r="F170" s="105"/>
      <c r="G170" s="105" t="s">
        <v>28</v>
      </c>
      <c r="H170" s="105"/>
      <c r="I170" s="85">
        <v>12000</v>
      </c>
      <c r="J170" s="111" t="s">
        <v>43</v>
      </c>
    </row>
    <row r="171" spans="2:10" ht="15">
      <c r="B171" s="114"/>
      <c r="C171" s="105"/>
      <c r="D171" s="105"/>
      <c r="E171" s="105"/>
      <c r="F171" s="105"/>
      <c r="G171" s="105"/>
      <c r="H171" s="105"/>
      <c r="I171" s="105"/>
      <c r="J171" s="111"/>
    </row>
    <row r="172" spans="2:10" ht="15">
      <c r="B172" s="117" t="s">
        <v>84</v>
      </c>
      <c r="C172" s="118"/>
      <c r="D172" s="118"/>
      <c r="E172" s="118"/>
      <c r="F172" s="118"/>
      <c r="H172" s="118"/>
      <c r="I172" s="119"/>
      <c r="J172" s="111" t="s">
        <v>43</v>
      </c>
    </row>
    <row r="173" spans="2:10" ht="15">
      <c r="B173" s="120"/>
      <c r="C173" s="118"/>
      <c r="D173" s="118"/>
      <c r="E173" s="118"/>
      <c r="F173" s="118"/>
      <c r="G173" s="115"/>
      <c r="H173" s="118"/>
      <c r="I173" s="105"/>
      <c r="J173" s="111"/>
    </row>
    <row r="174" spans="2:10" ht="15">
      <c r="B174" s="117" t="s">
        <v>85</v>
      </c>
      <c r="C174" s="118"/>
      <c r="D174" s="118"/>
      <c r="E174" s="118"/>
      <c r="F174" s="118"/>
      <c r="G174" s="115"/>
      <c r="H174" s="118"/>
      <c r="I174" s="119"/>
      <c r="J174" s="111" t="s">
        <v>43</v>
      </c>
    </row>
    <row r="175" spans="2:10" ht="15">
      <c r="B175" s="114"/>
      <c r="C175" s="105"/>
      <c r="D175" s="105"/>
      <c r="E175" s="105"/>
      <c r="F175" s="115"/>
      <c r="G175" s="105"/>
      <c r="H175" s="105"/>
      <c r="I175" s="105"/>
      <c r="J175" s="111"/>
    </row>
    <row r="176" spans="2:10" ht="15">
      <c r="B176" s="114"/>
      <c r="C176" s="115"/>
      <c r="D176" s="105"/>
      <c r="E176" s="105"/>
      <c r="F176" s="105"/>
      <c r="G176" s="115"/>
      <c r="H176" s="105"/>
      <c r="I176" s="105"/>
      <c r="J176" s="111"/>
    </row>
    <row r="177" spans="2:10" ht="15">
      <c r="B177" s="110" t="s">
        <v>82</v>
      </c>
      <c r="C177" s="105"/>
      <c r="D177" s="105"/>
      <c r="E177" s="105"/>
      <c r="F177" s="105"/>
      <c r="G177" s="105"/>
      <c r="H177" s="105"/>
      <c r="I177" s="105"/>
      <c r="J177" s="111"/>
    </row>
    <row r="178" spans="2:10" ht="15">
      <c r="B178" s="110"/>
      <c r="C178" s="115"/>
      <c r="D178" s="115"/>
      <c r="E178" s="105"/>
      <c r="F178" s="105"/>
      <c r="G178" s="105"/>
      <c r="H178" s="121" t="s">
        <v>29</v>
      </c>
      <c r="I178" s="17">
        <f>I168-I172</f>
        <v>35250</v>
      </c>
      <c r="J178" s="111" t="s">
        <v>43</v>
      </c>
    </row>
    <row r="179" spans="2:10" ht="15">
      <c r="B179" s="114"/>
      <c r="C179" s="105"/>
      <c r="D179" s="105"/>
      <c r="E179" s="105"/>
      <c r="F179" s="105"/>
      <c r="G179" s="105"/>
      <c r="H179" s="105"/>
      <c r="I179" s="105"/>
      <c r="J179" s="111"/>
    </row>
    <row r="180" spans="2:10" ht="15">
      <c r="B180" s="114"/>
      <c r="C180" s="105"/>
      <c r="D180" s="105"/>
      <c r="E180" s="105"/>
      <c r="F180" s="105"/>
      <c r="G180" s="105"/>
      <c r="H180" s="105"/>
      <c r="I180" s="105"/>
      <c r="J180" s="111"/>
    </row>
    <row r="181" spans="2:10" ht="15">
      <c r="B181" s="110" t="s">
        <v>83</v>
      </c>
      <c r="C181" s="105"/>
      <c r="D181" s="105"/>
      <c r="E181" s="105"/>
      <c r="F181" s="105"/>
      <c r="G181" s="105"/>
      <c r="H181" s="105"/>
      <c r="I181" s="105"/>
      <c r="J181" s="111"/>
    </row>
    <row r="182" spans="2:10" ht="15">
      <c r="B182" s="110"/>
      <c r="C182" s="115"/>
      <c r="D182" s="115"/>
      <c r="E182" s="105"/>
      <c r="F182" s="105"/>
      <c r="G182" s="105"/>
      <c r="H182" s="121" t="s">
        <v>29</v>
      </c>
      <c r="I182" s="17">
        <f>I170-I174</f>
        <v>12000</v>
      </c>
      <c r="J182" s="111" t="s">
        <v>43</v>
      </c>
    </row>
    <row r="183" spans="2:10" ht="15">
      <c r="B183" s="114"/>
      <c r="C183" s="105"/>
      <c r="D183" s="105"/>
      <c r="E183" s="105"/>
      <c r="F183" s="105"/>
      <c r="G183" s="105"/>
      <c r="H183" s="105"/>
      <c r="I183" s="105"/>
      <c r="J183" s="111"/>
    </row>
    <row r="184" spans="2:10" ht="15">
      <c r="B184" s="114" t="s">
        <v>63</v>
      </c>
      <c r="C184" s="105"/>
      <c r="D184" s="105"/>
      <c r="E184" s="105"/>
      <c r="F184" s="105"/>
      <c r="G184" s="105"/>
      <c r="I184" s="105"/>
      <c r="J184" s="111"/>
    </row>
    <row r="185" spans="2:10" ht="15">
      <c r="B185" s="114"/>
      <c r="C185" s="105"/>
      <c r="D185" s="105"/>
      <c r="E185" s="105"/>
      <c r="F185" s="105"/>
      <c r="G185" s="105"/>
      <c r="H185" s="105"/>
      <c r="I185" s="105"/>
      <c r="J185" s="111"/>
    </row>
    <row r="186" spans="2:10" ht="15">
      <c r="B186" s="110"/>
      <c r="C186" s="115"/>
      <c r="D186" s="105"/>
      <c r="E186" s="105"/>
      <c r="F186" s="105"/>
      <c r="G186" s="105"/>
      <c r="H186" s="121" t="s">
        <v>29</v>
      </c>
      <c r="I186" s="17">
        <f>I178-I182</f>
        <v>23250</v>
      </c>
      <c r="J186" s="111" t="s">
        <v>43</v>
      </c>
    </row>
    <row r="187" spans="2:10" ht="15">
      <c r="B187" s="122"/>
      <c r="C187" s="123"/>
      <c r="D187" s="123"/>
      <c r="E187" s="123"/>
      <c r="F187" s="123"/>
      <c r="G187" s="123"/>
      <c r="H187" s="123"/>
      <c r="I187" s="123"/>
      <c r="J187" s="124"/>
    </row>
    <row r="188" spans="2:10" ht="15">
      <c r="B188" s="104"/>
      <c r="C188" s="105"/>
      <c r="D188" s="105"/>
      <c r="E188" s="105"/>
      <c r="F188" s="105"/>
      <c r="G188" s="105"/>
      <c r="H188" s="105"/>
      <c r="I188" s="105"/>
      <c r="J188" s="105"/>
    </row>
    <row r="189" spans="2:10" ht="15">
      <c r="B189" s="104" t="s">
        <v>64</v>
      </c>
      <c r="C189" s="105"/>
      <c r="D189" s="105"/>
      <c r="E189" s="105"/>
      <c r="F189" s="105"/>
      <c r="G189" s="105"/>
      <c r="H189" s="105"/>
      <c r="I189" s="105"/>
      <c r="J189" s="105"/>
    </row>
    <row r="190" spans="2:10">
      <c r="B190" s="107" t="s">
        <v>25</v>
      </c>
      <c r="C190" s="108"/>
      <c r="D190" s="108"/>
      <c r="E190" s="108"/>
      <c r="F190" s="108"/>
      <c r="G190" s="108"/>
      <c r="H190" s="273"/>
      <c r="I190" s="274"/>
      <c r="J190" s="109"/>
    </row>
    <row r="191" spans="2:10" ht="15">
      <c r="B191" s="110" t="s">
        <v>440</v>
      </c>
      <c r="C191" s="105"/>
      <c r="D191" s="105"/>
      <c r="E191" s="105"/>
      <c r="F191" s="105"/>
      <c r="G191" s="105"/>
      <c r="H191" s="83"/>
      <c r="I191" s="166"/>
      <c r="J191" s="111"/>
    </row>
    <row r="192" spans="2:10">
      <c r="B192" s="113" t="s">
        <v>166</v>
      </c>
      <c r="C192" s="105"/>
      <c r="D192" s="105"/>
      <c r="E192" s="105"/>
      <c r="F192" s="105"/>
      <c r="G192" s="105"/>
      <c r="H192" s="83"/>
      <c r="I192" s="84"/>
      <c r="J192" s="111" t="s">
        <v>9</v>
      </c>
    </row>
    <row r="193" spans="2:10" ht="15">
      <c r="B193" s="114"/>
      <c r="C193" s="105"/>
      <c r="D193" s="105"/>
      <c r="E193" s="105"/>
      <c r="F193" s="105"/>
      <c r="G193" s="105"/>
      <c r="H193" s="105"/>
      <c r="I193" s="105"/>
      <c r="J193" s="111"/>
    </row>
    <row r="194" spans="2:10" ht="15">
      <c r="B194" s="114" t="s">
        <v>66</v>
      </c>
      <c r="C194" s="105"/>
      <c r="D194" s="105"/>
      <c r="E194" s="105"/>
      <c r="F194" s="105"/>
      <c r="G194" s="105"/>
      <c r="H194" s="105"/>
      <c r="I194" s="105"/>
      <c r="J194" s="111"/>
    </row>
    <row r="195" spans="2:10" ht="41.25" customHeight="1">
      <c r="B195" s="275" t="s">
        <v>167</v>
      </c>
      <c r="C195" s="276"/>
      <c r="D195" s="276"/>
      <c r="E195" s="276"/>
      <c r="F195" s="276"/>
      <c r="G195" s="276"/>
      <c r="H195" s="276"/>
      <c r="I195" s="276"/>
      <c r="J195" s="277"/>
    </row>
    <row r="196" spans="2:10" ht="15">
      <c r="B196" s="114"/>
      <c r="C196" s="105"/>
      <c r="D196" s="105"/>
      <c r="E196" s="105"/>
      <c r="F196" s="105"/>
      <c r="G196" s="105"/>
      <c r="H196" s="105"/>
      <c r="I196" s="105"/>
      <c r="J196" s="111"/>
    </row>
    <row r="197" spans="2:10" ht="15">
      <c r="B197" s="116" t="s">
        <v>81</v>
      </c>
      <c r="C197" s="105"/>
      <c r="D197" s="105"/>
      <c r="E197" s="105"/>
      <c r="F197" s="105"/>
      <c r="G197" s="115"/>
      <c r="H197" s="105"/>
      <c r="I197" s="85"/>
      <c r="J197" s="111" t="s">
        <v>43</v>
      </c>
    </row>
    <row r="198" spans="2:10" ht="15">
      <c r="B198" s="114"/>
      <c r="C198" s="105"/>
      <c r="D198" s="105"/>
      <c r="E198" s="105"/>
      <c r="F198" s="105"/>
      <c r="G198" s="105"/>
      <c r="H198" s="105"/>
      <c r="I198" s="105"/>
      <c r="J198" s="111"/>
    </row>
    <row r="199" spans="2:10" ht="15">
      <c r="B199" s="116" t="s">
        <v>80</v>
      </c>
      <c r="C199" s="105"/>
      <c r="D199" s="105"/>
      <c r="E199" s="105"/>
      <c r="F199" s="105"/>
      <c r="G199" s="115"/>
      <c r="H199" s="105"/>
      <c r="I199" s="85"/>
      <c r="J199" s="111" t="s">
        <v>43</v>
      </c>
    </row>
    <row r="200" spans="2:10" ht="15">
      <c r="B200" s="114"/>
      <c r="C200" s="105"/>
      <c r="D200" s="105"/>
      <c r="E200" s="105"/>
      <c r="F200" s="105"/>
      <c r="G200" s="105"/>
      <c r="H200" s="105"/>
      <c r="I200" s="105"/>
      <c r="J200" s="111"/>
    </row>
    <row r="201" spans="2:10" ht="15">
      <c r="B201" s="117" t="s">
        <v>84</v>
      </c>
      <c r="C201" s="118"/>
      <c r="D201" s="118"/>
      <c r="E201" s="118"/>
      <c r="F201" s="118"/>
      <c r="G201" s="115"/>
      <c r="H201" s="118"/>
      <c r="I201" s="119"/>
      <c r="J201" s="111" t="s">
        <v>43</v>
      </c>
    </row>
    <row r="202" spans="2:10" ht="15">
      <c r="B202" s="120"/>
      <c r="C202" s="118"/>
      <c r="D202" s="118"/>
      <c r="E202" s="118"/>
      <c r="F202" s="118"/>
      <c r="G202" s="115"/>
      <c r="H202" s="118"/>
      <c r="I202" s="105"/>
      <c r="J202" s="111"/>
    </row>
    <row r="203" spans="2:10" ht="15">
      <c r="B203" s="117" t="s">
        <v>85</v>
      </c>
      <c r="C203" s="118"/>
      <c r="D203" s="118"/>
      <c r="E203" s="118"/>
      <c r="F203" s="118"/>
      <c r="G203" s="115"/>
      <c r="H203" s="118"/>
      <c r="I203" s="119"/>
      <c r="J203" s="111" t="s">
        <v>43</v>
      </c>
    </row>
    <row r="204" spans="2:10" ht="15">
      <c r="B204" s="114"/>
      <c r="C204" s="105"/>
      <c r="D204" s="105"/>
      <c r="E204" s="105"/>
      <c r="F204" s="115"/>
      <c r="G204" s="105"/>
      <c r="H204" s="105"/>
      <c r="I204" s="105"/>
      <c r="J204" s="111"/>
    </row>
    <row r="205" spans="2:10" ht="15">
      <c r="B205" s="114"/>
      <c r="C205" s="115"/>
      <c r="D205" s="105"/>
      <c r="E205" s="105"/>
      <c r="F205" s="105"/>
      <c r="G205" s="115"/>
      <c r="H205" s="105"/>
      <c r="I205" s="105"/>
      <c r="J205" s="111"/>
    </row>
    <row r="206" spans="2:10" ht="15">
      <c r="B206" s="110" t="s">
        <v>82</v>
      </c>
      <c r="C206" s="105"/>
      <c r="D206" s="105"/>
      <c r="E206" s="105"/>
      <c r="F206" s="105"/>
      <c r="G206" s="105"/>
      <c r="H206" s="105"/>
      <c r="I206" s="105"/>
      <c r="J206" s="111"/>
    </row>
    <row r="207" spans="2:10" ht="15">
      <c r="B207" s="110"/>
      <c r="C207" s="115"/>
      <c r="D207" s="115"/>
      <c r="E207" s="105"/>
      <c r="F207" s="105"/>
      <c r="G207" s="105"/>
      <c r="H207" s="121" t="s">
        <v>29</v>
      </c>
      <c r="I207" s="17">
        <f>I197-I201</f>
        <v>0</v>
      </c>
      <c r="J207" s="111" t="s">
        <v>43</v>
      </c>
    </row>
    <row r="208" spans="2:10" ht="15">
      <c r="B208" s="114"/>
      <c r="C208" s="105"/>
      <c r="D208" s="105"/>
      <c r="E208" s="105"/>
      <c r="F208" s="105"/>
      <c r="G208" s="105"/>
      <c r="H208" s="105"/>
      <c r="I208" s="105"/>
      <c r="J208" s="111"/>
    </row>
    <row r="209" spans="2:10" ht="15">
      <c r="B209" s="114"/>
      <c r="C209" s="105"/>
      <c r="D209" s="105"/>
      <c r="E209" s="105"/>
      <c r="F209" s="105"/>
      <c r="G209" s="105"/>
      <c r="H209" s="105"/>
      <c r="I209" s="105"/>
      <c r="J209" s="111"/>
    </row>
    <row r="210" spans="2:10" ht="15">
      <c r="B210" s="110" t="s">
        <v>83</v>
      </c>
      <c r="C210" s="105"/>
      <c r="D210" s="105"/>
      <c r="E210" s="105"/>
      <c r="F210" s="105"/>
      <c r="G210" s="105"/>
      <c r="H210" s="105"/>
      <c r="I210" s="105"/>
      <c r="J210" s="111"/>
    </row>
    <row r="211" spans="2:10" ht="15">
      <c r="B211" s="110"/>
      <c r="C211" s="115"/>
      <c r="D211" s="115"/>
      <c r="E211" s="105"/>
      <c r="F211" s="105"/>
      <c r="G211" s="105"/>
      <c r="H211" s="121" t="s">
        <v>29</v>
      </c>
      <c r="I211" s="17">
        <f>I199-I203</f>
        <v>0</v>
      </c>
      <c r="J211" s="111" t="s">
        <v>43</v>
      </c>
    </row>
    <row r="212" spans="2:10" ht="15">
      <c r="B212" s="114"/>
      <c r="C212" s="105"/>
      <c r="D212" s="105"/>
      <c r="E212" s="105"/>
      <c r="F212" s="105"/>
      <c r="G212" s="105"/>
      <c r="H212" s="105"/>
      <c r="I212" s="105"/>
      <c r="J212" s="111"/>
    </row>
    <row r="213" spans="2:10" ht="15">
      <c r="B213" s="114" t="s">
        <v>64</v>
      </c>
      <c r="C213" s="105"/>
      <c r="D213" s="105"/>
      <c r="E213" s="105"/>
      <c r="F213" s="105"/>
      <c r="G213" s="105"/>
      <c r="I213" s="105"/>
      <c r="J213" s="111"/>
    </row>
    <row r="214" spans="2:10" ht="15">
      <c r="B214" s="114"/>
      <c r="C214" s="105"/>
      <c r="D214" s="105"/>
      <c r="E214" s="105"/>
      <c r="F214" s="105"/>
      <c r="G214" s="105"/>
      <c r="H214" s="105"/>
      <c r="I214" s="105"/>
      <c r="J214" s="111"/>
    </row>
    <row r="215" spans="2:10" ht="15">
      <c r="B215" s="110"/>
      <c r="C215" s="115"/>
      <c r="D215" s="105"/>
      <c r="E215" s="105"/>
      <c r="F215" s="105"/>
      <c r="G215" s="105"/>
      <c r="H215" s="121" t="s">
        <v>29</v>
      </c>
      <c r="I215" s="17">
        <f>I207-I211</f>
        <v>0</v>
      </c>
      <c r="J215" s="111" t="s">
        <v>43</v>
      </c>
    </row>
    <row r="216" spans="2:10" ht="15">
      <c r="B216" s="122"/>
      <c r="C216" s="123"/>
      <c r="D216" s="123"/>
      <c r="E216" s="123"/>
      <c r="F216" s="123"/>
      <c r="G216" s="123"/>
      <c r="H216" s="123"/>
      <c r="I216" s="123"/>
      <c r="J216" s="124"/>
    </row>
    <row r="217" spans="2:10" ht="15">
      <c r="B217" s="104"/>
      <c r="C217" s="105"/>
      <c r="D217" s="105"/>
      <c r="E217" s="105"/>
      <c r="F217" s="105"/>
      <c r="G217" s="105"/>
      <c r="H217" s="105"/>
      <c r="I217" s="105"/>
      <c r="J217" s="105"/>
    </row>
    <row r="218" spans="2:10" ht="15">
      <c r="B218" s="104" t="s">
        <v>65</v>
      </c>
      <c r="C218" s="105"/>
      <c r="D218" s="105"/>
      <c r="E218" s="105"/>
      <c r="F218" s="105"/>
      <c r="G218" s="105"/>
      <c r="H218" s="105"/>
      <c r="I218" s="105"/>
      <c r="J218" s="105"/>
    </row>
    <row r="219" spans="2:10">
      <c r="B219" s="107" t="s">
        <v>25</v>
      </c>
      <c r="C219" s="108"/>
      <c r="D219" s="108"/>
      <c r="E219" s="108"/>
      <c r="F219" s="108"/>
      <c r="G219" s="108"/>
      <c r="H219" s="273"/>
      <c r="I219" s="274"/>
      <c r="J219" s="109"/>
    </row>
    <row r="220" spans="2:10" ht="15">
      <c r="B220" s="110" t="s">
        <v>440</v>
      </c>
      <c r="C220" s="105"/>
      <c r="D220" s="105"/>
      <c r="E220" s="105"/>
      <c r="F220" s="105"/>
      <c r="G220" s="105"/>
      <c r="H220" s="83"/>
      <c r="I220" s="166"/>
      <c r="J220" s="111"/>
    </row>
    <row r="221" spans="2:10">
      <c r="B221" s="113" t="s">
        <v>166</v>
      </c>
      <c r="C221" s="105"/>
      <c r="D221" s="105"/>
      <c r="E221" s="105"/>
      <c r="F221" s="105"/>
      <c r="G221" s="105"/>
      <c r="H221" s="83"/>
      <c r="I221" s="84"/>
      <c r="J221" s="111" t="s">
        <v>9</v>
      </c>
    </row>
    <row r="222" spans="2:10" ht="15">
      <c r="B222" s="114"/>
      <c r="C222" s="105"/>
      <c r="D222" s="105"/>
      <c r="E222" s="105"/>
      <c r="F222" s="105"/>
      <c r="G222" s="105"/>
      <c r="H222" s="105"/>
      <c r="I222" s="105"/>
      <c r="J222" s="111"/>
    </row>
    <row r="223" spans="2:10" ht="15">
      <c r="B223" s="114" t="s">
        <v>67</v>
      </c>
      <c r="C223" s="105"/>
      <c r="D223" s="105"/>
      <c r="E223" s="105"/>
      <c r="F223" s="105"/>
      <c r="G223" s="105"/>
      <c r="H223" s="105"/>
      <c r="I223" s="105"/>
      <c r="J223" s="111"/>
    </row>
    <row r="224" spans="2:10" ht="41.25" customHeight="1">
      <c r="B224" s="275" t="s">
        <v>167</v>
      </c>
      <c r="C224" s="276"/>
      <c r="D224" s="276"/>
      <c r="E224" s="276"/>
      <c r="F224" s="276"/>
      <c r="G224" s="276"/>
      <c r="H224" s="276"/>
      <c r="I224" s="276"/>
      <c r="J224" s="277"/>
    </row>
    <row r="225" spans="2:10" ht="15">
      <c r="B225" s="114"/>
      <c r="C225" s="105"/>
      <c r="D225" s="105"/>
      <c r="E225" s="105"/>
      <c r="F225" s="105"/>
      <c r="G225" s="105"/>
      <c r="H225" s="105"/>
      <c r="I225" s="105"/>
      <c r="J225" s="111"/>
    </row>
    <row r="226" spans="2:10" ht="15">
      <c r="B226" s="116" t="s">
        <v>81</v>
      </c>
      <c r="C226" s="105"/>
      <c r="D226" s="105"/>
      <c r="E226" s="105"/>
      <c r="F226" s="105"/>
      <c r="G226" s="115"/>
      <c r="H226" s="105"/>
      <c r="I226" s="85"/>
      <c r="J226" s="111" t="s">
        <v>43</v>
      </c>
    </row>
    <row r="227" spans="2:10" ht="15">
      <c r="B227" s="114"/>
      <c r="C227" s="105"/>
      <c r="D227" s="105"/>
      <c r="E227" s="105"/>
      <c r="F227" s="105"/>
      <c r="G227" s="105"/>
      <c r="H227" s="105"/>
      <c r="I227" s="105"/>
      <c r="J227" s="111"/>
    </row>
    <row r="228" spans="2:10" ht="15">
      <c r="B228" s="116" t="s">
        <v>80</v>
      </c>
      <c r="C228" s="105"/>
      <c r="D228" s="105"/>
      <c r="E228" s="105"/>
      <c r="F228" s="105"/>
      <c r="G228" s="115"/>
      <c r="H228" s="105"/>
      <c r="I228" s="85"/>
      <c r="J228" s="111" t="s">
        <v>43</v>
      </c>
    </row>
    <row r="229" spans="2:10" ht="15">
      <c r="B229" s="114"/>
      <c r="C229" s="105"/>
      <c r="D229" s="105"/>
      <c r="E229" s="105"/>
      <c r="F229" s="105"/>
      <c r="G229" s="105"/>
      <c r="H229" s="105"/>
      <c r="I229" s="105"/>
      <c r="J229" s="111"/>
    </row>
    <row r="230" spans="2:10" ht="15">
      <c r="B230" s="117" t="s">
        <v>84</v>
      </c>
      <c r="C230" s="118"/>
      <c r="D230" s="118"/>
      <c r="E230" s="118"/>
      <c r="F230" s="118"/>
      <c r="G230" s="115"/>
      <c r="H230" s="118"/>
      <c r="I230" s="119"/>
      <c r="J230" s="111" t="s">
        <v>43</v>
      </c>
    </row>
    <row r="231" spans="2:10" ht="15">
      <c r="B231" s="120"/>
      <c r="C231" s="118"/>
      <c r="D231" s="118"/>
      <c r="E231" s="118"/>
      <c r="F231" s="118"/>
      <c r="G231" s="115"/>
      <c r="H231" s="118"/>
      <c r="I231" s="105"/>
      <c r="J231" s="111"/>
    </row>
    <row r="232" spans="2:10" ht="15">
      <c r="B232" s="117" t="s">
        <v>85</v>
      </c>
      <c r="C232" s="118"/>
      <c r="D232" s="118"/>
      <c r="E232" s="118"/>
      <c r="F232" s="118"/>
      <c r="G232" s="115"/>
      <c r="H232" s="118"/>
      <c r="I232" s="119"/>
      <c r="J232" s="111" t="s">
        <v>43</v>
      </c>
    </row>
    <row r="233" spans="2:10" ht="15">
      <c r="B233" s="114"/>
      <c r="C233" s="105"/>
      <c r="D233" s="105"/>
      <c r="E233" s="105"/>
      <c r="F233" s="115"/>
      <c r="G233" s="105"/>
      <c r="H233" s="105"/>
      <c r="I233" s="105"/>
      <c r="J233" s="111"/>
    </row>
    <row r="234" spans="2:10" ht="15">
      <c r="B234" s="114"/>
      <c r="C234" s="115"/>
      <c r="D234" s="105"/>
      <c r="E234" s="105"/>
      <c r="F234" s="105"/>
      <c r="G234" s="115"/>
      <c r="H234" s="105"/>
      <c r="I234" s="105"/>
      <c r="J234" s="111"/>
    </row>
    <row r="235" spans="2:10" ht="15">
      <c r="B235" s="110" t="s">
        <v>82</v>
      </c>
      <c r="C235" s="105"/>
      <c r="D235" s="105"/>
      <c r="E235" s="105"/>
      <c r="F235" s="105"/>
      <c r="G235" s="105"/>
      <c r="H235" s="105"/>
      <c r="I235" s="105"/>
      <c r="J235" s="111"/>
    </row>
    <row r="236" spans="2:10" ht="15">
      <c r="B236" s="110"/>
      <c r="C236" s="115"/>
      <c r="D236" s="115"/>
      <c r="E236" s="105"/>
      <c r="F236" s="105"/>
      <c r="G236" s="105"/>
      <c r="H236" s="121" t="s">
        <v>29</v>
      </c>
      <c r="I236" s="17">
        <f>I226-I230</f>
        <v>0</v>
      </c>
      <c r="J236" s="111" t="s">
        <v>43</v>
      </c>
    </row>
    <row r="237" spans="2:10" ht="15">
      <c r="B237" s="114"/>
      <c r="C237" s="105"/>
      <c r="D237" s="105"/>
      <c r="E237" s="105"/>
      <c r="F237" s="105"/>
      <c r="G237" s="105"/>
      <c r="H237" s="105"/>
      <c r="I237" s="105"/>
      <c r="J237" s="111"/>
    </row>
    <row r="238" spans="2:10" ht="15">
      <c r="B238" s="114"/>
      <c r="C238" s="105"/>
      <c r="D238" s="105"/>
      <c r="E238" s="105"/>
      <c r="F238" s="105"/>
      <c r="G238" s="105"/>
      <c r="H238" s="105"/>
      <c r="I238" s="105"/>
      <c r="J238" s="111"/>
    </row>
    <row r="239" spans="2:10" ht="15">
      <c r="B239" s="110" t="s">
        <v>83</v>
      </c>
      <c r="C239" s="105"/>
      <c r="D239" s="105"/>
      <c r="E239" s="105"/>
      <c r="F239" s="105"/>
      <c r="G239" s="105"/>
      <c r="H239" s="105"/>
      <c r="I239" s="105"/>
      <c r="J239" s="111"/>
    </row>
    <row r="240" spans="2:10" ht="15">
      <c r="B240" s="110"/>
      <c r="C240" s="115"/>
      <c r="D240" s="115"/>
      <c r="E240" s="105"/>
      <c r="F240" s="105"/>
      <c r="G240" s="105"/>
      <c r="H240" s="121" t="s">
        <v>29</v>
      </c>
      <c r="I240" s="17">
        <f>I228-I232</f>
        <v>0</v>
      </c>
      <c r="J240" s="111" t="s">
        <v>43</v>
      </c>
    </row>
    <row r="241" spans="2:10" ht="15">
      <c r="B241" s="114"/>
      <c r="C241" s="105"/>
      <c r="D241" s="105"/>
      <c r="E241" s="105"/>
      <c r="F241" s="105"/>
      <c r="G241" s="105"/>
      <c r="H241" s="105"/>
      <c r="I241" s="105"/>
      <c r="J241" s="111"/>
    </row>
    <row r="242" spans="2:10" ht="15">
      <c r="B242" s="114" t="s">
        <v>65</v>
      </c>
      <c r="C242" s="105"/>
      <c r="D242" s="105"/>
      <c r="E242" s="105"/>
      <c r="F242" s="105"/>
      <c r="G242" s="105"/>
      <c r="I242" s="105"/>
      <c r="J242" s="111"/>
    </row>
    <row r="243" spans="2:10" ht="15">
      <c r="B243" s="114"/>
      <c r="C243" s="105"/>
      <c r="D243" s="105"/>
      <c r="E243" s="105"/>
      <c r="F243" s="105"/>
      <c r="G243" s="105"/>
      <c r="H243" s="105"/>
      <c r="I243" s="105"/>
      <c r="J243" s="111"/>
    </row>
    <row r="244" spans="2:10" ht="15">
      <c r="B244" s="110"/>
      <c r="C244" s="115"/>
      <c r="D244" s="105"/>
      <c r="E244" s="105"/>
      <c r="F244" s="105"/>
      <c r="G244" s="105"/>
      <c r="H244" s="121" t="s">
        <v>29</v>
      </c>
      <c r="I244" s="17">
        <f>I236-I240</f>
        <v>0</v>
      </c>
      <c r="J244" s="111" t="s">
        <v>43</v>
      </c>
    </row>
    <row r="245" spans="2:10" ht="15">
      <c r="B245" s="122"/>
      <c r="C245" s="123"/>
      <c r="D245" s="123"/>
      <c r="E245" s="123"/>
      <c r="F245" s="123"/>
      <c r="G245" s="123"/>
      <c r="H245" s="123"/>
      <c r="I245" s="123"/>
      <c r="J245" s="124"/>
    </row>
    <row r="246" spans="2:10" ht="15">
      <c r="B246" s="104"/>
      <c r="C246" s="105"/>
      <c r="D246" s="105"/>
      <c r="E246" s="105"/>
      <c r="F246" s="105"/>
      <c r="G246" s="105"/>
      <c r="H246" s="105"/>
      <c r="I246" s="105"/>
      <c r="J246" s="105"/>
    </row>
    <row r="247" spans="2:10" ht="15.75" thickBot="1">
      <c r="B247" s="125" t="s">
        <v>116</v>
      </c>
      <c r="C247" s="125"/>
      <c r="D247" s="125"/>
      <c r="E247" s="125"/>
      <c r="F247" s="125"/>
      <c r="G247" s="125"/>
      <c r="H247" s="125"/>
      <c r="I247" s="125"/>
      <c r="J247" s="125"/>
    </row>
    <row r="249" spans="2:10" ht="15">
      <c r="C249" s="115"/>
    </row>
    <row r="250" spans="2:10" ht="15">
      <c r="B250" s="126"/>
    </row>
    <row r="251" spans="2:10" ht="15">
      <c r="B251" s="279" t="s">
        <v>94</v>
      </c>
      <c r="C251" s="279"/>
      <c r="D251" s="279"/>
      <c r="E251" s="279"/>
      <c r="F251" s="279"/>
      <c r="G251" s="279"/>
      <c r="H251" s="279"/>
      <c r="I251" s="279"/>
      <c r="J251" s="279"/>
    </row>
    <row r="252" spans="2:10" ht="61.5" customHeight="1">
      <c r="B252" s="278" t="s">
        <v>414</v>
      </c>
      <c r="C252" s="278"/>
      <c r="D252" s="278"/>
      <c r="E252" s="278"/>
      <c r="F252" s="278"/>
      <c r="G252" s="278"/>
      <c r="H252" s="278"/>
      <c r="I252" s="278"/>
      <c r="J252" s="278"/>
    </row>
    <row r="254" spans="2:10" ht="15">
      <c r="B254" s="127" t="s">
        <v>94</v>
      </c>
      <c r="C254" s="127"/>
      <c r="D254" s="127"/>
      <c r="E254" s="127"/>
      <c r="F254" s="115"/>
      <c r="G254" s="127"/>
      <c r="H254" s="127"/>
      <c r="I254" s="128">
        <v>25</v>
      </c>
      <c r="J254" s="87" t="s">
        <v>6</v>
      </c>
    </row>
    <row r="256" spans="2:10" ht="15">
      <c r="B256" s="126" t="s">
        <v>95</v>
      </c>
      <c r="F256" s="115"/>
      <c r="I256" s="17">
        <f>(IF(H161&lt;&gt;"",IF(OR(H161=Aides!$B$16,H161=Aides!$B$17,H161=Aides!$B$18),I186*I162,I186*VLOOKUP(H161,Aides!$B$2:$C$18,2,FALSE)))+IF(H190&lt;&gt;"",IF(OR(H190=Aides!$B$16,H190=Aides!$B$17,H190=Aides!$B$18),I215*I191,I215*VLOOKUP(H190,Aides!$B$2:$C$18,2,FALSE)))+IF(H219&lt;&gt;"",IF(OR(H219=Aides!$B$16,H219=Aides!$B$17,H219=Aides!$B$18),I244*I220,I244*VLOOKUP(H219,Aides!$B$2:$C$18,2,FALSE))))*I254</f>
        <v>1162500</v>
      </c>
      <c r="J256" s="87" t="s">
        <v>78</v>
      </c>
    </row>
    <row r="258" spans="1:13" ht="15.75" thickBot="1">
      <c r="B258" s="130" t="s">
        <v>54</v>
      </c>
      <c r="C258" s="131"/>
      <c r="D258" s="131"/>
      <c r="E258" s="131"/>
      <c r="F258" s="131"/>
      <c r="G258" s="131"/>
      <c r="H258" s="131"/>
      <c r="I258" s="131"/>
      <c r="J258" s="131"/>
    </row>
    <row r="260" spans="1:13" ht="15">
      <c r="B260" s="126" t="s">
        <v>404</v>
      </c>
      <c r="F260" s="115"/>
      <c r="I260" s="85">
        <v>50000</v>
      </c>
      <c r="J260" s="87" t="s">
        <v>7</v>
      </c>
    </row>
    <row r="261" spans="1:13" ht="15">
      <c r="B261" s="132"/>
      <c r="F261" s="115"/>
      <c r="I261" s="207"/>
    </row>
    <row r="262" spans="1:13" ht="15">
      <c r="A262" s="129"/>
      <c r="B262" s="132" t="s">
        <v>403</v>
      </c>
      <c r="F262" s="115"/>
      <c r="I262" s="207"/>
    </row>
    <row r="263" spans="1:13" ht="33.75" customHeight="1">
      <c r="A263" s="129"/>
      <c r="B263" s="261" t="s">
        <v>402</v>
      </c>
      <c r="C263" s="261"/>
      <c r="D263" s="261"/>
      <c r="E263" s="261"/>
      <c r="F263" s="261"/>
      <c r="G263" s="261"/>
      <c r="H263" s="261"/>
      <c r="I263" s="261"/>
      <c r="J263" s="261"/>
    </row>
    <row r="264" spans="1:13" s="83" customFormat="1" ht="25.5" customHeight="1">
      <c r="A264" s="210"/>
      <c r="B264" s="262" t="s">
        <v>455</v>
      </c>
      <c r="C264" s="263"/>
      <c r="D264" s="263"/>
      <c r="E264" s="263"/>
      <c r="F264" s="263"/>
      <c r="G264" s="263"/>
      <c r="H264" s="263"/>
      <c r="I264" s="263"/>
      <c r="J264" s="264"/>
    </row>
    <row r="265" spans="1:13" s="83" customFormat="1" ht="25.5" customHeight="1">
      <c r="A265" s="210"/>
      <c r="B265" s="265"/>
      <c r="C265" s="266"/>
      <c r="D265" s="266"/>
      <c r="E265" s="266"/>
      <c r="F265" s="266"/>
      <c r="G265" s="266"/>
      <c r="H265" s="266"/>
      <c r="I265" s="266"/>
      <c r="J265" s="267"/>
    </row>
    <row r="266" spans="1:13" s="83" customFormat="1" ht="25.5" customHeight="1">
      <c r="A266" s="210"/>
      <c r="B266" s="268"/>
      <c r="C266" s="269"/>
      <c r="D266" s="269"/>
      <c r="E266" s="269"/>
      <c r="F266" s="269"/>
      <c r="G266" s="269"/>
      <c r="H266" s="269"/>
      <c r="I266" s="269"/>
      <c r="J266" s="267"/>
    </row>
    <row r="267" spans="1:13" s="83" customFormat="1" ht="25.5" customHeight="1">
      <c r="A267" s="210"/>
      <c r="B267" s="268"/>
      <c r="C267" s="269"/>
      <c r="D267" s="269"/>
      <c r="E267" s="269"/>
      <c r="F267" s="269"/>
      <c r="G267" s="269"/>
      <c r="H267" s="269"/>
      <c r="I267" s="269"/>
      <c r="J267" s="267"/>
    </row>
    <row r="268" spans="1:13" s="83" customFormat="1" ht="25.5" customHeight="1">
      <c r="A268" s="210"/>
      <c r="B268" s="270"/>
      <c r="C268" s="271"/>
      <c r="D268" s="271"/>
      <c r="E268" s="271"/>
      <c r="F268" s="271"/>
      <c r="G268" s="271"/>
      <c r="H268" s="271"/>
      <c r="I268" s="271"/>
      <c r="J268" s="272"/>
    </row>
    <row r="269" spans="1:13" ht="15">
      <c r="A269" s="129"/>
      <c r="B269" s="126"/>
    </row>
    <row r="270" spans="1:13" ht="15">
      <c r="A270" s="129"/>
      <c r="B270" s="132" t="s">
        <v>396</v>
      </c>
      <c r="F270" s="115"/>
      <c r="I270" s="167">
        <v>0.44</v>
      </c>
      <c r="J270" s="87" t="s">
        <v>395</v>
      </c>
      <c r="K270" s="168" t="s">
        <v>398</v>
      </c>
      <c r="M270" s="126"/>
    </row>
    <row r="271" spans="1:13" ht="15">
      <c r="A271" s="129"/>
      <c r="B271" s="132"/>
      <c r="I271" s="21"/>
    </row>
    <row r="272" spans="1:13" ht="15">
      <c r="A272" s="129"/>
      <c r="B272" s="132" t="s">
        <v>397</v>
      </c>
      <c r="I272" s="17">
        <f>I260*I270</f>
        <v>22000</v>
      </c>
      <c r="J272" s="87" t="s">
        <v>7</v>
      </c>
    </row>
    <row r="273" spans="2:19" ht="15">
      <c r="B273" s="126"/>
    </row>
    <row r="274" spans="2:19" ht="15.75" customHeight="1">
      <c r="B274" s="132" t="s">
        <v>57</v>
      </c>
      <c r="F274" s="115"/>
      <c r="I274" s="85">
        <v>3000</v>
      </c>
      <c r="J274" s="87" t="s">
        <v>7</v>
      </c>
    </row>
    <row r="276" spans="2:19" ht="15">
      <c r="B276" s="132" t="s">
        <v>400</v>
      </c>
      <c r="F276" s="115"/>
      <c r="I276" s="17">
        <f>I272-I274</f>
        <v>19000</v>
      </c>
      <c r="J276" s="87" t="s">
        <v>7</v>
      </c>
    </row>
    <row r="277" spans="2:19" ht="15">
      <c r="B277" s="132"/>
      <c r="I277" s="21"/>
    </row>
    <row r="278" spans="2:19" ht="25.5" customHeight="1">
      <c r="B278" s="278" t="s">
        <v>8</v>
      </c>
      <c r="C278" s="278"/>
      <c r="D278" s="278"/>
      <c r="E278" s="278"/>
      <c r="F278" s="278"/>
      <c r="G278" s="278"/>
      <c r="H278" s="278"/>
      <c r="I278" s="278"/>
      <c r="J278" s="278"/>
    </row>
    <row r="280" spans="2:19" ht="15.75" thickBot="1">
      <c r="B280" s="130" t="s">
        <v>97</v>
      </c>
      <c r="C280" s="131"/>
      <c r="D280" s="131"/>
      <c r="E280" s="131"/>
      <c r="F280" s="131"/>
      <c r="G280" s="131"/>
      <c r="H280" s="131"/>
      <c r="I280" s="131"/>
      <c r="J280" s="131"/>
    </row>
    <row r="282" spans="2:19" ht="15">
      <c r="C282" s="144"/>
      <c r="M282" s="136"/>
      <c r="N282" s="136"/>
      <c r="O282" s="136"/>
      <c r="P282" s="136"/>
      <c r="Q282" s="136"/>
      <c r="R282" s="136"/>
      <c r="S282" s="136"/>
    </row>
    <row r="283" spans="2:19" ht="15">
      <c r="B283" s="159"/>
      <c r="M283" s="136"/>
      <c r="N283" s="136"/>
      <c r="O283" s="136"/>
      <c r="P283" s="136"/>
      <c r="Q283" s="136"/>
      <c r="R283" s="136"/>
      <c r="S283" s="136"/>
    </row>
    <row r="284" spans="2:19">
      <c r="B284" s="135" t="s">
        <v>92</v>
      </c>
    </row>
    <row r="285" spans="2:19">
      <c r="B285" s="97" t="s">
        <v>93</v>
      </c>
      <c r="L285" s="136"/>
    </row>
    <row r="286" spans="2:19" ht="15">
      <c r="B286" s="137" t="s">
        <v>376</v>
      </c>
      <c r="I286" s="138"/>
      <c r="L286" s="136"/>
    </row>
    <row r="288" spans="2:19" ht="15" customHeight="1">
      <c r="B288" s="126" t="s">
        <v>106</v>
      </c>
      <c r="F288" s="115"/>
      <c r="I288" s="85">
        <v>10000</v>
      </c>
      <c r="J288" s="87" t="s">
        <v>7</v>
      </c>
    </row>
    <row r="289" spans="2:10" ht="15" customHeight="1"/>
    <row r="290" spans="2:10" ht="15" customHeight="1">
      <c r="B290" s="126" t="s">
        <v>98</v>
      </c>
      <c r="F290" s="115"/>
      <c r="I290" s="145">
        <f>IF(I256&lt;&gt;0,I288/I256,"")</f>
        <v>8.6021505376344086E-3</v>
      </c>
      <c r="J290" s="87" t="s">
        <v>79</v>
      </c>
    </row>
    <row r="291" spans="2:10" ht="15" customHeight="1">
      <c r="B291" s="126"/>
      <c r="F291" s="115"/>
      <c r="I291" s="146"/>
    </row>
    <row r="292" spans="2:10" ht="15.75" thickBot="1">
      <c r="B292" s="130" t="s">
        <v>100</v>
      </c>
      <c r="C292" s="131"/>
      <c r="D292" s="131"/>
      <c r="E292" s="131"/>
      <c r="F292" s="131"/>
      <c r="G292" s="131"/>
      <c r="H292" s="131"/>
      <c r="I292" s="131"/>
      <c r="J292" s="131"/>
    </row>
    <row r="294" spans="2:10" ht="15">
      <c r="C294" s="115"/>
    </row>
    <row r="296" spans="2:10" ht="15">
      <c r="B296" s="142" t="s">
        <v>149</v>
      </c>
      <c r="F296" s="115"/>
      <c r="I296" s="17">
        <f>IF((I186*I163+I215*I192+I244*I221)=0,"",(I186*I163+I215*I192+I244*I221))</f>
        <v>3720</v>
      </c>
      <c r="J296" s="87" t="s">
        <v>148</v>
      </c>
    </row>
    <row r="298" spans="2:10" ht="15">
      <c r="B298" s="159" t="s">
        <v>99</v>
      </c>
      <c r="F298" s="115"/>
      <c r="I298" s="143">
        <f>IF((I186*I163+I215*I192+I244*I221)=0,"",I276/(I186*I163+I215*I192+I244*I221))</f>
        <v>5.10752688172043</v>
      </c>
      <c r="J298" s="87" t="s">
        <v>6</v>
      </c>
    </row>
    <row r="299" spans="2:10" ht="15.75" thickBot="1">
      <c r="B299" s="130"/>
      <c r="C299" s="131"/>
      <c r="D299" s="131"/>
      <c r="E299" s="131"/>
      <c r="F299" s="131"/>
      <c r="G299" s="131"/>
      <c r="H299" s="131"/>
      <c r="I299" s="131"/>
      <c r="J299" s="131"/>
    </row>
    <row r="302" spans="2:10" ht="15.75" thickBot="1">
      <c r="B302" s="102" t="s">
        <v>50</v>
      </c>
      <c r="C302" s="103"/>
      <c r="D302" s="103"/>
      <c r="E302" s="103"/>
      <c r="F302" s="103"/>
      <c r="G302" s="103"/>
      <c r="H302" s="103"/>
      <c r="I302" s="103"/>
      <c r="J302" s="103"/>
    </row>
    <row r="303" spans="2:10" ht="15">
      <c r="B303" s="104"/>
      <c r="C303" s="105"/>
      <c r="D303" s="105"/>
      <c r="E303" s="105"/>
      <c r="F303" s="105"/>
      <c r="G303" s="105"/>
      <c r="H303" s="105"/>
      <c r="I303" s="105"/>
      <c r="J303" s="105"/>
    </row>
    <row r="304" spans="2:10" ht="15">
      <c r="B304" s="104" t="s">
        <v>63</v>
      </c>
      <c r="C304" s="105"/>
      <c r="D304" s="105"/>
      <c r="E304" s="105"/>
      <c r="F304" s="105"/>
      <c r="G304" s="105"/>
      <c r="H304" s="105"/>
      <c r="I304" s="105"/>
      <c r="J304" s="105"/>
    </row>
    <row r="305" spans="2:10">
      <c r="B305" s="107" t="s">
        <v>25</v>
      </c>
      <c r="C305" s="108"/>
      <c r="D305" s="108"/>
      <c r="E305" s="108"/>
      <c r="F305" s="108"/>
      <c r="G305" s="108"/>
      <c r="H305" s="273"/>
      <c r="I305" s="274"/>
      <c r="J305" s="109"/>
    </row>
    <row r="306" spans="2:10" ht="15" customHeight="1">
      <c r="B306" s="110" t="s">
        <v>440</v>
      </c>
      <c r="C306" s="105"/>
      <c r="D306" s="105"/>
      <c r="E306" s="105"/>
      <c r="F306" s="105"/>
      <c r="G306" s="105"/>
      <c r="H306" s="83"/>
      <c r="I306" s="166"/>
      <c r="J306" s="111"/>
    </row>
    <row r="307" spans="2:10">
      <c r="B307" s="113" t="s">
        <v>166</v>
      </c>
      <c r="C307" s="105"/>
      <c r="D307" s="105"/>
      <c r="E307" s="105"/>
      <c r="F307" s="105"/>
      <c r="G307" s="105"/>
      <c r="H307" s="83"/>
      <c r="I307" s="84"/>
      <c r="J307" s="111" t="s">
        <v>9</v>
      </c>
    </row>
    <row r="308" spans="2:10" ht="15">
      <c r="B308" s="114"/>
      <c r="C308" s="105"/>
      <c r="D308" s="105"/>
      <c r="E308" s="105"/>
      <c r="F308" s="105"/>
      <c r="G308" s="105"/>
      <c r="H308" s="105"/>
      <c r="I308" s="105"/>
      <c r="J308" s="111"/>
    </row>
    <row r="309" spans="2:10" ht="15">
      <c r="B309" s="114" t="s">
        <v>66</v>
      </c>
      <c r="C309" s="105"/>
      <c r="D309" s="105"/>
      <c r="E309" s="105"/>
      <c r="F309" s="105"/>
      <c r="G309" s="105"/>
      <c r="H309" s="105"/>
      <c r="I309" s="105"/>
      <c r="J309" s="111"/>
    </row>
    <row r="310" spans="2:10">
      <c r="B310" s="275" t="s">
        <v>167</v>
      </c>
      <c r="C310" s="276"/>
      <c r="D310" s="276"/>
      <c r="E310" s="276"/>
      <c r="F310" s="276"/>
      <c r="G310" s="276"/>
      <c r="H310" s="276"/>
      <c r="I310" s="276"/>
      <c r="J310" s="277"/>
    </row>
    <row r="311" spans="2:10" ht="15">
      <c r="B311" s="114"/>
      <c r="C311" s="105"/>
      <c r="D311" s="105"/>
      <c r="E311" s="105"/>
      <c r="F311" s="105"/>
      <c r="G311" s="105"/>
      <c r="H311" s="105"/>
      <c r="I311" s="105"/>
      <c r="J311" s="111"/>
    </row>
    <row r="312" spans="2:10" ht="15">
      <c r="B312" s="116" t="s">
        <v>81</v>
      </c>
      <c r="C312" s="105"/>
      <c r="D312" s="105"/>
      <c r="E312" s="105"/>
      <c r="F312" s="105"/>
      <c r="G312" s="105"/>
      <c r="H312" s="105"/>
      <c r="I312" s="85"/>
      <c r="J312" s="111" t="s">
        <v>43</v>
      </c>
    </row>
    <row r="313" spans="2:10" ht="15">
      <c r="B313" s="114"/>
      <c r="C313" s="105"/>
      <c r="D313" s="105"/>
      <c r="E313" s="105"/>
      <c r="F313" s="105"/>
      <c r="G313" s="105"/>
      <c r="H313" s="105"/>
      <c r="I313" s="105"/>
      <c r="J313" s="111"/>
    </row>
    <row r="314" spans="2:10" ht="15">
      <c r="B314" s="116" t="s">
        <v>80</v>
      </c>
      <c r="C314" s="105"/>
      <c r="D314" s="105"/>
      <c r="E314" s="105"/>
      <c r="F314" s="105"/>
      <c r="G314" s="105" t="s">
        <v>28</v>
      </c>
      <c r="H314" s="105"/>
      <c r="I314" s="85"/>
      <c r="J314" s="111" t="s">
        <v>43</v>
      </c>
    </row>
    <row r="315" spans="2:10" ht="15">
      <c r="B315" s="114"/>
      <c r="C315" s="105"/>
      <c r="D315" s="105"/>
      <c r="E315" s="105"/>
      <c r="F315" s="105"/>
      <c r="G315" s="105"/>
      <c r="H315" s="105"/>
      <c r="I315" s="105"/>
      <c r="J315" s="111"/>
    </row>
    <row r="316" spans="2:10" ht="15">
      <c r="B316" s="117" t="s">
        <v>84</v>
      </c>
      <c r="C316" s="118"/>
      <c r="D316" s="118"/>
      <c r="E316" s="118"/>
      <c r="F316" s="118"/>
      <c r="H316" s="118"/>
      <c r="I316" s="119"/>
      <c r="J316" s="111" t="s">
        <v>43</v>
      </c>
    </row>
    <row r="317" spans="2:10" ht="15">
      <c r="B317" s="120"/>
      <c r="C317" s="118"/>
      <c r="D317" s="118"/>
      <c r="E317" s="118"/>
      <c r="F317" s="118"/>
      <c r="G317" s="115"/>
      <c r="H317" s="118"/>
      <c r="I317" s="105"/>
      <c r="J317" s="111"/>
    </row>
    <row r="318" spans="2:10" ht="15">
      <c r="B318" s="117" t="s">
        <v>85</v>
      </c>
      <c r="C318" s="118"/>
      <c r="D318" s="118"/>
      <c r="E318" s="118"/>
      <c r="F318" s="118"/>
      <c r="G318" s="115"/>
      <c r="H318" s="118"/>
      <c r="I318" s="119"/>
      <c r="J318" s="111" t="s">
        <v>43</v>
      </c>
    </row>
    <row r="319" spans="2:10" ht="15">
      <c r="B319" s="114"/>
      <c r="C319" s="105"/>
      <c r="D319" s="105"/>
      <c r="E319" s="105"/>
      <c r="F319" s="115"/>
      <c r="G319" s="105"/>
      <c r="H319" s="105"/>
      <c r="I319" s="105"/>
      <c r="J319" s="111"/>
    </row>
    <row r="320" spans="2:10" ht="15">
      <c r="B320" s="114"/>
      <c r="C320" s="115"/>
      <c r="D320" s="105"/>
      <c r="E320" s="105"/>
      <c r="F320" s="105"/>
      <c r="G320" s="115"/>
      <c r="H320" s="105"/>
      <c r="I320" s="105"/>
      <c r="J320" s="111"/>
    </row>
    <row r="321" spans="2:10" ht="15">
      <c r="B321" s="110" t="s">
        <v>82</v>
      </c>
      <c r="C321" s="105"/>
      <c r="D321" s="105"/>
      <c r="E321" s="105"/>
      <c r="F321" s="105"/>
      <c r="G321" s="105"/>
      <c r="H321" s="105"/>
      <c r="I321" s="105"/>
      <c r="J321" s="111"/>
    </row>
    <row r="322" spans="2:10" ht="15">
      <c r="B322" s="110"/>
      <c r="C322" s="115"/>
      <c r="D322" s="115"/>
      <c r="E322" s="105"/>
      <c r="F322" s="105"/>
      <c r="G322" s="105"/>
      <c r="H322" s="121" t="s">
        <v>29</v>
      </c>
      <c r="I322" s="17">
        <f>I312-I316</f>
        <v>0</v>
      </c>
      <c r="J322" s="111" t="s">
        <v>43</v>
      </c>
    </row>
    <row r="323" spans="2:10" ht="15">
      <c r="B323" s="114"/>
      <c r="C323" s="105"/>
      <c r="D323" s="105"/>
      <c r="E323" s="105"/>
      <c r="F323" s="105"/>
      <c r="G323" s="105"/>
      <c r="H323" s="105"/>
      <c r="I323" s="105"/>
      <c r="J323" s="111"/>
    </row>
    <row r="324" spans="2:10" ht="15">
      <c r="B324" s="114"/>
      <c r="C324" s="105"/>
      <c r="D324" s="105"/>
      <c r="E324" s="105"/>
      <c r="F324" s="105"/>
      <c r="G324" s="105"/>
      <c r="H324" s="105"/>
      <c r="I324" s="105"/>
      <c r="J324" s="111"/>
    </row>
    <row r="325" spans="2:10" ht="15">
      <c r="B325" s="110" t="s">
        <v>83</v>
      </c>
      <c r="C325" s="105"/>
      <c r="D325" s="105"/>
      <c r="E325" s="105"/>
      <c r="F325" s="105"/>
      <c r="G325" s="105"/>
      <c r="H325" s="105"/>
      <c r="I325" s="105"/>
      <c r="J325" s="111"/>
    </row>
    <row r="326" spans="2:10" ht="15">
      <c r="B326" s="110"/>
      <c r="C326" s="115"/>
      <c r="D326" s="115"/>
      <c r="E326" s="105"/>
      <c r="F326" s="105"/>
      <c r="G326" s="105"/>
      <c r="H326" s="121" t="s">
        <v>29</v>
      </c>
      <c r="I326" s="17">
        <f>I314-I318</f>
        <v>0</v>
      </c>
      <c r="J326" s="111" t="s">
        <v>43</v>
      </c>
    </row>
    <row r="327" spans="2:10" ht="15">
      <c r="B327" s="114"/>
      <c r="C327" s="105"/>
      <c r="D327" s="105"/>
      <c r="E327" s="105"/>
      <c r="F327" s="105"/>
      <c r="G327" s="105"/>
      <c r="H327" s="105"/>
      <c r="I327" s="105"/>
      <c r="J327" s="111"/>
    </row>
    <row r="328" spans="2:10" ht="15">
      <c r="B328" s="114" t="s">
        <v>63</v>
      </c>
      <c r="C328" s="105"/>
      <c r="D328" s="105"/>
      <c r="E328" s="105"/>
      <c r="F328" s="105"/>
      <c r="G328" s="105"/>
      <c r="I328" s="105"/>
      <c r="J328" s="111"/>
    </row>
    <row r="329" spans="2:10" ht="15">
      <c r="B329" s="114"/>
      <c r="C329" s="105"/>
      <c r="D329" s="105"/>
      <c r="E329" s="105"/>
      <c r="F329" s="105"/>
      <c r="G329" s="105"/>
      <c r="H329" s="105"/>
      <c r="I329" s="105"/>
      <c r="J329" s="111"/>
    </row>
    <row r="330" spans="2:10" ht="15">
      <c r="B330" s="110"/>
      <c r="C330" s="115"/>
      <c r="D330" s="105"/>
      <c r="E330" s="105"/>
      <c r="F330" s="105"/>
      <c r="G330" s="105"/>
      <c r="H330" s="121" t="s">
        <v>29</v>
      </c>
      <c r="I330" s="17">
        <f>I322-I326</f>
        <v>0</v>
      </c>
      <c r="J330" s="111" t="s">
        <v>43</v>
      </c>
    </row>
    <row r="331" spans="2:10" ht="15">
      <c r="B331" s="122"/>
      <c r="C331" s="123"/>
      <c r="D331" s="123"/>
      <c r="E331" s="123"/>
      <c r="F331" s="123"/>
      <c r="G331" s="123"/>
      <c r="H331" s="123"/>
      <c r="I331" s="123"/>
      <c r="J331" s="124"/>
    </row>
    <row r="332" spans="2:10" ht="15">
      <c r="B332" s="104"/>
      <c r="C332" s="105"/>
      <c r="D332" s="105"/>
      <c r="E332" s="105"/>
      <c r="F332" s="105"/>
      <c r="G332" s="105"/>
      <c r="H332" s="105"/>
      <c r="I332" s="105"/>
      <c r="J332" s="105"/>
    </row>
    <row r="333" spans="2:10" ht="15">
      <c r="B333" s="104" t="s">
        <v>64</v>
      </c>
      <c r="C333" s="105"/>
      <c r="D333" s="105"/>
      <c r="E333" s="105"/>
      <c r="F333" s="105"/>
      <c r="G333" s="105"/>
      <c r="H333" s="105"/>
      <c r="I333" s="105"/>
      <c r="J333" s="105"/>
    </row>
    <row r="334" spans="2:10">
      <c r="B334" s="107" t="s">
        <v>25</v>
      </c>
      <c r="C334" s="108"/>
      <c r="D334" s="108"/>
      <c r="E334" s="108"/>
      <c r="F334" s="108"/>
      <c r="G334" s="108"/>
      <c r="H334" s="273"/>
      <c r="I334" s="274"/>
      <c r="J334" s="109"/>
    </row>
    <row r="335" spans="2:10" ht="12" customHeight="1">
      <c r="B335" s="110" t="s">
        <v>440</v>
      </c>
      <c r="C335" s="105"/>
      <c r="D335" s="105"/>
      <c r="E335" s="105"/>
      <c r="F335" s="105"/>
      <c r="G335" s="105"/>
      <c r="H335" s="83"/>
      <c r="I335" s="166"/>
      <c r="J335" s="111"/>
    </row>
    <row r="336" spans="2:10">
      <c r="B336" s="113" t="s">
        <v>166</v>
      </c>
      <c r="C336" s="105"/>
      <c r="D336" s="105"/>
      <c r="E336" s="105"/>
      <c r="F336" s="105"/>
      <c r="G336" s="105"/>
      <c r="H336" s="83"/>
      <c r="I336" s="84"/>
      <c r="J336" s="111" t="s">
        <v>9</v>
      </c>
    </row>
    <row r="337" spans="2:10" ht="15">
      <c r="B337" s="114"/>
      <c r="C337" s="105"/>
      <c r="D337" s="105"/>
      <c r="E337" s="105"/>
      <c r="F337" s="105"/>
      <c r="G337" s="105"/>
      <c r="H337" s="105"/>
      <c r="I337" s="105"/>
      <c r="J337" s="111"/>
    </row>
    <row r="338" spans="2:10" ht="15">
      <c r="B338" s="114" t="s">
        <v>66</v>
      </c>
      <c r="C338" s="105"/>
      <c r="D338" s="105"/>
      <c r="E338" s="105"/>
      <c r="F338" s="105"/>
      <c r="G338" s="105"/>
      <c r="H338" s="105"/>
      <c r="I338" s="105"/>
      <c r="J338" s="111"/>
    </row>
    <row r="339" spans="2:10">
      <c r="B339" s="275" t="s">
        <v>167</v>
      </c>
      <c r="C339" s="276"/>
      <c r="D339" s="276"/>
      <c r="E339" s="276"/>
      <c r="F339" s="276"/>
      <c r="G339" s="276"/>
      <c r="H339" s="276"/>
      <c r="I339" s="276"/>
      <c r="J339" s="277"/>
    </row>
    <row r="340" spans="2:10" ht="15">
      <c r="B340" s="114"/>
      <c r="C340" s="105"/>
      <c r="D340" s="105"/>
      <c r="E340" s="105"/>
      <c r="F340" s="105"/>
      <c r="G340" s="105"/>
      <c r="H340" s="105"/>
      <c r="I340" s="105"/>
      <c r="J340" s="111"/>
    </row>
    <row r="341" spans="2:10" ht="15">
      <c r="B341" s="116" t="s">
        <v>81</v>
      </c>
      <c r="C341" s="105"/>
      <c r="D341" s="105"/>
      <c r="E341" s="105"/>
      <c r="F341" s="105"/>
      <c r="G341" s="115"/>
      <c r="H341" s="105"/>
      <c r="I341" s="85"/>
      <c r="J341" s="111" t="s">
        <v>43</v>
      </c>
    </row>
    <row r="342" spans="2:10" ht="15">
      <c r="B342" s="114"/>
      <c r="C342" s="105"/>
      <c r="D342" s="105"/>
      <c r="E342" s="105"/>
      <c r="F342" s="105"/>
      <c r="G342" s="105"/>
      <c r="H342" s="105"/>
      <c r="I342" s="105"/>
      <c r="J342" s="111"/>
    </row>
    <row r="343" spans="2:10" ht="15">
      <c r="B343" s="116" t="s">
        <v>80</v>
      </c>
      <c r="C343" s="105"/>
      <c r="D343" s="105"/>
      <c r="E343" s="105"/>
      <c r="F343" s="105"/>
      <c r="G343" s="115"/>
      <c r="H343" s="105"/>
      <c r="I343" s="85"/>
      <c r="J343" s="111" t="s">
        <v>43</v>
      </c>
    </row>
    <row r="344" spans="2:10" ht="15">
      <c r="B344" s="114"/>
      <c r="C344" s="105"/>
      <c r="D344" s="105"/>
      <c r="E344" s="105"/>
      <c r="F344" s="105"/>
      <c r="G344" s="105"/>
      <c r="H344" s="105"/>
      <c r="I344" s="105"/>
      <c r="J344" s="111"/>
    </row>
    <row r="345" spans="2:10" ht="15">
      <c r="B345" s="117" t="s">
        <v>84</v>
      </c>
      <c r="C345" s="118"/>
      <c r="D345" s="118"/>
      <c r="E345" s="118"/>
      <c r="F345" s="118"/>
      <c r="G345" s="115"/>
      <c r="H345" s="118"/>
      <c r="I345" s="119"/>
      <c r="J345" s="111" t="s">
        <v>43</v>
      </c>
    </row>
    <row r="346" spans="2:10" ht="15">
      <c r="B346" s="120"/>
      <c r="C346" s="118"/>
      <c r="D346" s="118"/>
      <c r="E346" s="118"/>
      <c r="F346" s="118"/>
      <c r="G346" s="115"/>
      <c r="H346" s="118"/>
      <c r="I346" s="105"/>
      <c r="J346" s="111"/>
    </row>
    <row r="347" spans="2:10" ht="15">
      <c r="B347" s="117" t="s">
        <v>85</v>
      </c>
      <c r="C347" s="118"/>
      <c r="D347" s="118"/>
      <c r="E347" s="118"/>
      <c r="F347" s="118"/>
      <c r="G347" s="115"/>
      <c r="H347" s="118"/>
      <c r="I347" s="119"/>
      <c r="J347" s="111" t="s">
        <v>43</v>
      </c>
    </row>
    <row r="348" spans="2:10" ht="15">
      <c r="B348" s="114"/>
      <c r="C348" s="105"/>
      <c r="D348" s="105"/>
      <c r="E348" s="105"/>
      <c r="F348" s="115"/>
      <c r="G348" s="105"/>
      <c r="H348" s="105"/>
      <c r="I348" s="105"/>
      <c r="J348" s="111"/>
    </row>
    <row r="349" spans="2:10" ht="15">
      <c r="B349" s="114"/>
      <c r="C349" s="115"/>
      <c r="D349" s="105"/>
      <c r="E349" s="105"/>
      <c r="F349" s="105"/>
      <c r="G349" s="115"/>
      <c r="H349" s="105"/>
      <c r="I349" s="105"/>
      <c r="J349" s="111"/>
    </row>
    <row r="350" spans="2:10" ht="15">
      <c r="B350" s="110" t="s">
        <v>82</v>
      </c>
      <c r="C350" s="105"/>
      <c r="D350" s="105"/>
      <c r="E350" s="105"/>
      <c r="F350" s="105"/>
      <c r="G350" s="105"/>
      <c r="H350" s="105"/>
      <c r="I350" s="105"/>
      <c r="J350" s="111"/>
    </row>
    <row r="351" spans="2:10" ht="15">
      <c r="B351" s="110"/>
      <c r="C351" s="115"/>
      <c r="D351" s="115"/>
      <c r="E351" s="105"/>
      <c r="F351" s="105"/>
      <c r="G351" s="105"/>
      <c r="H351" s="121" t="s">
        <v>29</v>
      </c>
      <c r="I351" s="17">
        <f>I341-I345</f>
        <v>0</v>
      </c>
      <c r="J351" s="111" t="s">
        <v>43</v>
      </c>
    </row>
    <row r="352" spans="2:10" ht="15">
      <c r="B352" s="114"/>
      <c r="C352" s="105"/>
      <c r="D352" s="105"/>
      <c r="E352" s="105"/>
      <c r="F352" s="105"/>
      <c r="G352" s="105"/>
      <c r="H352" s="105"/>
      <c r="I352" s="105"/>
      <c r="J352" s="111"/>
    </row>
    <row r="353" spans="2:10" ht="15">
      <c r="B353" s="114"/>
      <c r="C353" s="105"/>
      <c r="D353" s="105"/>
      <c r="E353" s="105"/>
      <c r="F353" s="105"/>
      <c r="G353" s="105"/>
      <c r="H353" s="105"/>
      <c r="I353" s="105"/>
      <c r="J353" s="111"/>
    </row>
    <row r="354" spans="2:10" ht="15">
      <c r="B354" s="110" t="s">
        <v>83</v>
      </c>
      <c r="C354" s="105"/>
      <c r="D354" s="105"/>
      <c r="E354" s="105"/>
      <c r="F354" s="105"/>
      <c r="G354" s="105"/>
      <c r="H354" s="105"/>
      <c r="I354" s="105"/>
      <c r="J354" s="111"/>
    </row>
    <row r="355" spans="2:10" ht="15">
      <c r="B355" s="110"/>
      <c r="C355" s="115"/>
      <c r="D355" s="115"/>
      <c r="E355" s="105"/>
      <c r="F355" s="105"/>
      <c r="G355" s="105"/>
      <c r="H355" s="121" t="s">
        <v>29</v>
      </c>
      <c r="I355" s="17">
        <f>I343-I347</f>
        <v>0</v>
      </c>
      <c r="J355" s="111" t="s">
        <v>43</v>
      </c>
    </row>
    <row r="356" spans="2:10" ht="15">
      <c r="B356" s="114"/>
      <c r="C356" s="105"/>
      <c r="D356" s="105"/>
      <c r="E356" s="105"/>
      <c r="F356" s="105"/>
      <c r="G356" s="105"/>
      <c r="H356" s="105"/>
      <c r="I356" s="105"/>
      <c r="J356" s="111"/>
    </row>
    <row r="357" spans="2:10" ht="15">
      <c r="B357" s="114" t="s">
        <v>64</v>
      </c>
      <c r="C357" s="105"/>
      <c r="D357" s="105"/>
      <c r="E357" s="105"/>
      <c r="F357" s="105"/>
      <c r="G357" s="105"/>
      <c r="I357" s="105"/>
      <c r="J357" s="111"/>
    </row>
    <row r="358" spans="2:10" ht="15">
      <c r="B358" s="114"/>
      <c r="C358" s="105"/>
      <c r="D358" s="105"/>
      <c r="E358" s="105"/>
      <c r="F358" s="105"/>
      <c r="G358" s="105"/>
      <c r="H358" s="105"/>
      <c r="I358" s="105"/>
      <c r="J358" s="111"/>
    </row>
    <row r="359" spans="2:10" ht="15">
      <c r="B359" s="110"/>
      <c r="C359" s="115"/>
      <c r="D359" s="105"/>
      <c r="E359" s="105"/>
      <c r="F359" s="105"/>
      <c r="G359" s="105"/>
      <c r="H359" s="121" t="s">
        <v>29</v>
      </c>
      <c r="I359" s="17">
        <f>I351-I355</f>
        <v>0</v>
      </c>
      <c r="J359" s="111" t="s">
        <v>43</v>
      </c>
    </row>
    <row r="360" spans="2:10" ht="15">
      <c r="B360" s="122"/>
      <c r="C360" s="123"/>
      <c r="D360" s="123"/>
      <c r="E360" s="123"/>
      <c r="F360" s="123"/>
      <c r="G360" s="123"/>
      <c r="H360" s="123"/>
      <c r="I360" s="123"/>
      <c r="J360" s="124"/>
    </row>
    <row r="361" spans="2:10" ht="15">
      <c r="B361" s="104"/>
      <c r="C361" s="105"/>
      <c r="D361" s="105"/>
      <c r="E361" s="105"/>
      <c r="F361" s="105"/>
      <c r="G361" s="105"/>
      <c r="H361" s="105"/>
      <c r="I361" s="105"/>
      <c r="J361" s="105"/>
    </row>
    <row r="362" spans="2:10" ht="15">
      <c r="B362" s="104" t="s">
        <v>65</v>
      </c>
      <c r="C362" s="105"/>
      <c r="D362" s="105"/>
      <c r="E362" s="105"/>
      <c r="F362" s="105"/>
      <c r="G362" s="105"/>
      <c r="H362" s="105"/>
      <c r="I362" s="105"/>
      <c r="J362" s="105"/>
    </row>
    <row r="363" spans="2:10">
      <c r="B363" s="107" t="s">
        <v>25</v>
      </c>
      <c r="C363" s="108"/>
      <c r="D363" s="108"/>
      <c r="E363" s="108"/>
      <c r="F363" s="108"/>
      <c r="G363" s="108"/>
      <c r="H363" s="273"/>
      <c r="I363" s="274"/>
      <c r="J363" s="109"/>
    </row>
    <row r="364" spans="2:10" ht="15.75" customHeight="1">
      <c r="B364" s="110" t="s">
        <v>440</v>
      </c>
      <c r="C364" s="105"/>
      <c r="D364" s="105"/>
      <c r="E364" s="105"/>
      <c r="F364" s="105"/>
      <c r="G364" s="105"/>
      <c r="H364" s="83"/>
      <c r="I364" s="166"/>
      <c r="J364" s="111"/>
    </row>
    <row r="365" spans="2:10">
      <c r="B365" s="113" t="s">
        <v>166</v>
      </c>
      <c r="C365" s="105"/>
      <c r="D365" s="105"/>
      <c r="E365" s="105"/>
      <c r="F365" s="105"/>
      <c r="G365" s="105"/>
      <c r="H365" s="83"/>
      <c r="I365" s="84"/>
      <c r="J365" s="111" t="s">
        <v>9</v>
      </c>
    </row>
    <row r="366" spans="2:10" ht="15">
      <c r="B366" s="114"/>
      <c r="C366" s="105"/>
      <c r="D366" s="105"/>
      <c r="E366" s="105"/>
      <c r="F366" s="105"/>
      <c r="G366" s="105"/>
      <c r="H366" s="105"/>
      <c r="I366" s="105"/>
      <c r="J366" s="111"/>
    </row>
    <row r="367" spans="2:10" ht="15">
      <c r="B367" s="114" t="s">
        <v>66</v>
      </c>
      <c r="C367" s="105"/>
      <c r="D367" s="105"/>
      <c r="E367" s="105"/>
      <c r="F367" s="105"/>
      <c r="G367" s="105"/>
      <c r="H367" s="105"/>
      <c r="I367" s="105"/>
      <c r="J367" s="111"/>
    </row>
    <row r="368" spans="2:10">
      <c r="B368" s="275" t="s">
        <v>167</v>
      </c>
      <c r="C368" s="276"/>
      <c r="D368" s="276"/>
      <c r="E368" s="276"/>
      <c r="F368" s="276"/>
      <c r="G368" s="276"/>
      <c r="H368" s="276"/>
      <c r="I368" s="276"/>
      <c r="J368" s="277"/>
    </row>
    <row r="369" spans="2:10" ht="15">
      <c r="B369" s="114"/>
      <c r="C369" s="105"/>
      <c r="D369" s="105"/>
      <c r="E369" s="105"/>
      <c r="F369" s="105"/>
      <c r="G369" s="105"/>
      <c r="H369" s="105"/>
      <c r="I369" s="105"/>
      <c r="J369" s="111"/>
    </row>
    <row r="370" spans="2:10" ht="15">
      <c r="B370" s="116" t="s">
        <v>81</v>
      </c>
      <c r="C370" s="105"/>
      <c r="D370" s="105"/>
      <c r="E370" s="105"/>
      <c r="F370" s="105"/>
      <c r="G370" s="115"/>
      <c r="H370" s="105"/>
      <c r="I370" s="85"/>
      <c r="J370" s="111" t="s">
        <v>43</v>
      </c>
    </row>
    <row r="371" spans="2:10" ht="15">
      <c r="B371" s="114"/>
      <c r="C371" s="105"/>
      <c r="D371" s="105"/>
      <c r="E371" s="105"/>
      <c r="F371" s="105"/>
      <c r="G371" s="105"/>
      <c r="H371" s="105"/>
      <c r="I371" s="105"/>
      <c r="J371" s="111"/>
    </row>
    <row r="372" spans="2:10" ht="15">
      <c r="B372" s="116" t="s">
        <v>80</v>
      </c>
      <c r="C372" s="105"/>
      <c r="D372" s="105"/>
      <c r="E372" s="105"/>
      <c r="F372" s="105"/>
      <c r="G372" s="115"/>
      <c r="H372" s="105"/>
      <c r="I372" s="85"/>
      <c r="J372" s="111" t="s">
        <v>43</v>
      </c>
    </row>
    <row r="373" spans="2:10" ht="15">
      <c r="B373" s="114"/>
      <c r="C373" s="105"/>
      <c r="D373" s="105"/>
      <c r="E373" s="105"/>
      <c r="F373" s="105"/>
      <c r="G373" s="105"/>
      <c r="H373" s="105"/>
      <c r="I373" s="105"/>
      <c r="J373" s="111"/>
    </row>
    <row r="374" spans="2:10" ht="15">
      <c r="B374" s="117" t="s">
        <v>84</v>
      </c>
      <c r="C374" s="118"/>
      <c r="D374" s="118"/>
      <c r="E374" s="118"/>
      <c r="F374" s="118"/>
      <c r="G374" s="115"/>
      <c r="H374" s="118"/>
      <c r="I374" s="119"/>
      <c r="J374" s="111" t="s">
        <v>43</v>
      </c>
    </row>
    <row r="375" spans="2:10" ht="15">
      <c r="B375" s="120"/>
      <c r="C375" s="118"/>
      <c r="D375" s="118"/>
      <c r="E375" s="118"/>
      <c r="F375" s="118"/>
      <c r="G375" s="115"/>
      <c r="H375" s="118"/>
      <c r="I375" s="105"/>
      <c r="J375" s="111"/>
    </row>
    <row r="376" spans="2:10" ht="15">
      <c r="B376" s="117" t="s">
        <v>85</v>
      </c>
      <c r="C376" s="118"/>
      <c r="D376" s="118"/>
      <c r="E376" s="118"/>
      <c r="F376" s="118"/>
      <c r="G376" s="115"/>
      <c r="H376" s="118"/>
      <c r="I376" s="119"/>
      <c r="J376" s="111" t="s">
        <v>43</v>
      </c>
    </row>
    <row r="377" spans="2:10" ht="15">
      <c r="B377" s="114"/>
      <c r="C377" s="105"/>
      <c r="D377" s="105"/>
      <c r="E377" s="105"/>
      <c r="F377" s="115"/>
      <c r="G377" s="105"/>
      <c r="H377" s="105"/>
      <c r="I377" s="105"/>
      <c r="J377" s="111"/>
    </row>
    <row r="378" spans="2:10" ht="15">
      <c r="B378" s="114"/>
      <c r="C378" s="115"/>
      <c r="D378" s="105"/>
      <c r="E378" s="105"/>
      <c r="F378" s="105"/>
      <c r="G378" s="115"/>
      <c r="H378" s="105"/>
      <c r="I378" s="105"/>
      <c r="J378" s="111"/>
    </row>
    <row r="379" spans="2:10" ht="15">
      <c r="B379" s="110" t="s">
        <v>82</v>
      </c>
      <c r="C379" s="105"/>
      <c r="D379" s="105"/>
      <c r="E379" s="105"/>
      <c r="F379" s="105"/>
      <c r="G379" s="105"/>
      <c r="H379" s="105"/>
      <c r="I379" s="105"/>
      <c r="J379" s="111"/>
    </row>
    <row r="380" spans="2:10" ht="15">
      <c r="B380" s="110"/>
      <c r="C380" s="115"/>
      <c r="D380" s="115"/>
      <c r="E380" s="105"/>
      <c r="F380" s="105"/>
      <c r="G380" s="105"/>
      <c r="H380" s="121" t="s">
        <v>29</v>
      </c>
      <c r="I380" s="17">
        <f>I370-I374</f>
        <v>0</v>
      </c>
      <c r="J380" s="111" t="s">
        <v>43</v>
      </c>
    </row>
    <row r="381" spans="2:10" ht="15">
      <c r="B381" s="114"/>
      <c r="C381" s="105"/>
      <c r="D381" s="105"/>
      <c r="E381" s="105"/>
      <c r="F381" s="105"/>
      <c r="G381" s="105"/>
      <c r="H381" s="105"/>
      <c r="I381" s="105"/>
      <c r="J381" s="111"/>
    </row>
    <row r="382" spans="2:10" ht="15">
      <c r="B382" s="114"/>
      <c r="C382" s="105"/>
      <c r="D382" s="105"/>
      <c r="E382" s="105"/>
      <c r="F382" s="105"/>
      <c r="G382" s="105"/>
      <c r="H382" s="105"/>
      <c r="I382" s="105"/>
      <c r="J382" s="111"/>
    </row>
    <row r="383" spans="2:10" ht="15">
      <c r="B383" s="110" t="s">
        <v>83</v>
      </c>
      <c r="C383" s="105"/>
      <c r="D383" s="105"/>
      <c r="E383" s="105"/>
      <c r="F383" s="105"/>
      <c r="G383" s="105"/>
      <c r="H383" s="105"/>
      <c r="I383" s="105"/>
      <c r="J383" s="111"/>
    </row>
    <row r="384" spans="2:10" ht="15">
      <c r="B384" s="110"/>
      <c r="C384" s="115"/>
      <c r="D384" s="115"/>
      <c r="E384" s="105"/>
      <c r="F384" s="105"/>
      <c r="G384" s="105"/>
      <c r="H384" s="121" t="s">
        <v>29</v>
      </c>
      <c r="I384" s="17">
        <f>I372-I376</f>
        <v>0</v>
      </c>
      <c r="J384" s="111" t="s">
        <v>43</v>
      </c>
    </row>
    <row r="385" spans="2:10" ht="15">
      <c r="B385" s="114"/>
      <c r="C385" s="105"/>
      <c r="D385" s="105"/>
      <c r="E385" s="105"/>
      <c r="F385" s="105"/>
      <c r="G385" s="105"/>
      <c r="H385" s="105"/>
      <c r="I385" s="105"/>
      <c r="J385" s="111"/>
    </row>
    <row r="386" spans="2:10" ht="15">
      <c r="B386" s="114" t="s">
        <v>65</v>
      </c>
      <c r="C386" s="105"/>
      <c r="D386" s="105"/>
      <c r="E386" s="105"/>
      <c r="F386" s="105"/>
      <c r="G386" s="105"/>
      <c r="I386" s="105"/>
      <c r="J386" s="111"/>
    </row>
    <row r="387" spans="2:10" ht="15">
      <c r="B387" s="114"/>
      <c r="C387" s="105"/>
      <c r="D387" s="105"/>
      <c r="E387" s="105"/>
      <c r="F387" s="105"/>
      <c r="G387" s="105"/>
      <c r="H387" s="105"/>
      <c r="I387" s="105"/>
      <c r="J387" s="111"/>
    </row>
    <row r="388" spans="2:10" ht="15">
      <c r="B388" s="110"/>
      <c r="C388" s="115"/>
      <c r="D388" s="105"/>
      <c r="E388" s="105"/>
      <c r="F388" s="105"/>
      <c r="G388" s="105"/>
      <c r="H388" s="121" t="s">
        <v>29</v>
      </c>
      <c r="I388" s="17">
        <f>I380-I384</f>
        <v>0</v>
      </c>
      <c r="J388" s="111" t="s">
        <v>43</v>
      </c>
    </row>
    <row r="389" spans="2:10" ht="15">
      <c r="B389" s="122"/>
      <c r="C389" s="123"/>
      <c r="D389" s="123"/>
      <c r="E389" s="123"/>
      <c r="F389" s="123"/>
      <c r="G389" s="123"/>
      <c r="H389" s="123"/>
      <c r="I389" s="123"/>
      <c r="J389" s="124"/>
    </row>
    <row r="390" spans="2:10" ht="15">
      <c r="B390" s="104"/>
      <c r="C390" s="105"/>
      <c r="D390" s="105"/>
      <c r="E390" s="105"/>
      <c r="F390" s="105"/>
      <c r="G390" s="105"/>
      <c r="H390" s="105"/>
      <c r="I390" s="105"/>
      <c r="J390" s="105"/>
    </row>
    <row r="391" spans="2:10" ht="15.75" thickBot="1">
      <c r="B391" s="125" t="s">
        <v>115</v>
      </c>
      <c r="C391" s="125"/>
      <c r="D391" s="125"/>
      <c r="E391" s="125"/>
      <c r="F391" s="125"/>
      <c r="G391" s="125"/>
      <c r="H391" s="125"/>
      <c r="I391" s="125"/>
      <c r="J391" s="125"/>
    </row>
    <row r="393" spans="2:10" ht="17.25" customHeight="1">
      <c r="C393" s="115"/>
    </row>
    <row r="394" spans="2:10" ht="15">
      <c r="B394" s="126"/>
    </row>
    <row r="395" spans="2:10" ht="15">
      <c r="B395" s="279" t="s">
        <v>101</v>
      </c>
      <c r="C395" s="279"/>
      <c r="D395" s="279"/>
      <c r="E395" s="279"/>
      <c r="F395" s="279"/>
      <c r="G395" s="279"/>
      <c r="H395" s="279"/>
      <c r="I395" s="279"/>
      <c r="J395" s="279"/>
    </row>
    <row r="396" spans="2:10" ht="55.5" customHeight="1">
      <c r="B396" s="278" t="s">
        <v>413</v>
      </c>
      <c r="C396" s="278"/>
      <c r="D396" s="278"/>
      <c r="E396" s="278"/>
      <c r="F396" s="278"/>
      <c r="G396" s="278"/>
      <c r="H396" s="278"/>
      <c r="I396" s="278"/>
      <c r="J396" s="278"/>
    </row>
    <row r="398" spans="2:10" ht="15">
      <c r="B398" s="127" t="s">
        <v>101</v>
      </c>
      <c r="C398" s="127"/>
      <c r="D398" s="127"/>
      <c r="E398" s="127"/>
      <c r="F398" s="115"/>
      <c r="G398" s="127"/>
      <c r="H398" s="127"/>
      <c r="I398" s="128"/>
      <c r="J398" s="87" t="s">
        <v>6</v>
      </c>
    </row>
    <row r="400" spans="2:10" ht="15">
      <c r="B400" s="126" t="s">
        <v>89</v>
      </c>
      <c r="F400" s="115"/>
      <c r="I400" s="17">
        <f>(IF(H305&lt;&gt;"",IF(OR(H305=Aides!$B$16,H305=Aides!$B$17,H305=Aides!$B$18),I330*I306,I330*VLOOKUP(H305,Aides!$B$2:$C$18,2,FALSE)))+IF(H334&lt;&gt;"",IF(OR(H334=Aides!$B$16,H334=Aides!$B$17,H334=Aides!$B$18),I359*I335,I359*VLOOKUP(H334,Aides!$B$2:$C$18,2,FALSE)))+IF(H363&lt;&gt;"",IF(OR(H363=Aides!$B$16,H363=Aides!$B$17,H363=Aides!$B$18),I388*I364,I388*VLOOKUP(H363,Aides!$B$2:$C$18,2,FALSE))))*I398</f>
        <v>0</v>
      </c>
      <c r="J400" s="87" t="s">
        <v>78</v>
      </c>
    </row>
    <row r="402" spans="1:13" ht="15.75" thickBot="1">
      <c r="B402" s="130" t="s">
        <v>55</v>
      </c>
      <c r="C402" s="131"/>
      <c r="D402" s="131"/>
      <c r="E402" s="131"/>
      <c r="F402" s="131"/>
      <c r="G402" s="131"/>
      <c r="H402" s="131"/>
      <c r="I402" s="131"/>
      <c r="J402" s="131"/>
    </row>
    <row r="404" spans="1:13" ht="15">
      <c r="B404" s="126" t="s">
        <v>406</v>
      </c>
      <c r="F404" s="115"/>
      <c r="I404" s="85"/>
      <c r="J404" s="87" t="s">
        <v>7</v>
      </c>
    </row>
    <row r="406" spans="1:13" ht="15">
      <c r="A406" s="129"/>
      <c r="B406" s="132" t="s">
        <v>405</v>
      </c>
      <c r="F406" s="115"/>
      <c r="I406" s="207"/>
    </row>
    <row r="407" spans="1:13" ht="33.75" customHeight="1">
      <c r="A407" s="129"/>
      <c r="B407" s="261" t="s">
        <v>407</v>
      </c>
      <c r="C407" s="261"/>
      <c r="D407" s="261"/>
      <c r="E407" s="261"/>
      <c r="F407" s="261"/>
      <c r="G407" s="261"/>
      <c r="H407" s="261"/>
      <c r="I407" s="261"/>
      <c r="J407" s="261"/>
    </row>
    <row r="408" spans="1:13" s="83" customFormat="1" ht="25.5" customHeight="1">
      <c r="A408" s="210"/>
      <c r="B408" s="262"/>
      <c r="C408" s="263"/>
      <c r="D408" s="263"/>
      <c r="E408" s="263"/>
      <c r="F408" s="263"/>
      <c r="G408" s="263"/>
      <c r="H408" s="263"/>
      <c r="I408" s="263"/>
      <c r="J408" s="264"/>
    </row>
    <row r="409" spans="1:13" s="83" customFormat="1" ht="25.5" customHeight="1">
      <c r="A409" s="210"/>
      <c r="B409" s="265"/>
      <c r="C409" s="266"/>
      <c r="D409" s="266"/>
      <c r="E409" s="266"/>
      <c r="F409" s="266"/>
      <c r="G409" s="266"/>
      <c r="H409" s="266"/>
      <c r="I409" s="266"/>
      <c r="J409" s="267"/>
    </row>
    <row r="410" spans="1:13" s="83" customFormat="1" ht="25.5" customHeight="1">
      <c r="A410" s="210"/>
      <c r="B410" s="268"/>
      <c r="C410" s="269"/>
      <c r="D410" s="269"/>
      <c r="E410" s="269"/>
      <c r="F410" s="269"/>
      <c r="G410" s="269"/>
      <c r="H410" s="269"/>
      <c r="I410" s="269"/>
      <c r="J410" s="267"/>
    </row>
    <row r="411" spans="1:13" s="83" customFormat="1" ht="25.5" customHeight="1">
      <c r="A411" s="210"/>
      <c r="B411" s="268"/>
      <c r="C411" s="269"/>
      <c r="D411" s="269"/>
      <c r="E411" s="269"/>
      <c r="F411" s="269"/>
      <c r="G411" s="269"/>
      <c r="H411" s="269"/>
      <c r="I411" s="269"/>
      <c r="J411" s="267"/>
    </row>
    <row r="412" spans="1:13" s="83" customFormat="1" ht="25.5" customHeight="1">
      <c r="A412" s="210"/>
      <c r="B412" s="270"/>
      <c r="C412" s="271"/>
      <c r="D412" s="271"/>
      <c r="E412" s="271"/>
      <c r="F412" s="271"/>
      <c r="G412" s="271"/>
      <c r="H412" s="271"/>
      <c r="I412" s="271"/>
      <c r="J412" s="272"/>
    </row>
    <row r="413" spans="1:13" ht="15">
      <c r="A413" s="129"/>
      <c r="B413" s="126"/>
    </row>
    <row r="414" spans="1:13" ht="15">
      <c r="A414" s="129"/>
      <c r="B414" s="132" t="s">
        <v>396</v>
      </c>
      <c r="F414" s="115"/>
      <c r="I414" s="167"/>
      <c r="J414" s="87" t="s">
        <v>395</v>
      </c>
      <c r="K414" s="168" t="s">
        <v>398</v>
      </c>
      <c r="M414" s="126"/>
    </row>
    <row r="415" spans="1:13" ht="15">
      <c r="A415" s="129"/>
      <c r="B415" s="132"/>
      <c r="I415" s="21"/>
    </row>
    <row r="416" spans="1:13" ht="15">
      <c r="A416" s="129"/>
      <c r="B416" s="132" t="s">
        <v>397</v>
      </c>
      <c r="I416" s="17">
        <f>I404*I414</f>
        <v>0</v>
      </c>
      <c r="J416" s="87" t="s">
        <v>7</v>
      </c>
    </row>
    <row r="417" spans="1:19" ht="15">
      <c r="A417" s="129"/>
      <c r="B417" s="126"/>
    </row>
    <row r="418" spans="1:19" ht="15.75" customHeight="1">
      <c r="B418" s="132" t="s">
        <v>57</v>
      </c>
      <c r="F418" s="115"/>
      <c r="I418" s="85"/>
      <c r="J418" s="87" t="s">
        <v>7</v>
      </c>
    </row>
    <row r="419" spans="1:19" ht="15">
      <c r="B419" s="132"/>
      <c r="I419" s="21"/>
    </row>
    <row r="420" spans="1:19" ht="15">
      <c r="B420" s="132" t="s">
        <v>400</v>
      </c>
      <c r="F420" s="115"/>
      <c r="I420" s="17">
        <f>I416-I418</f>
        <v>0</v>
      </c>
      <c r="J420" s="87" t="s">
        <v>7</v>
      </c>
    </row>
    <row r="422" spans="1:19" ht="27" customHeight="1">
      <c r="B422" s="278" t="s">
        <v>8</v>
      </c>
      <c r="C422" s="278"/>
      <c r="D422" s="278"/>
      <c r="E422" s="278"/>
      <c r="F422" s="278"/>
      <c r="G422" s="278"/>
      <c r="H422" s="278"/>
      <c r="I422" s="278"/>
      <c r="J422" s="278"/>
    </row>
    <row r="424" spans="1:19" ht="15.75" thickBot="1">
      <c r="B424" s="130" t="s">
        <v>107</v>
      </c>
      <c r="C424" s="131"/>
      <c r="D424" s="131"/>
      <c r="E424" s="131"/>
      <c r="F424" s="131"/>
      <c r="G424" s="131"/>
      <c r="H424" s="131"/>
      <c r="I424" s="131"/>
      <c r="J424" s="131"/>
    </row>
    <row r="426" spans="1:19" ht="15">
      <c r="C426" s="115"/>
      <c r="M426" s="136"/>
      <c r="N426" s="136"/>
      <c r="O426" s="136"/>
      <c r="P426" s="136"/>
      <c r="Q426" s="136"/>
      <c r="R426" s="136"/>
      <c r="S426" s="136"/>
    </row>
    <row r="427" spans="1:19">
      <c r="M427" s="136"/>
      <c r="N427" s="136"/>
      <c r="O427" s="136"/>
      <c r="P427" s="136"/>
      <c r="Q427" s="136"/>
      <c r="R427" s="136"/>
      <c r="S427" s="136"/>
    </row>
    <row r="428" spans="1:19">
      <c r="B428" s="135" t="s">
        <v>92</v>
      </c>
    </row>
    <row r="429" spans="1:19">
      <c r="B429" s="97" t="s">
        <v>93</v>
      </c>
      <c r="L429" s="136"/>
    </row>
    <row r="430" spans="1:19" ht="15">
      <c r="B430" s="137" t="s">
        <v>376</v>
      </c>
      <c r="I430" s="138"/>
      <c r="L430" s="136"/>
    </row>
    <row r="432" spans="1:19" ht="15" customHeight="1">
      <c r="B432" s="126" t="s">
        <v>104</v>
      </c>
      <c r="F432" s="115"/>
      <c r="I432" s="85"/>
      <c r="J432" s="87" t="s">
        <v>7</v>
      </c>
    </row>
    <row r="433" spans="2:10" ht="15" customHeight="1"/>
    <row r="434" spans="2:10" ht="15" customHeight="1">
      <c r="B434" s="126" t="s">
        <v>103</v>
      </c>
      <c r="F434" s="115"/>
      <c r="I434" s="147" t="str">
        <f>IF(I400&lt;&gt;0,I432/I400,"")</f>
        <v/>
      </c>
      <c r="J434" s="87" t="s">
        <v>79</v>
      </c>
    </row>
    <row r="436" spans="2:10" ht="15.75" thickBot="1">
      <c r="B436" s="130" t="s">
        <v>112</v>
      </c>
      <c r="C436" s="131"/>
      <c r="D436" s="131"/>
      <c r="E436" s="131"/>
      <c r="F436" s="131"/>
      <c r="G436" s="131"/>
      <c r="H436" s="131"/>
      <c r="I436" s="131"/>
      <c r="J436" s="131"/>
    </row>
    <row r="438" spans="2:10" ht="15">
      <c r="C438" s="115"/>
    </row>
    <row r="440" spans="2:10" ht="15">
      <c r="B440" s="142" t="s">
        <v>149</v>
      </c>
      <c r="F440" s="115"/>
      <c r="I440" s="17" t="str">
        <f>IF((I330*I307+I359*I336+I388*I365)=0,"",(I330*I307+I359*I336+I388*I365))</f>
        <v/>
      </c>
      <c r="J440" s="87" t="s">
        <v>148</v>
      </c>
    </row>
    <row r="442" spans="2:10" ht="15">
      <c r="B442" s="159" t="s">
        <v>102</v>
      </c>
      <c r="F442" s="115"/>
      <c r="I442" s="143" t="str">
        <f>IF((I330*I307+I359*I336+I388*I365)=0,"",I420/(I330*I307+I359*I336+I388*I365))</f>
        <v/>
      </c>
      <c r="J442" s="87" t="s">
        <v>6</v>
      </c>
    </row>
    <row r="443" spans="2:10" ht="15.75" thickBot="1">
      <c r="B443" s="130"/>
      <c r="C443" s="131"/>
      <c r="D443" s="131"/>
      <c r="E443" s="131"/>
      <c r="F443" s="131"/>
      <c r="G443" s="131"/>
      <c r="H443" s="131"/>
      <c r="I443" s="131"/>
      <c r="J443" s="131"/>
    </row>
    <row r="446" spans="2:10" ht="15.75" thickBot="1">
      <c r="B446" s="102" t="s">
        <v>51</v>
      </c>
      <c r="C446" s="103"/>
      <c r="D446" s="103"/>
      <c r="E446" s="103"/>
      <c r="F446" s="103"/>
      <c r="G446" s="103"/>
      <c r="H446" s="103"/>
      <c r="I446" s="103"/>
      <c r="J446" s="103"/>
    </row>
    <row r="447" spans="2:10" ht="15">
      <c r="B447" s="104"/>
      <c r="C447" s="105"/>
      <c r="D447" s="105"/>
      <c r="E447" s="105"/>
      <c r="F447" s="105"/>
      <c r="G447" s="105"/>
      <c r="H447" s="105"/>
      <c r="I447" s="105"/>
      <c r="J447" s="105"/>
    </row>
    <row r="448" spans="2:10" ht="15">
      <c r="B448" s="104" t="s">
        <v>63</v>
      </c>
      <c r="C448" s="105"/>
      <c r="D448" s="105"/>
      <c r="E448" s="105"/>
      <c r="F448" s="105"/>
      <c r="G448" s="105"/>
      <c r="H448" s="105"/>
      <c r="I448" s="105"/>
      <c r="J448" s="105"/>
    </row>
    <row r="449" spans="2:10">
      <c r="B449" s="107" t="s">
        <v>25</v>
      </c>
      <c r="C449" s="108"/>
      <c r="D449" s="108"/>
      <c r="E449" s="108"/>
      <c r="F449" s="108"/>
      <c r="G449" s="108"/>
      <c r="H449" s="273"/>
      <c r="I449" s="274"/>
      <c r="J449" s="109"/>
    </row>
    <row r="450" spans="2:10" ht="16.5" customHeight="1">
      <c r="B450" s="110" t="s">
        <v>440</v>
      </c>
      <c r="C450" s="105"/>
      <c r="D450" s="105"/>
      <c r="E450" s="105"/>
      <c r="F450" s="105"/>
      <c r="G450" s="105"/>
      <c r="H450" s="83"/>
      <c r="I450" s="166"/>
      <c r="J450" s="111"/>
    </row>
    <row r="451" spans="2:10">
      <c r="B451" s="113" t="s">
        <v>166</v>
      </c>
      <c r="C451" s="105"/>
      <c r="D451" s="105"/>
      <c r="E451" s="105"/>
      <c r="F451" s="105"/>
      <c r="G451" s="105"/>
      <c r="H451" s="83"/>
      <c r="I451" s="84"/>
      <c r="J451" s="111" t="s">
        <v>9</v>
      </c>
    </row>
    <row r="452" spans="2:10" ht="15">
      <c r="B452" s="114"/>
      <c r="C452" s="105"/>
      <c r="D452" s="105"/>
      <c r="E452" s="105"/>
      <c r="F452" s="105"/>
      <c r="G452" s="105"/>
      <c r="H452" s="105"/>
      <c r="I452" s="105"/>
      <c r="J452" s="111"/>
    </row>
    <row r="453" spans="2:10" ht="15">
      <c r="B453" s="114" t="s">
        <v>66</v>
      </c>
      <c r="C453" s="105"/>
      <c r="D453" s="105"/>
      <c r="E453" s="105"/>
      <c r="F453" s="105"/>
      <c r="G453" s="105"/>
      <c r="H453" s="105"/>
      <c r="I453" s="105"/>
      <c r="J453" s="111"/>
    </row>
    <row r="454" spans="2:10">
      <c r="B454" s="275" t="s">
        <v>167</v>
      </c>
      <c r="C454" s="276"/>
      <c r="D454" s="276"/>
      <c r="E454" s="276"/>
      <c r="F454" s="276"/>
      <c r="G454" s="276"/>
      <c r="H454" s="276"/>
      <c r="I454" s="276"/>
      <c r="J454" s="277"/>
    </row>
    <row r="455" spans="2:10" ht="15">
      <c r="B455" s="114"/>
      <c r="C455" s="105"/>
      <c r="D455" s="105"/>
      <c r="E455" s="105"/>
      <c r="F455" s="105"/>
      <c r="G455" s="105"/>
      <c r="H455" s="105"/>
      <c r="I455" s="105"/>
      <c r="J455" s="111"/>
    </row>
    <row r="456" spans="2:10" ht="15">
      <c r="B456" s="116" t="s">
        <v>81</v>
      </c>
      <c r="C456" s="105"/>
      <c r="D456" s="105"/>
      <c r="E456" s="105"/>
      <c r="F456" s="105"/>
      <c r="G456" s="105"/>
      <c r="H456" s="105"/>
      <c r="I456" s="85"/>
      <c r="J456" s="111" t="s">
        <v>43</v>
      </c>
    </row>
    <row r="457" spans="2:10" ht="15">
      <c r="B457" s="114"/>
      <c r="C457" s="105"/>
      <c r="D457" s="105"/>
      <c r="E457" s="105"/>
      <c r="F457" s="105"/>
      <c r="G457" s="105"/>
      <c r="H457" s="105"/>
      <c r="I457" s="105"/>
      <c r="J457" s="111"/>
    </row>
    <row r="458" spans="2:10" ht="15">
      <c r="B458" s="116" t="s">
        <v>80</v>
      </c>
      <c r="C458" s="105"/>
      <c r="D458" s="105"/>
      <c r="E458" s="105"/>
      <c r="F458" s="105"/>
      <c r="G458" s="105" t="s">
        <v>28</v>
      </c>
      <c r="H458" s="105"/>
      <c r="I458" s="85"/>
      <c r="J458" s="111" t="s">
        <v>43</v>
      </c>
    </row>
    <row r="459" spans="2:10" ht="15">
      <c r="B459" s="114"/>
      <c r="C459" s="105"/>
      <c r="D459" s="105"/>
      <c r="E459" s="105"/>
      <c r="F459" s="105"/>
      <c r="G459" s="105"/>
      <c r="H459" s="105"/>
      <c r="I459" s="105"/>
      <c r="J459" s="111"/>
    </row>
    <row r="460" spans="2:10" ht="15">
      <c r="B460" s="117" t="s">
        <v>84</v>
      </c>
      <c r="C460" s="118"/>
      <c r="D460" s="118"/>
      <c r="E460" s="118"/>
      <c r="F460" s="118"/>
      <c r="H460" s="118"/>
      <c r="I460" s="119"/>
      <c r="J460" s="111" t="s">
        <v>43</v>
      </c>
    </row>
    <row r="461" spans="2:10" ht="15">
      <c r="B461" s="120"/>
      <c r="C461" s="118"/>
      <c r="D461" s="118"/>
      <c r="E461" s="118"/>
      <c r="F461" s="118"/>
      <c r="G461" s="115"/>
      <c r="H461" s="118"/>
      <c r="I461" s="105"/>
      <c r="J461" s="111"/>
    </row>
    <row r="462" spans="2:10" ht="15">
      <c r="B462" s="117" t="s">
        <v>85</v>
      </c>
      <c r="C462" s="118"/>
      <c r="D462" s="118"/>
      <c r="E462" s="118"/>
      <c r="F462" s="118"/>
      <c r="G462" s="115"/>
      <c r="H462" s="118"/>
      <c r="I462" s="119"/>
      <c r="J462" s="111" t="s">
        <v>43</v>
      </c>
    </row>
    <row r="463" spans="2:10" ht="15">
      <c r="B463" s="114"/>
      <c r="C463" s="105"/>
      <c r="D463" s="105"/>
      <c r="E463" s="105"/>
      <c r="F463" s="115"/>
      <c r="G463" s="105"/>
      <c r="H463" s="105"/>
      <c r="I463" s="105"/>
      <c r="J463" s="111"/>
    </row>
    <row r="464" spans="2:10" ht="15">
      <c r="B464" s="114"/>
      <c r="C464" s="115"/>
      <c r="D464" s="105"/>
      <c r="E464" s="105"/>
      <c r="F464" s="105"/>
      <c r="G464" s="115"/>
      <c r="H464" s="105"/>
      <c r="I464" s="105"/>
      <c r="J464" s="111"/>
    </row>
    <row r="465" spans="2:10" ht="15">
      <c r="B465" s="110" t="s">
        <v>82</v>
      </c>
      <c r="C465" s="105"/>
      <c r="D465" s="105"/>
      <c r="E465" s="105"/>
      <c r="F465" s="105"/>
      <c r="G465" s="105"/>
      <c r="H465" s="105"/>
      <c r="I465" s="105"/>
      <c r="J465" s="111"/>
    </row>
    <row r="466" spans="2:10" ht="15">
      <c r="B466" s="110"/>
      <c r="C466" s="115"/>
      <c r="D466" s="115"/>
      <c r="E466" s="105"/>
      <c r="F466" s="105"/>
      <c r="G466" s="105"/>
      <c r="H466" s="121" t="s">
        <v>29</v>
      </c>
      <c r="I466" s="17">
        <f>I456-I460</f>
        <v>0</v>
      </c>
      <c r="J466" s="111" t="s">
        <v>43</v>
      </c>
    </row>
    <row r="467" spans="2:10" ht="15">
      <c r="B467" s="114"/>
      <c r="C467" s="105"/>
      <c r="D467" s="105"/>
      <c r="E467" s="105"/>
      <c r="F467" s="105"/>
      <c r="G467" s="105"/>
      <c r="H467" s="105"/>
      <c r="I467" s="105"/>
      <c r="J467" s="111"/>
    </row>
    <row r="468" spans="2:10" ht="15">
      <c r="B468" s="114"/>
      <c r="C468" s="105"/>
      <c r="D468" s="105"/>
      <c r="E468" s="105"/>
      <c r="F468" s="105"/>
      <c r="G468" s="105"/>
      <c r="H468" s="105"/>
      <c r="I468" s="105"/>
      <c r="J468" s="111"/>
    </row>
    <row r="469" spans="2:10" ht="15">
      <c r="B469" s="110" t="s">
        <v>83</v>
      </c>
      <c r="C469" s="105"/>
      <c r="D469" s="105"/>
      <c r="E469" s="105"/>
      <c r="F469" s="105"/>
      <c r="G469" s="105"/>
      <c r="H469" s="105"/>
      <c r="I469" s="105"/>
      <c r="J469" s="111"/>
    </row>
    <row r="470" spans="2:10" ht="15">
      <c r="B470" s="110"/>
      <c r="C470" s="115"/>
      <c r="D470" s="115"/>
      <c r="E470" s="105"/>
      <c r="F470" s="105"/>
      <c r="G470" s="105"/>
      <c r="H470" s="121" t="s">
        <v>29</v>
      </c>
      <c r="I470" s="17">
        <f>I458-I462</f>
        <v>0</v>
      </c>
      <c r="J470" s="111" t="s">
        <v>43</v>
      </c>
    </row>
    <row r="471" spans="2:10" ht="15">
      <c r="B471" s="114"/>
      <c r="C471" s="105"/>
      <c r="D471" s="105"/>
      <c r="E471" s="105"/>
      <c r="F471" s="105"/>
      <c r="G471" s="105"/>
      <c r="H471" s="105"/>
      <c r="I471" s="105"/>
      <c r="J471" s="111"/>
    </row>
    <row r="472" spans="2:10" ht="15">
      <c r="B472" s="114" t="s">
        <v>63</v>
      </c>
      <c r="C472" s="105"/>
      <c r="D472" s="105"/>
      <c r="E472" s="105"/>
      <c r="F472" s="105"/>
      <c r="G472" s="105"/>
      <c r="I472" s="105"/>
      <c r="J472" s="111"/>
    </row>
    <row r="473" spans="2:10" ht="15">
      <c r="B473" s="114"/>
      <c r="C473" s="105"/>
      <c r="D473" s="105"/>
      <c r="E473" s="105"/>
      <c r="F473" s="105"/>
      <c r="G473" s="105"/>
      <c r="H473" s="105"/>
      <c r="I473" s="105"/>
      <c r="J473" s="111"/>
    </row>
    <row r="474" spans="2:10" ht="15">
      <c r="B474" s="110"/>
      <c r="C474" s="115"/>
      <c r="D474" s="105"/>
      <c r="E474" s="105"/>
      <c r="F474" s="105"/>
      <c r="G474" s="105"/>
      <c r="H474" s="121" t="s">
        <v>29</v>
      </c>
      <c r="I474" s="17">
        <f>I466-I470</f>
        <v>0</v>
      </c>
      <c r="J474" s="111" t="s">
        <v>43</v>
      </c>
    </row>
    <row r="475" spans="2:10" ht="15">
      <c r="B475" s="122"/>
      <c r="C475" s="123"/>
      <c r="D475" s="123"/>
      <c r="E475" s="123"/>
      <c r="F475" s="123"/>
      <c r="G475" s="123"/>
      <c r="H475" s="123"/>
      <c r="I475" s="123"/>
      <c r="J475" s="124"/>
    </row>
    <row r="476" spans="2:10" ht="15">
      <c r="B476" s="104"/>
      <c r="C476" s="105"/>
      <c r="D476" s="105"/>
      <c r="E476" s="105"/>
      <c r="F476" s="105"/>
      <c r="G476" s="105"/>
      <c r="H476" s="105"/>
      <c r="I476" s="105"/>
      <c r="J476" s="105"/>
    </row>
    <row r="477" spans="2:10" ht="15">
      <c r="B477" s="104" t="s">
        <v>64</v>
      </c>
      <c r="C477" s="105"/>
      <c r="D477" s="105"/>
      <c r="E477" s="105"/>
      <c r="F477" s="105"/>
      <c r="G477" s="105"/>
      <c r="H477" s="105"/>
      <c r="I477" s="105"/>
      <c r="J477" s="105"/>
    </row>
    <row r="478" spans="2:10">
      <c r="B478" s="107" t="s">
        <v>25</v>
      </c>
      <c r="C478" s="108"/>
      <c r="D478" s="108"/>
      <c r="E478" s="108"/>
      <c r="F478" s="108"/>
      <c r="G478" s="108"/>
      <c r="H478" s="273"/>
      <c r="I478" s="274"/>
      <c r="J478" s="109"/>
    </row>
    <row r="479" spans="2:10" ht="17.25" customHeight="1">
      <c r="B479" s="110" t="s">
        <v>440</v>
      </c>
      <c r="C479" s="105"/>
      <c r="D479" s="105"/>
      <c r="E479" s="105"/>
      <c r="F479" s="105"/>
      <c r="G479" s="105"/>
      <c r="H479" s="83"/>
      <c r="I479" s="166"/>
      <c r="J479" s="111"/>
    </row>
    <row r="480" spans="2:10">
      <c r="B480" s="113" t="s">
        <v>166</v>
      </c>
      <c r="C480" s="105"/>
      <c r="D480" s="105"/>
      <c r="E480" s="105"/>
      <c r="F480" s="105"/>
      <c r="G480" s="105"/>
      <c r="H480" s="83"/>
      <c r="I480" s="84"/>
      <c r="J480" s="111" t="s">
        <v>9</v>
      </c>
    </row>
    <row r="481" spans="2:10" ht="15">
      <c r="B481" s="114"/>
      <c r="C481" s="105"/>
      <c r="D481" s="105"/>
      <c r="E481" s="105"/>
      <c r="F481" s="105"/>
      <c r="G481" s="105"/>
      <c r="H481" s="105"/>
      <c r="I481" s="105"/>
      <c r="J481" s="111"/>
    </row>
    <row r="482" spans="2:10" ht="15">
      <c r="B482" s="114" t="s">
        <v>66</v>
      </c>
      <c r="C482" s="105"/>
      <c r="D482" s="105"/>
      <c r="E482" s="105"/>
      <c r="F482" s="105"/>
      <c r="G482" s="105"/>
      <c r="H482" s="105"/>
      <c r="I482" s="105"/>
      <c r="J482" s="111"/>
    </row>
    <row r="483" spans="2:10">
      <c r="B483" s="275" t="s">
        <v>167</v>
      </c>
      <c r="C483" s="276"/>
      <c r="D483" s="276"/>
      <c r="E483" s="276"/>
      <c r="F483" s="276"/>
      <c r="G483" s="276"/>
      <c r="H483" s="276"/>
      <c r="I483" s="276"/>
      <c r="J483" s="277"/>
    </row>
    <row r="484" spans="2:10" ht="15">
      <c r="B484" s="114"/>
      <c r="C484" s="105"/>
      <c r="D484" s="105"/>
      <c r="E484" s="105"/>
      <c r="F484" s="105"/>
      <c r="G484" s="105"/>
      <c r="H484" s="105"/>
      <c r="I484" s="105"/>
      <c r="J484" s="111"/>
    </row>
    <row r="485" spans="2:10" ht="15">
      <c r="B485" s="116" t="s">
        <v>81</v>
      </c>
      <c r="C485" s="105"/>
      <c r="D485" s="105"/>
      <c r="E485" s="105"/>
      <c r="F485" s="105"/>
      <c r="G485" s="115"/>
      <c r="H485" s="105"/>
      <c r="I485" s="85">
        <v>0</v>
      </c>
      <c r="J485" s="111" t="s">
        <v>43</v>
      </c>
    </row>
    <row r="486" spans="2:10" ht="15">
      <c r="B486" s="114"/>
      <c r="C486" s="105"/>
      <c r="D486" s="105"/>
      <c r="E486" s="105"/>
      <c r="F486" s="105"/>
      <c r="G486" s="105"/>
      <c r="H486" s="105"/>
      <c r="I486" s="105"/>
      <c r="J486" s="111"/>
    </row>
    <row r="487" spans="2:10" ht="15">
      <c r="B487" s="116" t="s">
        <v>80</v>
      </c>
      <c r="C487" s="105"/>
      <c r="D487" s="105"/>
      <c r="E487" s="105"/>
      <c r="F487" s="105"/>
      <c r="G487" s="115"/>
      <c r="H487" s="105"/>
      <c r="I487" s="85"/>
      <c r="J487" s="111" t="s">
        <v>43</v>
      </c>
    </row>
    <row r="488" spans="2:10" ht="15">
      <c r="B488" s="114"/>
      <c r="C488" s="105"/>
      <c r="D488" s="105"/>
      <c r="E488" s="105"/>
      <c r="F488" s="105"/>
      <c r="G488" s="105"/>
      <c r="H488" s="105"/>
      <c r="I488" s="105"/>
      <c r="J488" s="111"/>
    </row>
    <row r="489" spans="2:10" ht="15">
      <c r="B489" s="117" t="s">
        <v>84</v>
      </c>
      <c r="C489" s="118"/>
      <c r="D489" s="118"/>
      <c r="E489" s="118"/>
      <c r="F489" s="118"/>
      <c r="G489" s="115"/>
      <c r="H489" s="118"/>
      <c r="I489" s="119"/>
      <c r="J489" s="111" t="s">
        <v>43</v>
      </c>
    </row>
    <row r="490" spans="2:10" ht="15">
      <c r="B490" s="120"/>
      <c r="C490" s="118"/>
      <c r="D490" s="118"/>
      <c r="E490" s="118"/>
      <c r="F490" s="118"/>
      <c r="G490" s="115"/>
      <c r="H490" s="118"/>
      <c r="I490" s="105"/>
      <c r="J490" s="111"/>
    </row>
    <row r="491" spans="2:10" ht="15">
      <c r="B491" s="117" t="s">
        <v>85</v>
      </c>
      <c r="C491" s="118"/>
      <c r="D491" s="118"/>
      <c r="E491" s="118"/>
      <c r="F491" s="118"/>
      <c r="G491" s="115"/>
      <c r="H491" s="118"/>
      <c r="I491" s="119"/>
      <c r="J491" s="111" t="s">
        <v>43</v>
      </c>
    </row>
    <row r="492" spans="2:10" ht="15">
      <c r="B492" s="114"/>
      <c r="C492" s="105"/>
      <c r="D492" s="105"/>
      <c r="E492" s="105"/>
      <c r="F492" s="115"/>
      <c r="G492" s="105"/>
      <c r="H492" s="105"/>
      <c r="I492" s="105"/>
      <c r="J492" s="111"/>
    </row>
    <row r="493" spans="2:10" ht="15">
      <c r="B493" s="114"/>
      <c r="C493" s="115"/>
      <c r="D493" s="105"/>
      <c r="E493" s="105"/>
      <c r="F493" s="105"/>
      <c r="G493" s="115"/>
      <c r="H493" s="105"/>
      <c r="I493" s="105"/>
      <c r="J493" s="111"/>
    </row>
    <row r="494" spans="2:10" ht="15">
      <c r="B494" s="110" t="s">
        <v>82</v>
      </c>
      <c r="C494" s="105"/>
      <c r="D494" s="105"/>
      <c r="E494" s="105"/>
      <c r="F494" s="105"/>
      <c r="G494" s="105"/>
      <c r="H494" s="105"/>
      <c r="I494" s="105"/>
      <c r="J494" s="111"/>
    </row>
    <row r="495" spans="2:10" ht="15">
      <c r="B495" s="110"/>
      <c r="C495" s="115"/>
      <c r="D495" s="115"/>
      <c r="E495" s="105"/>
      <c r="F495" s="105"/>
      <c r="G495" s="105"/>
      <c r="H495" s="121" t="s">
        <v>29</v>
      </c>
      <c r="I495" s="17">
        <f>I485-I489</f>
        <v>0</v>
      </c>
      <c r="J495" s="111" t="s">
        <v>43</v>
      </c>
    </row>
    <row r="496" spans="2:10" ht="15">
      <c r="B496" s="114"/>
      <c r="C496" s="105"/>
      <c r="D496" s="105"/>
      <c r="E496" s="105"/>
      <c r="F496" s="105"/>
      <c r="G496" s="105"/>
      <c r="H496" s="105"/>
      <c r="I496" s="105"/>
      <c r="J496" s="111"/>
    </row>
    <row r="497" spans="2:10" ht="15">
      <c r="B497" s="114"/>
      <c r="C497" s="105"/>
      <c r="D497" s="105"/>
      <c r="E497" s="105"/>
      <c r="F497" s="105"/>
      <c r="G497" s="105"/>
      <c r="H497" s="105"/>
      <c r="I497" s="105"/>
      <c r="J497" s="111"/>
    </row>
    <row r="498" spans="2:10" ht="15">
      <c r="B498" s="110" t="s">
        <v>83</v>
      </c>
      <c r="C498" s="105"/>
      <c r="D498" s="105"/>
      <c r="E498" s="105"/>
      <c r="F498" s="105"/>
      <c r="G498" s="105"/>
      <c r="H498" s="105"/>
      <c r="I498" s="105"/>
      <c r="J498" s="111"/>
    </row>
    <row r="499" spans="2:10" ht="15">
      <c r="B499" s="110"/>
      <c r="C499" s="115"/>
      <c r="D499" s="115"/>
      <c r="E499" s="105"/>
      <c r="F499" s="105"/>
      <c r="G499" s="105"/>
      <c r="H499" s="121" t="s">
        <v>29</v>
      </c>
      <c r="I499" s="17">
        <f>I487-I491</f>
        <v>0</v>
      </c>
      <c r="J499" s="111" t="s">
        <v>43</v>
      </c>
    </row>
    <row r="500" spans="2:10" ht="15">
      <c r="B500" s="114"/>
      <c r="C500" s="105"/>
      <c r="D500" s="105"/>
      <c r="E500" s="105"/>
      <c r="F500" s="105"/>
      <c r="G500" s="105"/>
      <c r="H500" s="105"/>
      <c r="I500" s="105"/>
      <c r="J500" s="111"/>
    </row>
    <row r="501" spans="2:10" ht="15">
      <c r="B501" s="114" t="s">
        <v>64</v>
      </c>
      <c r="C501" s="105"/>
      <c r="D501" s="105"/>
      <c r="E501" s="105"/>
      <c r="F501" s="105"/>
      <c r="G501" s="105"/>
      <c r="I501" s="105"/>
      <c r="J501" s="111"/>
    </row>
    <row r="502" spans="2:10" ht="15">
      <c r="B502" s="114"/>
      <c r="C502" s="105"/>
      <c r="D502" s="105"/>
      <c r="E502" s="105"/>
      <c r="F502" s="105"/>
      <c r="G502" s="105"/>
      <c r="H502" s="105"/>
      <c r="I502" s="105"/>
      <c r="J502" s="111"/>
    </row>
    <row r="503" spans="2:10" ht="15">
      <c r="B503" s="110"/>
      <c r="C503" s="115"/>
      <c r="D503" s="105"/>
      <c r="E503" s="105"/>
      <c r="F503" s="105"/>
      <c r="G503" s="105"/>
      <c r="H503" s="121" t="s">
        <v>29</v>
      </c>
      <c r="I503" s="17">
        <f>I495-I499</f>
        <v>0</v>
      </c>
      <c r="J503" s="111" t="s">
        <v>43</v>
      </c>
    </row>
    <row r="504" spans="2:10" ht="15">
      <c r="B504" s="122"/>
      <c r="C504" s="123"/>
      <c r="D504" s="123"/>
      <c r="E504" s="123"/>
      <c r="F504" s="123"/>
      <c r="G504" s="123"/>
      <c r="H504" s="123"/>
      <c r="I504" s="123"/>
      <c r="J504" s="124"/>
    </row>
    <row r="505" spans="2:10" ht="15">
      <c r="B505" s="104"/>
      <c r="C505" s="105"/>
      <c r="D505" s="105"/>
      <c r="E505" s="105"/>
      <c r="F505" s="105"/>
      <c r="G505" s="105"/>
      <c r="H505" s="105"/>
      <c r="I505" s="105"/>
      <c r="J505" s="105"/>
    </row>
    <row r="506" spans="2:10" ht="15">
      <c r="B506" s="104" t="s">
        <v>65</v>
      </c>
      <c r="C506" s="105"/>
      <c r="D506" s="105"/>
      <c r="E506" s="105"/>
      <c r="F506" s="105"/>
      <c r="G506" s="105"/>
      <c r="H506" s="105"/>
      <c r="I506" s="105"/>
      <c r="J506" s="105"/>
    </row>
    <row r="507" spans="2:10">
      <c r="B507" s="107" t="s">
        <v>25</v>
      </c>
      <c r="C507" s="108"/>
      <c r="D507" s="108"/>
      <c r="E507" s="108"/>
      <c r="F507" s="108"/>
      <c r="G507" s="108"/>
      <c r="H507" s="273"/>
      <c r="I507" s="274"/>
      <c r="J507" s="109"/>
    </row>
    <row r="508" spans="2:10" ht="15.75" customHeight="1">
      <c r="B508" s="110" t="s">
        <v>440</v>
      </c>
      <c r="C508" s="105"/>
      <c r="D508" s="105"/>
      <c r="E508" s="105"/>
      <c r="F508" s="105"/>
      <c r="G508" s="105"/>
      <c r="H508" s="83"/>
      <c r="I508" s="166"/>
      <c r="J508" s="111"/>
    </row>
    <row r="509" spans="2:10">
      <c r="B509" s="113" t="s">
        <v>166</v>
      </c>
      <c r="C509" s="105"/>
      <c r="D509" s="105"/>
      <c r="E509" s="105"/>
      <c r="F509" s="105"/>
      <c r="G509" s="105"/>
      <c r="H509" s="83"/>
      <c r="I509" s="84"/>
      <c r="J509" s="111" t="s">
        <v>9</v>
      </c>
    </row>
    <row r="510" spans="2:10" ht="15">
      <c r="B510" s="114"/>
      <c r="C510" s="105"/>
      <c r="D510" s="105"/>
      <c r="E510" s="105"/>
      <c r="F510" s="105"/>
      <c r="G510" s="105"/>
      <c r="H510" s="105"/>
      <c r="I510" s="105"/>
      <c r="J510" s="111"/>
    </row>
    <row r="511" spans="2:10" ht="15">
      <c r="B511" s="114" t="s">
        <v>66</v>
      </c>
      <c r="C511" s="105"/>
      <c r="D511" s="105"/>
      <c r="E511" s="105"/>
      <c r="F511" s="105"/>
      <c r="G511" s="105"/>
      <c r="H511" s="105"/>
      <c r="I511" s="105"/>
      <c r="J511" s="111"/>
    </row>
    <row r="512" spans="2:10">
      <c r="B512" s="275" t="s">
        <v>167</v>
      </c>
      <c r="C512" s="276"/>
      <c r="D512" s="276"/>
      <c r="E512" s="276"/>
      <c r="F512" s="276"/>
      <c r="G512" s="276"/>
      <c r="H512" s="276"/>
      <c r="I512" s="276"/>
      <c r="J512" s="277"/>
    </row>
    <row r="513" spans="2:10" ht="15">
      <c r="B513" s="114"/>
      <c r="C513" s="105"/>
      <c r="D513" s="105"/>
      <c r="E513" s="105"/>
      <c r="F513" s="105"/>
      <c r="G513" s="105"/>
      <c r="H513" s="105"/>
      <c r="I513" s="105"/>
      <c r="J513" s="111"/>
    </row>
    <row r="514" spans="2:10" ht="15">
      <c r="B514" s="116" t="s">
        <v>81</v>
      </c>
      <c r="C514" s="105"/>
      <c r="D514" s="105"/>
      <c r="E514" s="105"/>
      <c r="F514" s="105"/>
      <c r="G514" s="115"/>
      <c r="H514" s="105"/>
      <c r="I514" s="85"/>
      <c r="J514" s="111" t="s">
        <v>43</v>
      </c>
    </row>
    <row r="515" spans="2:10" ht="15">
      <c r="B515" s="114"/>
      <c r="C515" s="105"/>
      <c r="D515" s="105"/>
      <c r="E515" s="105"/>
      <c r="F515" s="105"/>
      <c r="G515" s="105"/>
      <c r="H515" s="105"/>
      <c r="I515" s="105"/>
      <c r="J515" s="111"/>
    </row>
    <row r="516" spans="2:10" ht="15">
      <c r="B516" s="116" t="s">
        <v>80</v>
      </c>
      <c r="C516" s="105"/>
      <c r="D516" s="105"/>
      <c r="E516" s="105"/>
      <c r="F516" s="105"/>
      <c r="G516" s="115"/>
      <c r="H516" s="105"/>
      <c r="I516" s="85"/>
      <c r="J516" s="111" t="s">
        <v>43</v>
      </c>
    </row>
    <row r="517" spans="2:10" ht="15">
      <c r="B517" s="114"/>
      <c r="C517" s="105"/>
      <c r="D517" s="105"/>
      <c r="E517" s="105"/>
      <c r="F517" s="105"/>
      <c r="G517" s="105"/>
      <c r="H517" s="105"/>
      <c r="I517" s="105"/>
      <c r="J517" s="111"/>
    </row>
    <row r="518" spans="2:10" ht="15">
      <c r="B518" s="117" t="s">
        <v>84</v>
      </c>
      <c r="C518" s="118"/>
      <c r="D518" s="118"/>
      <c r="E518" s="118"/>
      <c r="F518" s="118"/>
      <c r="G518" s="115"/>
      <c r="H518" s="118"/>
      <c r="I518" s="119"/>
      <c r="J518" s="111" t="s">
        <v>43</v>
      </c>
    </row>
    <row r="519" spans="2:10" ht="15">
      <c r="B519" s="120"/>
      <c r="C519" s="118"/>
      <c r="D519" s="118"/>
      <c r="E519" s="118"/>
      <c r="F519" s="118"/>
      <c r="G519" s="115"/>
      <c r="H519" s="118"/>
      <c r="I519" s="105"/>
      <c r="J519" s="111"/>
    </row>
    <row r="520" spans="2:10" ht="15">
      <c r="B520" s="117" t="s">
        <v>85</v>
      </c>
      <c r="C520" s="118"/>
      <c r="D520" s="118"/>
      <c r="E520" s="118"/>
      <c r="F520" s="118"/>
      <c r="G520" s="115"/>
      <c r="H520" s="118"/>
      <c r="I520" s="119"/>
      <c r="J520" s="111" t="s">
        <v>43</v>
      </c>
    </row>
    <row r="521" spans="2:10" ht="15">
      <c r="B521" s="114"/>
      <c r="C521" s="105"/>
      <c r="D521" s="105"/>
      <c r="E521" s="105"/>
      <c r="F521" s="115"/>
      <c r="G521" s="105"/>
      <c r="H521" s="105"/>
      <c r="I521" s="105"/>
      <c r="J521" s="111"/>
    </row>
    <row r="522" spans="2:10" ht="15">
      <c r="B522" s="114"/>
      <c r="C522" s="115"/>
      <c r="D522" s="105"/>
      <c r="E522" s="105"/>
      <c r="F522" s="105"/>
      <c r="G522" s="115"/>
      <c r="H522" s="105"/>
      <c r="I522" s="105"/>
      <c r="J522" s="111"/>
    </row>
    <row r="523" spans="2:10" ht="15">
      <c r="B523" s="110" t="s">
        <v>82</v>
      </c>
      <c r="C523" s="105"/>
      <c r="D523" s="105"/>
      <c r="E523" s="105"/>
      <c r="F523" s="105"/>
      <c r="G523" s="105"/>
      <c r="H523" s="105"/>
      <c r="I523" s="105"/>
      <c r="J523" s="111"/>
    </row>
    <row r="524" spans="2:10" ht="15">
      <c r="B524" s="110"/>
      <c r="C524" s="115"/>
      <c r="D524" s="115"/>
      <c r="E524" s="105"/>
      <c r="F524" s="105"/>
      <c r="G524" s="105"/>
      <c r="H524" s="121" t="s">
        <v>29</v>
      </c>
      <c r="I524" s="17">
        <f>I514-I518</f>
        <v>0</v>
      </c>
      <c r="J524" s="111" t="s">
        <v>43</v>
      </c>
    </row>
    <row r="525" spans="2:10" ht="15">
      <c r="B525" s="114"/>
      <c r="C525" s="105"/>
      <c r="D525" s="105"/>
      <c r="E525" s="105"/>
      <c r="F525" s="105"/>
      <c r="G525" s="105"/>
      <c r="H525" s="105"/>
      <c r="I525" s="105"/>
      <c r="J525" s="111"/>
    </row>
    <row r="526" spans="2:10" ht="15">
      <c r="B526" s="114"/>
      <c r="C526" s="105"/>
      <c r="D526" s="105"/>
      <c r="E526" s="105"/>
      <c r="F526" s="105"/>
      <c r="G526" s="105"/>
      <c r="H526" s="105"/>
      <c r="I526" s="105"/>
      <c r="J526" s="111"/>
    </row>
    <row r="527" spans="2:10" ht="15">
      <c r="B527" s="110" t="s">
        <v>83</v>
      </c>
      <c r="C527" s="105"/>
      <c r="D527" s="105"/>
      <c r="E527" s="105"/>
      <c r="F527" s="105"/>
      <c r="G527" s="105"/>
      <c r="H527" s="105"/>
      <c r="I527" s="105"/>
      <c r="J527" s="111"/>
    </row>
    <row r="528" spans="2:10" ht="15">
      <c r="B528" s="110"/>
      <c r="C528" s="115"/>
      <c r="D528" s="115"/>
      <c r="E528" s="105"/>
      <c r="F528" s="105"/>
      <c r="G528" s="105"/>
      <c r="H528" s="121" t="s">
        <v>29</v>
      </c>
      <c r="I528" s="17">
        <f>I516-I520</f>
        <v>0</v>
      </c>
      <c r="J528" s="111" t="s">
        <v>43</v>
      </c>
    </row>
    <row r="529" spans="2:10" ht="15">
      <c r="B529" s="114"/>
      <c r="C529" s="105"/>
      <c r="D529" s="105"/>
      <c r="E529" s="105"/>
      <c r="F529" s="105"/>
      <c r="G529" s="105"/>
      <c r="H529" s="105"/>
      <c r="I529" s="105"/>
      <c r="J529" s="111"/>
    </row>
    <row r="530" spans="2:10" ht="15">
      <c r="B530" s="114" t="s">
        <v>65</v>
      </c>
      <c r="C530" s="105"/>
      <c r="D530" s="105"/>
      <c r="E530" s="105"/>
      <c r="F530" s="105"/>
      <c r="G530" s="105"/>
      <c r="I530" s="105"/>
      <c r="J530" s="111"/>
    </row>
    <row r="531" spans="2:10" ht="15">
      <c r="B531" s="114"/>
      <c r="C531" s="105"/>
      <c r="D531" s="105"/>
      <c r="E531" s="105"/>
      <c r="F531" s="105"/>
      <c r="G531" s="105"/>
      <c r="H531" s="105"/>
      <c r="I531" s="105"/>
      <c r="J531" s="111"/>
    </row>
    <row r="532" spans="2:10" ht="15">
      <c r="B532" s="110"/>
      <c r="C532" s="115"/>
      <c r="D532" s="105"/>
      <c r="E532" s="105"/>
      <c r="F532" s="105"/>
      <c r="G532" s="105"/>
      <c r="H532" s="121" t="s">
        <v>29</v>
      </c>
      <c r="I532" s="17">
        <f>I524-I528</f>
        <v>0</v>
      </c>
      <c r="J532" s="111" t="s">
        <v>43</v>
      </c>
    </row>
    <row r="533" spans="2:10" ht="15">
      <c r="B533" s="122"/>
      <c r="C533" s="123"/>
      <c r="D533" s="123"/>
      <c r="E533" s="123"/>
      <c r="F533" s="123"/>
      <c r="G533" s="123"/>
      <c r="H533" s="123"/>
      <c r="I533" s="123"/>
      <c r="J533" s="124"/>
    </row>
    <row r="534" spans="2:10" ht="15">
      <c r="B534" s="104"/>
      <c r="C534" s="105"/>
      <c r="D534" s="105"/>
      <c r="E534" s="105"/>
      <c r="F534" s="105"/>
      <c r="G534" s="105"/>
      <c r="H534" s="105"/>
      <c r="I534" s="105"/>
      <c r="J534" s="105"/>
    </row>
    <row r="535" spans="2:10" ht="15.75" thickBot="1">
      <c r="B535" s="125" t="s">
        <v>118</v>
      </c>
      <c r="C535" s="125"/>
      <c r="D535" s="125"/>
      <c r="E535" s="125"/>
      <c r="F535" s="125"/>
      <c r="G535" s="125"/>
      <c r="H535" s="125"/>
      <c r="I535" s="125"/>
      <c r="J535" s="125"/>
    </row>
    <row r="537" spans="2:10" ht="12.75" customHeight="1">
      <c r="C537" s="115"/>
    </row>
    <row r="538" spans="2:10" ht="15">
      <c r="B538" s="126"/>
    </row>
    <row r="539" spans="2:10" ht="15">
      <c r="B539" s="279" t="s">
        <v>108</v>
      </c>
      <c r="C539" s="279"/>
      <c r="D539" s="279"/>
      <c r="E539" s="279"/>
      <c r="F539" s="279"/>
      <c r="G539" s="279"/>
      <c r="H539" s="279"/>
      <c r="I539" s="279"/>
      <c r="J539" s="279"/>
    </row>
    <row r="540" spans="2:10" ht="58.5" customHeight="1">
      <c r="B540" s="278" t="s">
        <v>412</v>
      </c>
      <c r="C540" s="278"/>
      <c r="D540" s="278"/>
      <c r="E540" s="278"/>
      <c r="F540" s="278"/>
      <c r="G540" s="278"/>
      <c r="H540" s="278"/>
      <c r="I540" s="278"/>
      <c r="J540" s="278"/>
    </row>
    <row r="541" spans="2:10">
      <c r="B541" s="278"/>
      <c r="C541" s="278"/>
      <c r="D541" s="278"/>
      <c r="E541" s="278"/>
      <c r="F541" s="278"/>
      <c r="G541" s="278"/>
      <c r="H541" s="278"/>
      <c r="I541" s="278"/>
      <c r="J541" s="278"/>
    </row>
    <row r="542" spans="2:10" ht="15">
      <c r="B542" s="127" t="s">
        <v>108</v>
      </c>
      <c r="C542" s="127"/>
      <c r="D542" s="127"/>
      <c r="E542" s="127"/>
      <c r="F542" s="115"/>
      <c r="G542" s="127"/>
      <c r="H542" s="127"/>
      <c r="I542" s="128"/>
      <c r="J542" s="87" t="s">
        <v>6</v>
      </c>
    </row>
    <row r="544" spans="2:10" ht="15">
      <c r="B544" s="126" t="s">
        <v>89</v>
      </c>
      <c r="F544" s="115"/>
      <c r="I544" s="17">
        <f>(IF(H449&lt;&gt;"",IF(OR(H449=Aides!$B$16,H449=Aides!$B$17,H449=Aides!$B$18),I474*I450,I474*VLOOKUP(H449,Aides!$B$2:$C$18,2,FALSE)))+IF(H478&lt;&gt;"",IF(OR(H478=Aides!$B$16,H478=Aides!$B$17,H478=Aides!$B$18),I503*I479,I503*VLOOKUP(H478,Aides!$B$2:$C$18,2,FALSE)))+IF(H507&lt;&gt;"",IF(OR(H507=Aides!$B$16,H507=Aides!$B$17,H507=Aides!$B$18),I532*I508,I532*VLOOKUP(H507,Aides!$B$2:$C$18,2,FALSE))))*I542</f>
        <v>0</v>
      </c>
      <c r="J544" s="87" t="s">
        <v>78</v>
      </c>
    </row>
    <row r="546" spans="1:13" ht="15.75" thickBot="1">
      <c r="B546" s="130" t="s">
        <v>56</v>
      </c>
      <c r="C546" s="131"/>
      <c r="D546" s="131"/>
      <c r="E546" s="131"/>
      <c r="F546" s="131"/>
      <c r="G546" s="131"/>
      <c r="H546" s="131"/>
      <c r="I546" s="131"/>
      <c r="J546" s="131"/>
    </row>
    <row r="548" spans="1:13" ht="15">
      <c r="B548" s="126" t="s">
        <v>408</v>
      </c>
      <c r="F548" s="115"/>
      <c r="I548" s="85"/>
      <c r="J548" s="87" t="s">
        <v>7</v>
      </c>
    </row>
    <row r="550" spans="1:13" ht="15">
      <c r="A550" s="129"/>
      <c r="B550" s="132" t="s">
        <v>409</v>
      </c>
      <c r="F550" s="115"/>
      <c r="I550" s="207"/>
    </row>
    <row r="551" spans="1:13" ht="30" customHeight="1">
      <c r="A551" s="129"/>
      <c r="B551" s="261" t="s">
        <v>410</v>
      </c>
      <c r="C551" s="261"/>
      <c r="D551" s="261"/>
      <c r="E551" s="261"/>
      <c r="F551" s="261"/>
      <c r="G551" s="261"/>
      <c r="H551" s="261"/>
      <c r="I551" s="261"/>
      <c r="J551" s="261"/>
    </row>
    <row r="552" spans="1:13" s="83" customFormat="1" ht="25.5" customHeight="1">
      <c r="A552" s="210"/>
      <c r="B552" s="262"/>
      <c r="C552" s="263"/>
      <c r="D552" s="263"/>
      <c r="E552" s="263"/>
      <c r="F552" s="263"/>
      <c r="G552" s="263"/>
      <c r="H552" s="263"/>
      <c r="I552" s="263"/>
      <c r="J552" s="264"/>
    </row>
    <row r="553" spans="1:13" s="83" customFormat="1" ht="25.5" customHeight="1">
      <c r="A553" s="210"/>
      <c r="B553" s="265"/>
      <c r="C553" s="266"/>
      <c r="D553" s="266"/>
      <c r="E553" s="266"/>
      <c r="F553" s="266"/>
      <c r="G553" s="266"/>
      <c r="H553" s="266"/>
      <c r="I553" s="266"/>
      <c r="J553" s="267"/>
    </row>
    <row r="554" spans="1:13" s="83" customFormat="1" ht="25.5" customHeight="1">
      <c r="A554" s="210"/>
      <c r="B554" s="268"/>
      <c r="C554" s="269"/>
      <c r="D554" s="269"/>
      <c r="E554" s="269"/>
      <c r="F554" s="269"/>
      <c r="G554" s="269"/>
      <c r="H554" s="269"/>
      <c r="I554" s="269"/>
      <c r="J554" s="267"/>
    </row>
    <row r="555" spans="1:13" s="83" customFormat="1" ht="25.5" customHeight="1">
      <c r="A555" s="210"/>
      <c r="B555" s="268"/>
      <c r="C555" s="269"/>
      <c r="D555" s="269"/>
      <c r="E555" s="269"/>
      <c r="F555" s="269"/>
      <c r="G555" s="269"/>
      <c r="H555" s="269"/>
      <c r="I555" s="269"/>
      <c r="J555" s="267"/>
    </row>
    <row r="556" spans="1:13" s="83" customFormat="1" ht="25.5" customHeight="1">
      <c r="A556" s="210"/>
      <c r="B556" s="270"/>
      <c r="C556" s="271"/>
      <c r="D556" s="271"/>
      <c r="E556" s="271"/>
      <c r="F556" s="271"/>
      <c r="G556" s="271"/>
      <c r="H556" s="271"/>
      <c r="I556" s="271"/>
      <c r="J556" s="272"/>
    </row>
    <row r="558" spans="1:13" ht="15">
      <c r="A558" s="129"/>
      <c r="B558" s="132" t="s">
        <v>396</v>
      </c>
      <c r="F558" s="115"/>
      <c r="I558" s="167"/>
      <c r="J558" s="87" t="s">
        <v>395</v>
      </c>
      <c r="K558" s="168" t="s">
        <v>398</v>
      </c>
      <c r="M558" s="126"/>
    </row>
    <row r="559" spans="1:13" ht="15">
      <c r="A559" s="129"/>
      <c r="B559" s="132"/>
      <c r="I559" s="21"/>
    </row>
    <row r="560" spans="1:13" ht="15">
      <c r="A560" s="129"/>
      <c r="B560" s="132" t="s">
        <v>397</v>
      </c>
      <c r="I560" s="17">
        <f>I548*I558</f>
        <v>0</v>
      </c>
      <c r="J560" s="87" t="s">
        <v>7</v>
      </c>
    </row>
    <row r="561" spans="1:19" ht="15">
      <c r="A561" s="129"/>
      <c r="B561" s="126"/>
    </row>
    <row r="562" spans="1:19" ht="17.25" customHeight="1">
      <c r="B562" s="132" t="s">
        <v>57</v>
      </c>
      <c r="F562" s="115"/>
      <c r="I562" s="85"/>
      <c r="J562" s="87" t="s">
        <v>7</v>
      </c>
    </row>
    <row r="563" spans="1:19" ht="15">
      <c r="B563" s="132"/>
      <c r="I563" s="21"/>
    </row>
    <row r="564" spans="1:19" ht="15">
      <c r="B564" s="132" t="s">
        <v>400</v>
      </c>
      <c r="F564" s="115"/>
      <c r="I564" s="17">
        <f>I560-I562</f>
        <v>0</v>
      </c>
      <c r="J564" s="87" t="s">
        <v>7</v>
      </c>
    </row>
    <row r="566" spans="1:19" ht="27.75" customHeight="1">
      <c r="B566" s="278" t="s">
        <v>8</v>
      </c>
      <c r="C566" s="278"/>
      <c r="D566" s="278"/>
      <c r="E566" s="278"/>
      <c r="F566" s="278"/>
      <c r="G566" s="278"/>
      <c r="H566" s="278"/>
      <c r="I566" s="278"/>
      <c r="J566" s="278"/>
    </row>
    <row r="568" spans="1:19" ht="15.75" thickBot="1">
      <c r="B568" s="130" t="s">
        <v>109</v>
      </c>
      <c r="C568" s="131"/>
      <c r="D568" s="131"/>
      <c r="E568" s="131"/>
      <c r="F568" s="131"/>
      <c r="G568" s="131"/>
      <c r="H568" s="131"/>
      <c r="I568" s="131"/>
      <c r="J568" s="131"/>
    </row>
    <row r="570" spans="1:19" ht="15">
      <c r="B570" s="149"/>
      <c r="C570" s="115"/>
      <c r="M570" s="136"/>
      <c r="N570" s="136"/>
      <c r="O570" s="136"/>
      <c r="P570" s="136"/>
      <c r="Q570" s="136"/>
      <c r="R570" s="136"/>
      <c r="S570" s="136"/>
    </row>
    <row r="571" spans="1:19">
      <c r="M571" s="136"/>
      <c r="N571" s="136"/>
      <c r="O571" s="136"/>
      <c r="P571" s="136"/>
      <c r="Q571" s="136"/>
      <c r="R571" s="136"/>
      <c r="S571" s="136"/>
    </row>
    <row r="572" spans="1:19">
      <c r="B572" s="135" t="s">
        <v>92</v>
      </c>
    </row>
    <row r="573" spans="1:19">
      <c r="B573" s="97" t="s">
        <v>93</v>
      </c>
      <c r="L573" s="136"/>
    </row>
    <row r="574" spans="1:19" ht="15">
      <c r="B574" s="137" t="s">
        <v>376</v>
      </c>
      <c r="I574" s="138"/>
      <c r="L574" s="136"/>
    </row>
    <row r="576" spans="1:19" ht="15" customHeight="1">
      <c r="B576" s="126" t="s">
        <v>110</v>
      </c>
      <c r="F576" s="115"/>
      <c r="I576" s="85"/>
      <c r="J576" s="87" t="s">
        <v>7</v>
      </c>
    </row>
    <row r="577" spans="2:10" ht="15" customHeight="1"/>
    <row r="578" spans="2:10" ht="15" customHeight="1">
      <c r="B578" s="126" t="s">
        <v>111</v>
      </c>
      <c r="F578" s="115"/>
      <c r="I578" s="147" t="str">
        <f>IF(I544&lt;&gt;0,I576/I544,"")</f>
        <v/>
      </c>
      <c r="J578" s="87" t="s">
        <v>79</v>
      </c>
    </row>
    <row r="579" spans="2:10" ht="15" customHeight="1">
      <c r="B579" s="126"/>
      <c r="F579" s="115"/>
      <c r="I579" s="148"/>
    </row>
    <row r="580" spans="2:10" ht="15.75" thickBot="1">
      <c r="B580" s="130" t="s">
        <v>113</v>
      </c>
      <c r="C580" s="131"/>
      <c r="D580" s="131"/>
      <c r="E580" s="131"/>
      <c r="F580" s="131"/>
      <c r="G580" s="131"/>
      <c r="H580" s="131"/>
      <c r="I580" s="131"/>
      <c r="J580" s="131"/>
    </row>
    <row r="582" spans="2:10" ht="15">
      <c r="C582" s="115"/>
    </row>
    <row r="584" spans="2:10" ht="15">
      <c r="B584" s="142" t="s">
        <v>149</v>
      </c>
      <c r="F584" s="115"/>
      <c r="I584" s="17" t="str">
        <f>IF((I474*I451+I503*I480+I532*I509)=0,"",(I474*I451+I503*I480+I532*I509))</f>
        <v/>
      </c>
      <c r="J584" s="87" t="s">
        <v>148</v>
      </c>
    </row>
    <row r="586" spans="2:10" ht="15">
      <c r="B586" s="159" t="s">
        <v>114</v>
      </c>
      <c r="F586" s="115"/>
      <c r="I586" s="143" t="str">
        <f>IF((I474*I451+I503*I480+I532*I509)=0,"",I564/(I474*I451+I503*I480+I532*I509))</f>
        <v/>
      </c>
      <c r="J586" s="87" t="s">
        <v>6</v>
      </c>
    </row>
    <row r="587" spans="2:10" ht="15.75" thickBot="1">
      <c r="B587" s="130"/>
      <c r="C587" s="131"/>
      <c r="D587" s="131"/>
      <c r="E587" s="131"/>
      <c r="F587" s="131"/>
      <c r="G587" s="131"/>
      <c r="H587" s="131"/>
      <c r="I587" s="131"/>
      <c r="J587" s="131"/>
    </row>
    <row r="590" spans="2:10" ht="15.75" thickBot="1">
      <c r="B590" s="102" t="s">
        <v>52</v>
      </c>
      <c r="C590" s="103"/>
      <c r="D590" s="103"/>
      <c r="E590" s="103"/>
      <c r="F590" s="103"/>
      <c r="G590" s="103"/>
      <c r="H590" s="103"/>
      <c r="I590" s="103"/>
      <c r="J590" s="103"/>
    </row>
    <row r="591" spans="2:10" ht="15">
      <c r="B591" s="104"/>
      <c r="C591" s="105"/>
      <c r="D591" s="105"/>
      <c r="E591" s="105"/>
      <c r="F591" s="105"/>
      <c r="G591" s="105"/>
      <c r="H591" s="105"/>
      <c r="I591" s="105"/>
      <c r="J591" s="105"/>
    </row>
    <row r="592" spans="2:10" ht="15">
      <c r="B592" s="104" t="s">
        <v>63</v>
      </c>
      <c r="C592" s="105"/>
      <c r="D592" s="105"/>
      <c r="E592" s="105"/>
      <c r="F592" s="105"/>
      <c r="G592" s="105"/>
      <c r="H592" s="105"/>
      <c r="I592" s="105"/>
      <c r="J592" s="105"/>
    </row>
    <row r="593" spans="2:10">
      <c r="B593" s="107" t="s">
        <v>25</v>
      </c>
      <c r="C593" s="108"/>
      <c r="D593" s="108"/>
      <c r="E593" s="108"/>
      <c r="F593" s="108"/>
      <c r="G593" s="108"/>
      <c r="H593" s="273"/>
      <c r="I593" s="274"/>
      <c r="J593" s="109"/>
    </row>
    <row r="594" spans="2:10" ht="15.75" customHeight="1">
      <c r="B594" s="110" t="s">
        <v>440</v>
      </c>
      <c r="C594" s="105"/>
      <c r="D594" s="105"/>
      <c r="E594" s="105"/>
      <c r="F594" s="105"/>
      <c r="G594" s="105"/>
      <c r="H594" s="83"/>
      <c r="I594" s="166"/>
      <c r="J594" s="111"/>
    </row>
    <row r="595" spans="2:10">
      <c r="B595" s="113" t="s">
        <v>166</v>
      </c>
      <c r="C595" s="105"/>
      <c r="D595" s="105"/>
      <c r="E595" s="105"/>
      <c r="F595" s="105"/>
      <c r="G595" s="105"/>
      <c r="H595" s="83"/>
      <c r="I595" s="84"/>
      <c r="J595" s="111" t="s">
        <v>9</v>
      </c>
    </row>
    <row r="596" spans="2:10" ht="15">
      <c r="B596" s="114"/>
      <c r="C596" s="105"/>
      <c r="D596" s="105"/>
      <c r="E596" s="105"/>
      <c r="F596" s="105"/>
      <c r="G596" s="105"/>
      <c r="H596" s="105"/>
      <c r="I596" s="105"/>
      <c r="J596" s="111"/>
    </row>
    <row r="597" spans="2:10" ht="15">
      <c r="B597" s="114" t="s">
        <v>66</v>
      </c>
      <c r="C597" s="105"/>
      <c r="D597" s="105"/>
      <c r="E597" s="105"/>
      <c r="F597" s="105"/>
      <c r="G597" s="105"/>
      <c r="H597" s="105"/>
      <c r="I597" s="105"/>
      <c r="J597" s="111"/>
    </row>
    <row r="598" spans="2:10">
      <c r="B598" s="275" t="s">
        <v>167</v>
      </c>
      <c r="C598" s="276"/>
      <c r="D598" s="276"/>
      <c r="E598" s="276"/>
      <c r="F598" s="276"/>
      <c r="G598" s="276"/>
      <c r="H598" s="276"/>
      <c r="I598" s="276"/>
      <c r="J598" s="277"/>
    </row>
    <row r="599" spans="2:10" ht="15">
      <c r="B599" s="114"/>
      <c r="C599" s="105"/>
      <c r="D599" s="105"/>
      <c r="E599" s="105"/>
      <c r="F599" s="105"/>
      <c r="G599" s="105"/>
      <c r="H599" s="105"/>
      <c r="I599" s="105"/>
      <c r="J599" s="111"/>
    </row>
    <row r="600" spans="2:10" ht="15">
      <c r="B600" s="116" t="s">
        <v>81</v>
      </c>
      <c r="C600" s="105"/>
      <c r="D600" s="105"/>
      <c r="E600" s="105"/>
      <c r="F600" s="105"/>
      <c r="G600" s="105"/>
      <c r="H600" s="105"/>
      <c r="I600" s="85"/>
      <c r="J600" s="111" t="s">
        <v>43</v>
      </c>
    </row>
    <row r="601" spans="2:10" ht="15">
      <c r="B601" s="114"/>
      <c r="C601" s="105"/>
      <c r="D601" s="105"/>
      <c r="E601" s="105"/>
      <c r="F601" s="105"/>
      <c r="G601" s="105"/>
      <c r="H601" s="105"/>
      <c r="I601" s="105"/>
      <c r="J601" s="111"/>
    </row>
    <row r="602" spans="2:10" ht="15">
      <c r="B602" s="116" t="s">
        <v>80</v>
      </c>
      <c r="C602" s="105"/>
      <c r="D602" s="105"/>
      <c r="E602" s="105"/>
      <c r="F602" s="105"/>
      <c r="G602" s="105" t="s">
        <v>28</v>
      </c>
      <c r="H602" s="105"/>
      <c r="I602" s="85"/>
      <c r="J602" s="111" t="s">
        <v>43</v>
      </c>
    </row>
    <row r="603" spans="2:10" ht="15">
      <c r="B603" s="114"/>
      <c r="C603" s="105"/>
      <c r="D603" s="105"/>
      <c r="E603" s="105"/>
      <c r="F603" s="105"/>
      <c r="G603" s="105"/>
      <c r="H603" s="105"/>
      <c r="I603" s="105"/>
      <c r="J603" s="111"/>
    </row>
    <row r="604" spans="2:10" ht="15">
      <c r="B604" s="117" t="s">
        <v>84</v>
      </c>
      <c r="C604" s="118"/>
      <c r="D604" s="118"/>
      <c r="E604" s="118"/>
      <c r="F604" s="118"/>
      <c r="H604" s="118"/>
      <c r="I604" s="119"/>
      <c r="J604" s="111" t="s">
        <v>43</v>
      </c>
    </row>
    <row r="605" spans="2:10" ht="15">
      <c r="B605" s="120"/>
      <c r="C605" s="118"/>
      <c r="D605" s="118"/>
      <c r="E605" s="118"/>
      <c r="F605" s="118"/>
      <c r="G605" s="115"/>
      <c r="H605" s="118"/>
      <c r="I605" s="105"/>
      <c r="J605" s="111"/>
    </row>
    <row r="606" spans="2:10" ht="15">
      <c r="B606" s="117" t="s">
        <v>85</v>
      </c>
      <c r="C606" s="118"/>
      <c r="D606" s="118"/>
      <c r="E606" s="118"/>
      <c r="F606" s="118"/>
      <c r="G606" s="115"/>
      <c r="H606" s="118"/>
      <c r="I606" s="119"/>
      <c r="J606" s="111" t="s">
        <v>43</v>
      </c>
    </row>
    <row r="607" spans="2:10" ht="15">
      <c r="B607" s="114"/>
      <c r="C607" s="105"/>
      <c r="D607" s="105"/>
      <c r="E607" s="105"/>
      <c r="F607" s="115"/>
      <c r="G607" s="105"/>
      <c r="H607" s="105"/>
      <c r="I607" s="105"/>
      <c r="J607" s="111"/>
    </row>
    <row r="608" spans="2:10" ht="15">
      <c r="B608" s="114"/>
      <c r="C608" s="115"/>
      <c r="D608" s="105"/>
      <c r="E608" s="105"/>
      <c r="F608" s="105"/>
      <c r="G608" s="115"/>
      <c r="H608" s="105"/>
      <c r="I608" s="105"/>
      <c r="J608" s="111"/>
    </row>
    <row r="609" spans="2:10" ht="15">
      <c r="B609" s="110" t="s">
        <v>82</v>
      </c>
      <c r="C609" s="105"/>
      <c r="D609" s="105"/>
      <c r="E609" s="105"/>
      <c r="F609" s="105"/>
      <c r="G609" s="105"/>
      <c r="H609" s="105"/>
      <c r="I609" s="105"/>
      <c r="J609" s="111"/>
    </row>
    <row r="610" spans="2:10" ht="15">
      <c r="B610" s="110"/>
      <c r="C610" s="115"/>
      <c r="D610" s="115"/>
      <c r="E610" s="105"/>
      <c r="F610" s="105"/>
      <c r="G610" s="105"/>
      <c r="H610" s="121" t="s">
        <v>29</v>
      </c>
      <c r="I610" s="17">
        <f>I600-I604</f>
        <v>0</v>
      </c>
      <c r="J610" s="111" t="s">
        <v>43</v>
      </c>
    </row>
    <row r="611" spans="2:10" ht="15">
      <c r="B611" s="114"/>
      <c r="C611" s="105"/>
      <c r="D611" s="105"/>
      <c r="E611" s="105"/>
      <c r="F611" s="105"/>
      <c r="G611" s="105"/>
      <c r="H611" s="105"/>
      <c r="I611" s="105"/>
      <c r="J611" s="111"/>
    </row>
    <row r="612" spans="2:10" ht="15">
      <c r="B612" s="114"/>
      <c r="C612" s="105"/>
      <c r="D612" s="105"/>
      <c r="E612" s="105"/>
      <c r="F612" s="105"/>
      <c r="G612" s="105"/>
      <c r="H612" s="105"/>
      <c r="I612" s="105"/>
      <c r="J612" s="111"/>
    </row>
    <row r="613" spans="2:10" ht="15">
      <c r="B613" s="110" t="s">
        <v>83</v>
      </c>
      <c r="C613" s="105"/>
      <c r="D613" s="105"/>
      <c r="E613" s="105"/>
      <c r="F613" s="105"/>
      <c r="G613" s="105"/>
      <c r="H613" s="105"/>
      <c r="I613" s="105"/>
      <c r="J613" s="111"/>
    </row>
    <row r="614" spans="2:10" ht="15">
      <c r="B614" s="110"/>
      <c r="C614" s="115"/>
      <c r="D614" s="115"/>
      <c r="E614" s="105"/>
      <c r="F614" s="105"/>
      <c r="G614" s="105"/>
      <c r="H614" s="121" t="s">
        <v>29</v>
      </c>
      <c r="I614" s="17">
        <f>I602-I606</f>
        <v>0</v>
      </c>
      <c r="J614" s="111" t="s">
        <v>43</v>
      </c>
    </row>
    <row r="615" spans="2:10" ht="15">
      <c r="B615" s="114"/>
      <c r="C615" s="105"/>
      <c r="D615" s="105"/>
      <c r="E615" s="105"/>
      <c r="F615" s="105"/>
      <c r="G615" s="105"/>
      <c r="H615" s="105"/>
      <c r="I615" s="105"/>
      <c r="J615" s="111"/>
    </row>
    <row r="616" spans="2:10" ht="15">
      <c r="B616" s="114" t="s">
        <v>63</v>
      </c>
      <c r="C616" s="105"/>
      <c r="D616" s="105"/>
      <c r="E616" s="105"/>
      <c r="F616" s="105"/>
      <c r="G616" s="105"/>
      <c r="I616" s="105"/>
      <c r="J616" s="111"/>
    </row>
    <row r="617" spans="2:10" ht="15">
      <c r="B617" s="114"/>
      <c r="C617" s="105"/>
      <c r="D617" s="105"/>
      <c r="E617" s="105"/>
      <c r="F617" s="105"/>
      <c r="G617" s="105"/>
      <c r="H617" s="105"/>
      <c r="I617" s="105"/>
      <c r="J617" s="111"/>
    </row>
    <row r="618" spans="2:10" ht="15">
      <c r="B618" s="110"/>
      <c r="C618" s="115"/>
      <c r="D618" s="105"/>
      <c r="E618" s="105"/>
      <c r="F618" s="105"/>
      <c r="G618" s="105"/>
      <c r="H618" s="121" t="s">
        <v>29</v>
      </c>
      <c r="I618" s="17">
        <f>I610-I614</f>
        <v>0</v>
      </c>
      <c r="J618" s="111" t="s">
        <v>43</v>
      </c>
    </row>
    <row r="619" spans="2:10" ht="15">
      <c r="B619" s="122"/>
      <c r="C619" s="123"/>
      <c r="D619" s="123"/>
      <c r="E619" s="123"/>
      <c r="F619" s="123"/>
      <c r="G619" s="123"/>
      <c r="H619" s="123"/>
      <c r="I619" s="123"/>
      <c r="J619" s="124"/>
    </row>
    <row r="620" spans="2:10" ht="15">
      <c r="B620" s="104"/>
      <c r="C620" s="105"/>
      <c r="D620" s="105"/>
      <c r="E620" s="105"/>
      <c r="F620" s="105"/>
      <c r="G620" s="105"/>
      <c r="H620" s="105"/>
      <c r="I620" s="105"/>
      <c r="J620" s="105"/>
    </row>
    <row r="621" spans="2:10" ht="15">
      <c r="B621" s="104" t="s">
        <v>64</v>
      </c>
      <c r="C621" s="105"/>
      <c r="D621" s="105"/>
      <c r="E621" s="105"/>
      <c r="F621" s="105"/>
      <c r="G621" s="105"/>
      <c r="H621" s="105"/>
      <c r="I621" s="105"/>
      <c r="J621" s="105"/>
    </row>
    <row r="622" spans="2:10">
      <c r="B622" s="107" t="s">
        <v>25</v>
      </c>
      <c r="C622" s="108"/>
      <c r="D622" s="108"/>
      <c r="E622" s="108"/>
      <c r="F622" s="108"/>
      <c r="G622" s="108"/>
      <c r="H622" s="273"/>
      <c r="I622" s="274"/>
      <c r="J622" s="109"/>
    </row>
    <row r="623" spans="2:10" ht="17.25" customHeight="1">
      <c r="B623" s="110" t="s">
        <v>440</v>
      </c>
      <c r="C623" s="105"/>
      <c r="D623" s="105"/>
      <c r="E623" s="105"/>
      <c r="F623" s="105"/>
      <c r="G623" s="105"/>
      <c r="H623" s="83"/>
      <c r="I623" s="166"/>
      <c r="J623" s="111"/>
    </row>
    <row r="624" spans="2:10">
      <c r="B624" s="113" t="s">
        <v>166</v>
      </c>
      <c r="C624" s="105"/>
      <c r="D624" s="105"/>
      <c r="E624" s="105"/>
      <c r="F624" s="105"/>
      <c r="G624" s="105"/>
      <c r="H624" s="83"/>
      <c r="I624" s="84"/>
      <c r="J624" s="111" t="s">
        <v>9</v>
      </c>
    </row>
    <row r="625" spans="2:10" ht="15">
      <c r="B625" s="114"/>
      <c r="C625" s="105"/>
      <c r="D625" s="105"/>
      <c r="E625" s="105"/>
      <c r="F625" s="105"/>
      <c r="G625" s="105"/>
      <c r="H625" s="105"/>
      <c r="I625" s="105"/>
      <c r="J625" s="111"/>
    </row>
    <row r="626" spans="2:10" ht="15">
      <c r="B626" s="114" t="s">
        <v>66</v>
      </c>
      <c r="C626" s="105"/>
      <c r="D626" s="105"/>
      <c r="E626" s="105"/>
      <c r="F626" s="105"/>
      <c r="G626" s="105"/>
      <c r="H626" s="105"/>
      <c r="I626" s="105"/>
      <c r="J626" s="111"/>
    </row>
    <row r="627" spans="2:10">
      <c r="B627" s="275" t="s">
        <v>167</v>
      </c>
      <c r="C627" s="276"/>
      <c r="D627" s="276"/>
      <c r="E627" s="276"/>
      <c r="F627" s="276"/>
      <c r="G627" s="276"/>
      <c r="H627" s="276"/>
      <c r="I627" s="276"/>
      <c r="J627" s="277"/>
    </row>
    <row r="628" spans="2:10" ht="15">
      <c r="B628" s="114"/>
      <c r="C628" s="105"/>
      <c r="D628" s="105"/>
      <c r="E628" s="105"/>
      <c r="F628" s="105"/>
      <c r="G628" s="105"/>
      <c r="H628" s="105"/>
      <c r="I628" s="105"/>
      <c r="J628" s="111"/>
    </row>
    <row r="629" spans="2:10" ht="15">
      <c r="B629" s="116" t="s">
        <v>81</v>
      </c>
      <c r="C629" s="105"/>
      <c r="D629" s="105"/>
      <c r="E629" s="105"/>
      <c r="F629" s="105"/>
      <c r="G629" s="115"/>
      <c r="H629" s="105"/>
      <c r="I629" s="85"/>
      <c r="J629" s="111" t="s">
        <v>43</v>
      </c>
    </row>
    <row r="630" spans="2:10" ht="15">
      <c r="B630" s="114"/>
      <c r="C630" s="105"/>
      <c r="D630" s="105"/>
      <c r="E630" s="105"/>
      <c r="F630" s="105"/>
      <c r="G630" s="105"/>
      <c r="H630" s="105"/>
      <c r="I630" s="105"/>
      <c r="J630" s="111"/>
    </row>
    <row r="631" spans="2:10" ht="15">
      <c r="B631" s="116" t="s">
        <v>80</v>
      </c>
      <c r="C631" s="105"/>
      <c r="D631" s="105"/>
      <c r="E631" s="105"/>
      <c r="F631" s="105"/>
      <c r="G631" s="115"/>
      <c r="H631" s="105"/>
      <c r="I631" s="85"/>
      <c r="J631" s="111" t="s">
        <v>43</v>
      </c>
    </row>
    <row r="632" spans="2:10" ht="15">
      <c r="B632" s="114"/>
      <c r="C632" s="105"/>
      <c r="D632" s="105"/>
      <c r="E632" s="105"/>
      <c r="F632" s="105"/>
      <c r="G632" s="105"/>
      <c r="H632" s="105"/>
      <c r="I632" s="105"/>
      <c r="J632" s="111"/>
    </row>
    <row r="633" spans="2:10" ht="15">
      <c r="B633" s="117" t="s">
        <v>84</v>
      </c>
      <c r="C633" s="118"/>
      <c r="D633" s="118"/>
      <c r="E633" s="118"/>
      <c r="F633" s="118"/>
      <c r="G633" s="115"/>
      <c r="H633" s="118"/>
      <c r="I633" s="119"/>
      <c r="J633" s="111" t="s">
        <v>43</v>
      </c>
    </row>
    <row r="634" spans="2:10" ht="15">
      <c r="B634" s="120"/>
      <c r="C634" s="118"/>
      <c r="D634" s="118"/>
      <c r="E634" s="118"/>
      <c r="F634" s="118"/>
      <c r="G634" s="115"/>
      <c r="H634" s="118"/>
      <c r="I634" s="105"/>
      <c r="J634" s="111"/>
    </row>
    <row r="635" spans="2:10" ht="15">
      <c r="B635" s="117" t="s">
        <v>85</v>
      </c>
      <c r="C635" s="118"/>
      <c r="D635" s="118"/>
      <c r="E635" s="118"/>
      <c r="F635" s="118"/>
      <c r="G635" s="115"/>
      <c r="H635" s="118"/>
      <c r="I635" s="119"/>
      <c r="J635" s="111" t="s">
        <v>43</v>
      </c>
    </row>
    <row r="636" spans="2:10" ht="15">
      <c r="B636" s="114"/>
      <c r="C636" s="105"/>
      <c r="D636" s="105"/>
      <c r="E636" s="105"/>
      <c r="F636" s="115"/>
      <c r="G636" s="105"/>
      <c r="H636" s="105"/>
      <c r="I636" s="105"/>
      <c r="J636" s="111"/>
    </row>
    <row r="637" spans="2:10" ht="15">
      <c r="B637" s="114"/>
      <c r="C637" s="115"/>
      <c r="D637" s="105"/>
      <c r="E637" s="105"/>
      <c r="F637" s="105"/>
      <c r="G637" s="115"/>
      <c r="H637" s="105"/>
      <c r="I637" s="105"/>
      <c r="J637" s="111"/>
    </row>
    <row r="638" spans="2:10" ht="15">
      <c r="B638" s="110" t="s">
        <v>82</v>
      </c>
      <c r="C638" s="105"/>
      <c r="D638" s="105"/>
      <c r="E638" s="105"/>
      <c r="F638" s="105"/>
      <c r="G638" s="105"/>
      <c r="H638" s="105"/>
      <c r="I638" s="105"/>
      <c r="J638" s="111"/>
    </row>
    <row r="639" spans="2:10" ht="15">
      <c r="B639" s="110"/>
      <c r="C639" s="115"/>
      <c r="D639" s="115"/>
      <c r="E639" s="105"/>
      <c r="F639" s="105"/>
      <c r="G639" s="105"/>
      <c r="H639" s="121" t="s">
        <v>29</v>
      </c>
      <c r="I639" s="17">
        <f>I629-I633</f>
        <v>0</v>
      </c>
      <c r="J639" s="111" t="s">
        <v>43</v>
      </c>
    </row>
    <row r="640" spans="2:10" ht="15">
      <c r="B640" s="114"/>
      <c r="C640" s="105"/>
      <c r="D640" s="105"/>
      <c r="E640" s="105"/>
      <c r="F640" s="105"/>
      <c r="G640" s="105"/>
      <c r="H640" s="105"/>
      <c r="I640" s="105"/>
      <c r="J640" s="111"/>
    </row>
    <row r="641" spans="2:10" ht="15">
      <c r="B641" s="114"/>
      <c r="C641" s="105"/>
      <c r="D641" s="105"/>
      <c r="E641" s="105"/>
      <c r="F641" s="105"/>
      <c r="G641" s="105"/>
      <c r="H641" s="105"/>
      <c r="I641" s="105"/>
      <c r="J641" s="111"/>
    </row>
    <row r="642" spans="2:10" ht="15">
      <c r="B642" s="110" t="s">
        <v>83</v>
      </c>
      <c r="C642" s="105"/>
      <c r="D642" s="105"/>
      <c r="E642" s="105"/>
      <c r="F642" s="105"/>
      <c r="G642" s="105"/>
      <c r="H642" s="105"/>
      <c r="I642" s="105"/>
      <c r="J642" s="111"/>
    </row>
    <row r="643" spans="2:10" ht="15">
      <c r="B643" s="110"/>
      <c r="C643" s="115"/>
      <c r="D643" s="115"/>
      <c r="E643" s="105"/>
      <c r="F643" s="105"/>
      <c r="G643" s="105"/>
      <c r="H643" s="121" t="s">
        <v>29</v>
      </c>
      <c r="I643" s="17">
        <f>I631-I635</f>
        <v>0</v>
      </c>
      <c r="J643" s="111" t="s">
        <v>43</v>
      </c>
    </row>
    <row r="644" spans="2:10" ht="15">
      <c r="B644" s="114"/>
      <c r="C644" s="105"/>
      <c r="D644" s="105"/>
      <c r="E644" s="105"/>
      <c r="F644" s="105"/>
      <c r="G644" s="105"/>
      <c r="H644" s="105"/>
      <c r="I644" s="105"/>
      <c r="J644" s="111"/>
    </row>
    <row r="645" spans="2:10" ht="15">
      <c r="B645" s="114" t="s">
        <v>64</v>
      </c>
      <c r="C645" s="105"/>
      <c r="D645" s="105"/>
      <c r="E645" s="105"/>
      <c r="F645" s="105"/>
      <c r="G645" s="105"/>
      <c r="I645" s="105"/>
      <c r="J645" s="111"/>
    </row>
    <row r="646" spans="2:10" ht="15">
      <c r="B646" s="114"/>
      <c r="C646" s="105"/>
      <c r="D646" s="105"/>
      <c r="E646" s="105"/>
      <c r="F646" s="105"/>
      <c r="G646" s="105"/>
      <c r="H646" s="105"/>
      <c r="I646" s="105"/>
      <c r="J646" s="111"/>
    </row>
    <row r="647" spans="2:10" ht="15">
      <c r="B647" s="110"/>
      <c r="C647" s="115"/>
      <c r="D647" s="105"/>
      <c r="E647" s="105"/>
      <c r="F647" s="105"/>
      <c r="G647" s="105"/>
      <c r="H647" s="121" t="s">
        <v>29</v>
      </c>
      <c r="I647" s="17">
        <f>I639-I643</f>
        <v>0</v>
      </c>
      <c r="J647" s="111" t="s">
        <v>43</v>
      </c>
    </row>
    <row r="648" spans="2:10" ht="15">
      <c r="B648" s="122"/>
      <c r="C648" s="123"/>
      <c r="D648" s="123"/>
      <c r="E648" s="123"/>
      <c r="F648" s="123"/>
      <c r="G648" s="123"/>
      <c r="H648" s="123"/>
      <c r="I648" s="123"/>
      <c r="J648" s="124"/>
    </row>
    <row r="649" spans="2:10" ht="15">
      <c r="B649" s="104"/>
      <c r="C649" s="105"/>
      <c r="D649" s="105"/>
      <c r="E649" s="105"/>
      <c r="F649" s="105"/>
      <c r="G649" s="105"/>
      <c r="H649" s="105"/>
      <c r="I649" s="105"/>
      <c r="J649" s="105"/>
    </row>
    <row r="650" spans="2:10" ht="15">
      <c r="B650" s="104" t="s">
        <v>65</v>
      </c>
      <c r="C650" s="105"/>
      <c r="D650" s="105"/>
      <c r="E650" s="105"/>
      <c r="F650" s="105"/>
      <c r="G650" s="105"/>
      <c r="H650" s="105"/>
      <c r="I650" s="105"/>
      <c r="J650" s="105"/>
    </row>
    <row r="651" spans="2:10">
      <c r="B651" s="107" t="s">
        <v>25</v>
      </c>
      <c r="C651" s="108"/>
      <c r="D651" s="108"/>
      <c r="E651" s="108"/>
      <c r="F651" s="108"/>
      <c r="G651" s="108"/>
      <c r="H651" s="273"/>
      <c r="I651" s="274"/>
      <c r="J651" s="109"/>
    </row>
    <row r="652" spans="2:10" ht="15.75" customHeight="1">
      <c r="B652" s="110" t="s">
        <v>440</v>
      </c>
      <c r="C652" s="105"/>
      <c r="D652" s="105"/>
      <c r="E652" s="105"/>
      <c r="F652" s="105"/>
      <c r="G652" s="105"/>
      <c r="H652" s="83"/>
      <c r="I652" s="166"/>
      <c r="J652" s="111"/>
    </row>
    <row r="653" spans="2:10">
      <c r="B653" s="113" t="s">
        <v>166</v>
      </c>
      <c r="C653" s="105"/>
      <c r="D653" s="105"/>
      <c r="E653" s="105"/>
      <c r="F653" s="105"/>
      <c r="G653" s="105"/>
      <c r="H653" s="83"/>
      <c r="I653" s="84"/>
      <c r="J653" s="111" t="s">
        <v>9</v>
      </c>
    </row>
    <row r="654" spans="2:10" ht="15">
      <c r="B654" s="114"/>
      <c r="C654" s="105"/>
      <c r="D654" s="105"/>
      <c r="E654" s="105"/>
      <c r="F654" s="105"/>
      <c r="G654" s="105"/>
      <c r="H654" s="105"/>
      <c r="I654" s="105"/>
      <c r="J654" s="111"/>
    </row>
    <row r="655" spans="2:10" ht="15">
      <c r="B655" s="114" t="s">
        <v>66</v>
      </c>
      <c r="C655" s="105"/>
      <c r="D655" s="105"/>
      <c r="E655" s="105"/>
      <c r="F655" s="105"/>
      <c r="G655" s="105"/>
      <c r="H655" s="105"/>
      <c r="I655" s="105"/>
      <c r="J655" s="111"/>
    </row>
    <row r="656" spans="2:10">
      <c r="B656" s="275" t="s">
        <v>167</v>
      </c>
      <c r="C656" s="276"/>
      <c r="D656" s="276"/>
      <c r="E656" s="276"/>
      <c r="F656" s="276"/>
      <c r="G656" s="276"/>
      <c r="H656" s="276"/>
      <c r="I656" s="276"/>
      <c r="J656" s="277"/>
    </row>
    <row r="657" spans="2:10" ht="15">
      <c r="B657" s="114"/>
      <c r="C657" s="105"/>
      <c r="D657" s="105"/>
      <c r="E657" s="105"/>
      <c r="F657" s="105"/>
      <c r="G657" s="105"/>
      <c r="H657" s="105"/>
      <c r="I657" s="105"/>
      <c r="J657" s="111"/>
    </row>
    <row r="658" spans="2:10" ht="15">
      <c r="B658" s="116" t="s">
        <v>81</v>
      </c>
      <c r="C658" s="105"/>
      <c r="D658" s="105"/>
      <c r="E658" s="105"/>
      <c r="F658" s="105"/>
      <c r="G658" s="115"/>
      <c r="H658" s="105"/>
      <c r="I658" s="85"/>
      <c r="J658" s="111" t="s">
        <v>43</v>
      </c>
    </row>
    <row r="659" spans="2:10" ht="15">
      <c r="B659" s="114"/>
      <c r="C659" s="105"/>
      <c r="D659" s="105"/>
      <c r="E659" s="105"/>
      <c r="F659" s="105"/>
      <c r="G659" s="105"/>
      <c r="H659" s="105"/>
      <c r="I659" s="105"/>
      <c r="J659" s="111"/>
    </row>
    <row r="660" spans="2:10" ht="15">
      <c r="B660" s="116" t="s">
        <v>80</v>
      </c>
      <c r="C660" s="105"/>
      <c r="D660" s="105"/>
      <c r="E660" s="105"/>
      <c r="F660" s="105"/>
      <c r="G660" s="115"/>
      <c r="H660" s="105"/>
      <c r="I660" s="85">
        <v>0</v>
      </c>
      <c r="J660" s="111" t="s">
        <v>43</v>
      </c>
    </row>
    <row r="661" spans="2:10" ht="15">
      <c r="B661" s="114"/>
      <c r="C661" s="105"/>
      <c r="D661" s="105"/>
      <c r="E661" s="105"/>
      <c r="F661" s="105"/>
      <c r="G661" s="105"/>
      <c r="H661" s="105"/>
      <c r="I661" s="105"/>
      <c r="J661" s="111"/>
    </row>
    <row r="662" spans="2:10" ht="15">
      <c r="B662" s="117" t="s">
        <v>84</v>
      </c>
      <c r="C662" s="118"/>
      <c r="D662" s="118"/>
      <c r="E662" s="118"/>
      <c r="F662" s="118"/>
      <c r="G662" s="115"/>
      <c r="H662" s="118"/>
      <c r="I662" s="119"/>
      <c r="J662" s="111" t="s">
        <v>43</v>
      </c>
    </row>
    <row r="663" spans="2:10" ht="15">
      <c r="B663" s="120"/>
      <c r="C663" s="118"/>
      <c r="D663" s="118"/>
      <c r="E663" s="118"/>
      <c r="F663" s="118"/>
      <c r="G663" s="115"/>
      <c r="H663" s="118"/>
      <c r="I663" s="105"/>
      <c r="J663" s="111"/>
    </row>
    <row r="664" spans="2:10" ht="15">
      <c r="B664" s="117" t="s">
        <v>85</v>
      </c>
      <c r="C664" s="118"/>
      <c r="D664" s="118"/>
      <c r="E664" s="118"/>
      <c r="F664" s="118"/>
      <c r="G664" s="115"/>
      <c r="H664" s="118"/>
      <c r="I664" s="119"/>
      <c r="J664" s="111" t="s">
        <v>43</v>
      </c>
    </row>
    <row r="665" spans="2:10" ht="15">
      <c r="B665" s="114"/>
      <c r="C665" s="105"/>
      <c r="D665" s="105"/>
      <c r="E665" s="105"/>
      <c r="F665" s="115"/>
      <c r="G665" s="105"/>
      <c r="H665" s="105"/>
      <c r="I665" s="105"/>
      <c r="J665" s="111"/>
    </row>
    <row r="666" spans="2:10" ht="15">
      <c r="B666" s="114"/>
      <c r="C666" s="115"/>
      <c r="D666" s="105"/>
      <c r="E666" s="105"/>
      <c r="F666" s="105"/>
      <c r="G666" s="115"/>
      <c r="H666" s="105"/>
      <c r="I666" s="105"/>
      <c r="J666" s="111"/>
    </row>
    <row r="667" spans="2:10" ht="15">
      <c r="B667" s="110" t="s">
        <v>82</v>
      </c>
      <c r="C667" s="105"/>
      <c r="D667" s="105"/>
      <c r="E667" s="105"/>
      <c r="F667" s="105"/>
      <c r="G667" s="105"/>
      <c r="H667" s="105"/>
      <c r="I667" s="105"/>
      <c r="J667" s="111"/>
    </row>
    <row r="668" spans="2:10" ht="15">
      <c r="B668" s="110"/>
      <c r="C668" s="115"/>
      <c r="D668" s="115"/>
      <c r="E668" s="105"/>
      <c r="F668" s="105"/>
      <c r="G668" s="105"/>
      <c r="H668" s="121" t="s">
        <v>29</v>
      </c>
      <c r="I668" s="17">
        <f>I658-I662</f>
        <v>0</v>
      </c>
      <c r="J668" s="111" t="s">
        <v>43</v>
      </c>
    </row>
    <row r="669" spans="2:10" ht="15">
      <c r="B669" s="114"/>
      <c r="C669" s="105"/>
      <c r="D669" s="105"/>
      <c r="E669" s="105"/>
      <c r="F669" s="105"/>
      <c r="G669" s="105"/>
      <c r="H669" s="105"/>
      <c r="I669" s="105"/>
      <c r="J669" s="111"/>
    </row>
    <row r="670" spans="2:10" ht="15">
      <c r="B670" s="114"/>
      <c r="C670" s="105"/>
      <c r="D670" s="105"/>
      <c r="E670" s="105"/>
      <c r="F670" s="105"/>
      <c r="G670" s="105"/>
      <c r="H670" s="105"/>
      <c r="I670" s="105"/>
      <c r="J670" s="111"/>
    </row>
    <row r="671" spans="2:10" ht="15">
      <c r="B671" s="110" t="s">
        <v>83</v>
      </c>
      <c r="C671" s="105"/>
      <c r="D671" s="105"/>
      <c r="E671" s="105"/>
      <c r="F671" s="105"/>
      <c r="G671" s="105"/>
      <c r="H671" s="105"/>
      <c r="I671" s="105"/>
      <c r="J671" s="111"/>
    </row>
    <row r="672" spans="2:10" ht="15">
      <c r="B672" s="110"/>
      <c r="C672" s="115"/>
      <c r="D672" s="115"/>
      <c r="E672" s="105"/>
      <c r="F672" s="105"/>
      <c r="G672" s="105"/>
      <c r="H672" s="121" t="s">
        <v>29</v>
      </c>
      <c r="I672" s="17">
        <f>I660-I664</f>
        <v>0</v>
      </c>
      <c r="J672" s="111" t="s">
        <v>43</v>
      </c>
    </row>
    <row r="673" spans="2:10" ht="15">
      <c r="B673" s="114"/>
      <c r="C673" s="105"/>
      <c r="D673" s="105"/>
      <c r="E673" s="105"/>
      <c r="F673" s="105"/>
      <c r="G673" s="105"/>
      <c r="H673" s="105"/>
      <c r="I673" s="105"/>
      <c r="J673" s="111"/>
    </row>
    <row r="674" spans="2:10" ht="15">
      <c r="B674" s="114" t="s">
        <v>65</v>
      </c>
      <c r="C674" s="105"/>
      <c r="D674" s="105"/>
      <c r="E674" s="105"/>
      <c r="F674" s="105"/>
      <c r="G674" s="105"/>
      <c r="I674" s="105"/>
      <c r="J674" s="111"/>
    </row>
    <row r="675" spans="2:10" ht="15">
      <c r="B675" s="114"/>
      <c r="C675" s="105"/>
      <c r="D675" s="105"/>
      <c r="E675" s="105"/>
      <c r="F675" s="105"/>
      <c r="G675" s="105"/>
      <c r="H675" s="105"/>
      <c r="I675" s="105"/>
      <c r="J675" s="111"/>
    </row>
    <row r="676" spans="2:10" ht="15">
      <c r="B676" s="110"/>
      <c r="C676" s="115"/>
      <c r="D676" s="105"/>
      <c r="E676" s="105"/>
      <c r="F676" s="105"/>
      <c r="G676" s="105"/>
      <c r="H676" s="121" t="s">
        <v>29</v>
      </c>
      <c r="I676" s="17">
        <f>I668-I672</f>
        <v>0</v>
      </c>
      <c r="J676" s="111" t="s">
        <v>43</v>
      </c>
    </row>
    <row r="677" spans="2:10" ht="15">
      <c r="B677" s="122"/>
      <c r="C677" s="123"/>
      <c r="D677" s="123"/>
      <c r="E677" s="123"/>
      <c r="F677" s="123"/>
      <c r="G677" s="123"/>
      <c r="H677" s="123"/>
      <c r="I677" s="123"/>
      <c r="J677" s="124"/>
    </row>
    <row r="678" spans="2:10" ht="15">
      <c r="B678" s="104"/>
      <c r="C678" s="105"/>
      <c r="D678" s="105"/>
      <c r="E678" s="105"/>
      <c r="F678" s="105"/>
      <c r="G678" s="105"/>
      <c r="H678" s="105"/>
      <c r="I678" s="105"/>
      <c r="J678" s="105"/>
    </row>
    <row r="679" spans="2:10" ht="15.75" thickBot="1">
      <c r="B679" s="125" t="s">
        <v>119</v>
      </c>
      <c r="C679" s="125"/>
      <c r="D679" s="125"/>
      <c r="E679" s="125"/>
      <c r="F679" s="125"/>
      <c r="G679" s="125"/>
      <c r="H679" s="125"/>
      <c r="I679" s="125"/>
      <c r="J679" s="125"/>
    </row>
    <row r="681" spans="2:10" ht="16.5" customHeight="1">
      <c r="C681" s="115"/>
    </row>
    <row r="682" spans="2:10" ht="15">
      <c r="B682" s="126"/>
    </row>
    <row r="683" spans="2:10" ht="15">
      <c r="B683" s="279" t="s">
        <v>125</v>
      </c>
      <c r="C683" s="279"/>
      <c r="D683" s="279"/>
      <c r="E683" s="279"/>
      <c r="F683" s="279"/>
      <c r="G683" s="279"/>
      <c r="H683" s="279"/>
      <c r="I683" s="279"/>
      <c r="J683" s="279"/>
    </row>
    <row r="684" spans="2:10" ht="58.5" customHeight="1">
      <c r="B684" s="278" t="s">
        <v>411</v>
      </c>
      <c r="C684" s="278"/>
      <c r="D684" s="278"/>
      <c r="E684" s="278"/>
      <c r="F684" s="278"/>
      <c r="G684" s="278"/>
      <c r="H684" s="278"/>
      <c r="I684" s="278"/>
      <c r="J684" s="278"/>
    </row>
    <row r="686" spans="2:10" ht="15">
      <c r="B686" s="127" t="s">
        <v>125</v>
      </c>
      <c r="C686" s="127"/>
      <c r="D686" s="127"/>
      <c r="E686" s="127"/>
      <c r="F686" s="115"/>
      <c r="G686" s="127"/>
      <c r="H686" s="127"/>
      <c r="I686" s="128"/>
      <c r="J686" s="87" t="s">
        <v>6</v>
      </c>
    </row>
    <row r="688" spans="2:10" ht="15">
      <c r="B688" s="126" t="s">
        <v>89</v>
      </c>
      <c r="F688" s="115"/>
      <c r="I688" s="17">
        <f>(IF(H593&lt;&gt;"",IF(H593=Aides!$B$13,I618*I594,I618*VLOOKUP(H593,Aides!$B$2:$C$18,2,FALSE)))+IF(H622&lt;&gt;"",IF(H622=Aides!$B$13,I647*I623,I647*VLOOKUP(H622,Aides!$B$2:$C$18,2,FALSE)))+IF(H651&lt;&gt;"",IF(H651=Aides!$B$13,I676*I652,I676*VLOOKUP(H651,Aides!$B$2:$C$18,2,FALSE))))*I686</f>
        <v>0</v>
      </c>
      <c r="J688" s="87" t="s">
        <v>78</v>
      </c>
    </row>
    <row r="690" spans="1:13" ht="15.75" thickBot="1">
      <c r="B690" s="130" t="s">
        <v>58</v>
      </c>
      <c r="C690" s="131"/>
      <c r="D690" s="131"/>
      <c r="E690" s="131"/>
      <c r="F690" s="131"/>
      <c r="G690" s="131"/>
      <c r="H690" s="131"/>
      <c r="I690" s="131"/>
      <c r="J690" s="131"/>
    </row>
    <row r="692" spans="1:13" ht="15">
      <c r="B692" s="126" t="s">
        <v>416</v>
      </c>
      <c r="F692" s="115"/>
      <c r="I692" s="85"/>
      <c r="J692" s="87" t="s">
        <v>7</v>
      </c>
    </row>
    <row r="694" spans="1:13" ht="15">
      <c r="A694" s="129"/>
      <c r="B694" s="132" t="s">
        <v>417</v>
      </c>
      <c r="F694" s="115"/>
      <c r="I694" s="207"/>
    </row>
    <row r="695" spans="1:13" ht="30" customHeight="1">
      <c r="A695" s="129"/>
      <c r="B695" s="261" t="s">
        <v>418</v>
      </c>
      <c r="C695" s="261"/>
      <c r="D695" s="261"/>
      <c r="E695" s="261"/>
      <c r="F695" s="261"/>
      <c r="G695" s="261"/>
      <c r="H695" s="261"/>
      <c r="I695" s="261"/>
      <c r="J695" s="261"/>
    </row>
    <row r="696" spans="1:13" s="83" customFormat="1" ht="25.5" customHeight="1">
      <c r="A696" s="210"/>
      <c r="B696" s="262"/>
      <c r="C696" s="263"/>
      <c r="D696" s="263"/>
      <c r="E696" s="263"/>
      <c r="F696" s="263"/>
      <c r="G696" s="263"/>
      <c r="H696" s="263"/>
      <c r="I696" s="263"/>
      <c r="J696" s="264"/>
    </row>
    <row r="697" spans="1:13" s="83" customFormat="1" ht="25.5" customHeight="1">
      <c r="A697" s="210"/>
      <c r="B697" s="265"/>
      <c r="C697" s="266"/>
      <c r="D697" s="266"/>
      <c r="E697" s="266"/>
      <c r="F697" s="266"/>
      <c r="G697" s="266"/>
      <c r="H697" s="266"/>
      <c r="I697" s="266"/>
      <c r="J697" s="267"/>
    </row>
    <row r="698" spans="1:13" s="83" customFormat="1" ht="25.5" customHeight="1">
      <c r="A698" s="210"/>
      <c r="B698" s="268"/>
      <c r="C698" s="269"/>
      <c r="D698" s="269"/>
      <c r="E698" s="269"/>
      <c r="F698" s="269"/>
      <c r="G698" s="269"/>
      <c r="H698" s="269"/>
      <c r="I698" s="269"/>
      <c r="J698" s="267"/>
    </row>
    <row r="699" spans="1:13" s="83" customFormat="1" ht="25.5" customHeight="1">
      <c r="A699" s="210"/>
      <c r="B699" s="268"/>
      <c r="C699" s="269"/>
      <c r="D699" s="269"/>
      <c r="E699" s="269"/>
      <c r="F699" s="269"/>
      <c r="G699" s="269"/>
      <c r="H699" s="269"/>
      <c r="I699" s="269"/>
      <c r="J699" s="267"/>
    </row>
    <row r="700" spans="1:13" s="83" customFormat="1" ht="25.5" customHeight="1">
      <c r="A700" s="210"/>
      <c r="B700" s="270"/>
      <c r="C700" s="271"/>
      <c r="D700" s="271"/>
      <c r="E700" s="271"/>
      <c r="F700" s="271"/>
      <c r="G700" s="271"/>
      <c r="H700" s="271"/>
      <c r="I700" s="271"/>
      <c r="J700" s="272"/>
    </row>
    <row r="702" spans="1:13" ht="15">
      <c r="A702" s="129"/>
      <c r="B702" s="132" t="s">
        <v>396</v>
      </c>
      <c r="F702" s="115"/>
      <c r="I702" s="167"/>
      <c r="J702" s="87" t="s">
        <v>395</v>
      </c>
      <c r="K702" s="168" t="s">
        <v>398</v>
      </c>
      <c r="M702" s="126"/>
    </row>
    <row r="703" spans="1:13" ht="15">
      <c r="A703" s="129"/>
      <c r="B703" s="132"/>
      <c r="I703" s="21"/>
    </row>
    <row r="704" spans="1:13" ht="15">
      <c r="A704" s="129"/>
      <c r="B704" s="132" t="s">
        <v>397</v>
      </c>
      <c r="I704" s="17">
        <f>I692*I702</f>
        <v>0</v>
      </c>
      <c r="J704" s="87" t="s">
        <v>7</v>
      </c>
    </row>
    <row r="705" spans="1:10" ht="15">
      <c r="A705" s="129"/>
      <c r="B705" s="126"/>
    </row>
    <row r="706" spans="1:10" ht="15.75" customHeight="1">
      <c r="B706" s="132" t="s">
        <v>57</v>
      </c>
      <c r="F706" s="115"/>
      <c r="I706" s="85"/>
      <c r="J706" s="87" t="s">
        <v>7</v>
      </c>
    </row>
    <row r="707" spans="1:10" ht="15">
      <c r="B707" s="132"/>
    </row>
    <row r="708" spans="1:10" ht="15">
      <c r="B708" s="132" t="s">
        <v>400</v>
      </c>
      <c r="F708" s="115"/>
      <c r="I708" s="17">
        <f>I704-I706</f>
        <v>0</v>
      </c>
      <c r="J708" s="87" t="s">
        <v>7</v>
      </c>
    </row>
    <row r="710" spans="1:10" ht="28.5" customHeight="1">
      <c r="B710" s="278" t="s">
        <v>8</v>
      </c>
      <c r="C710" s="278"/>
      <c r="D710" s="278"/>
      <c r="E710" s="278"/>
      <c r="F710" s="278"/>
      <c r="G710" s="278"/>
      <c r="H710" s="278"/>
      <c r="I710" s="278"/>
      <c r="J710" s="278"/>
    </row>
    <row r="712" spans="1:10" ht="15.75" thickBot="1">
      <c r="B712" s="130" t="s">
        <v>124</v>
      </c>
      <c r="C712" s="131"/>
      <c r="D712" s="131"/>
      <c r="E712" s="131"/>
      <c r="F712" s="131"/>
      <c r="G712" s="131"/>
      <c r="H712" s="131"/>
      <c r="I712" s="131"/>
      <c r="J712" s="131"/>
    </row>
    <row r="714" spans="1:10" ht="15">
      <c r="C714" s="115"/>
    </row>
    <row r="715" spans="1:10">
      <c r="B715" s="149"/>
    </row>
    <row r="716" spans="1:10">
      <c r="B716" s="135" t="s">
        <v>92</v>
      </c>
    </row>
    <row r="717" spans="1:10">
      <c r="B717" s="97" t="s">
        <v>93</v>
      </c>
    </row>
    <row r="718" spans="1:10" ht="15">
      <c r="B718" s="137" t="s">
        <v>376</v>
      </c>
      <c r="I718" s="138"/>
    </row>
    <row r="720" spans="1:10" ht="15" customHeight="1">
      <c r="B720" s="126" t="s">
        <v>123</v>
      </c>
      <c r="F720" s="115"/>
      <c r="I720" s="85"/>
      <c r="J720" s="87" t="s">
        <v>7</v>
      </c>
    </row>
    <row r="721" spans="2:10" ht="15" customHeight="1"/>
    <row r="722" spans="2:10" ht="15" customHeight="1">
      <c r="B722" s="126" t="s">
        <v>122</v>
      </c>
      <c r="F722" s="115"/>
      <c r="I722" s="147" t="str">
        <f>IF(I688&lt;&gt;0,I720/I688,"")</f>
        <v/>
      </c>
      <c r="J722" s="87" t="s">
        <v>79</v>
      </c>
    </row>
    <row r="723" spans="2:10" ht="15" customHeight="1">
      <c r="B723" s="126"/>
      <c r="F723" s="115"/>
      <c r="I723" s="148"/>
    </row>
    <row r="724" spans="2:10" ht="15.75" thickBot="1">
      <c r="B724" s="130" t="s">
        <v>121</v>
      </c>
      <c r="C724" s="131"/>
      <c r="D724" s="131"/>
      <c r="E724" s="131"/>
      <c r="F724" s="131"/>
      <c r="G724" s="131"/>
      <c r="H724" s="131"/>
      <c r="I724" s="131"/>
      <c r="J724" s="131"/>
    </row>
    <row r="726" spans="2:10" ht="15">
      <c r="C726" s="115"/>
    </row>
    <row r="728" spans="2:10" ht="15">
      <c r="B728" s="142" t="s">
        <v>149</v>
      </c>
      <c r="F728" s="115"/>
      <c r="I728" s="17" t="str">
        <f>IF((I618*I595+I647*I624+I676*I653)=0,"",(I618*I595+I647*I624+I676*I653))</f>
        <v/>
      </c>
      <c r="J728" s="87" t="s">
        <v>148</v>
      </c>
    </row>
    <row r="730" spans="2:10" ht="15">
      <c r="B730" s="159" t="s">
        <v>120</v>
      </c>
      <c r="F730" s="115"/>
      <c r="I730" s="143" t="str">
        <f>IF((I618*I595+I647*I624+I676*I653)=0,"",I708/(I618*I595+I647*I624+I676*I653))</f>
        <v/>
      </c>
      <c r="J730" s="87" t="s">
        <v>6</v>
      </c>
    </row>
    <row r="731" spans="2:10" ht="15.75" thickBot="1">
      <c r="B731" s="130"/>
      <c r="C731" s="131"/>
      <c r="D731" s="131"/>
      <c r="E731" s="131"/>
      <c r="F731" s="131"/>
      <c r="G731" s="131"/>
      <c r="H731" s="131"/>
      <c r="I731" s="131"/>
      <c r="J731" s="131"/>
    </row>
  </sheetData>
  <sheetProtection algorithmName="SHA-512" hashValue="q24ltdNPs6x9SdqkuW7ecV32igXvy9UOcZNOU15Qv1nTyx7i7FaEWLcJ8qlmrypCnB3L3k9zyIzyzauZzT3huw==" saltValue="XFxemJKG7s//TZ7o63Cydw==" spinCount="100000" sheet="1" formatCells="0" formatRows="0" selectLockedCells="1"/>
  <mergeCells count="69">
    <mergeCell ref="L22:R25"/>
    <mergeCell ref="B134:J134"/>
    <mergeCell ref="L28:R29"/>
    <mergeCell ref="H161:I161"/>
    <mergeCell ref="B166:J166"/>
    <mergeCell ref="H46:I46"/>
    <mergeCell ref="B22:J22"/>
    <mergeCell ref="B119:J119"/>
    <mergeCell ref="B120:J124"/>
    <mergeCell ref="B51:J51"/>
    <mergeCell ref="H75:I75"/>
    <mergeCell ref="B107:J107"/>
    <mergeCell ref="B108:J108"/>
    <mergeCell ref="B80:J80"/>
    <mergeCell ref="B1:B4"/>
    <mergeCell ref="C1:D4"/>
    <mergeCell ref="I1:J2"/>
    <mergeCell ref="E3:H4"/>
    <mergeCell ref="I3:J4"/>
    <mergeCell ref="F1:H1"/>
    <mergeCell ref="F2:H2"/>
    <mergeCell ref="H334:I334"/>
    <mergeCell ref="B339:J339"/>
    <mergeCell ref="H363:I363"/>
    <mergeCell ref="B368:J368"/>
    <mergeCell ref="B263:J263"/>
    <mergeCell ref="B264:J268"/>
    <mergeCell ref="B195:J195"/>
    <mergeCell ref="B252:J252"/>
    <mergeCell ref="H219:I219"/>
    <mergeCell ref="B251:J251"/>
    <mergeCell ref="B278:J278"/>
    <mergeCell ref="F5:H5"/>
    <mergeCell ref="B10:D10"/>
    <mergeCell ref="B11:D11"/>
    <mergeCell ref="B12:D12"/>
    <mergeCell ref="H17:I17"/>
    <mergeCell ref="B422:J422"/>
    <mergeCell ref="H305:I305"/>
    <mergeCell ref="B310:J310"/>
    <mergeCell ref="H190:I190"/>
    <mergeCell ref="B710:J710"/>
    <mergeCell ref="B656:J656"/>
    <mergeCell ref="B683:J683"/>
    <mergeCell ref="B684:J684"/>
    <mergeCell ref="H593:I593"/>
    <mergeCell ref="B598:J598"/>
    <mergeCell ref="H622:I622"/>
    <mergeCell ref="B627:J627"/>
    <mergeCell ref="B696:J700"/>
    <mergeCell ref="B395:J395"/>
    <mergeCell ref="B396:J396"/>
    <mergeCell ref="B224:J224"/>
    <mergeCell ref="B407:J407"/>
    <mergeCell ref="B408:J412"/>
    <mergeCell ref="B551:J551"/>
    <mergeCell ref="B552:J556"/>
    <mergeCell ref="B695:J695"/>
    <mergeCell ref="H449:I449"/>
    <mergeCell ref="B454:J454"/>
    <mergeCell ref="H651:I651"/>
    <mergeCell ref="B540:J540"/>
    <mergeCell ref="B541:J541"/>
    <mergeCell ref="B566:J566"/>
    <mergeCell ref="H478:I478"/>
    <mergeCell ref="B483:J483"/>
    <mergeCell ref="H507:I507"/>
    <mergeCell ref="B512:J512"/>
    <mergeCell ref="B539:J539"/>
  </mergeCells>
  <conditionalFormatting sqref="H8">
    <cfRule type="cellIs" dxfId="34" priority="31" operator="greaterThan">
      <formula>Payback_max</formula>
    </cfRule>
    <cfRule type="cellIs" dxfId="33" priority="32" operator="lessThan">
      <formula>Payback_min</formula>
    </cfRule>
  </conditionalFormatting>
  <conditionalFormatting sqref="G8">
    <cfRule type="cellIs" dxfId="32" priority="28" operator="lessThan">
      <formula>AideFinREE_min_min</formula>
    </cfRule>
    <cfRule type="cellIs" dxfId="31" priority="29" operator="greaterThan">
      <formula>AideFinREE_max</formula>
    </cfRule>
    <cfRule type="cellIs" dxfId="30" priority="30" operator="between">
      <formula>AideFinREE_min_min</formula>
      <formula>AideFinREE_min</formula>
    </cfRule>
  </conditionalFormatting>
  <conditionalFormatting sqref="E10">
    <cfRule type="cellIs" dxfId="29" priority="27" operator="greaterThan">
      <formula>$E$12</formula>
    </cfRule>
  </conditionalFormatting>
  <conditionalFormatting sqref="F8">
    <cfRule type="cellIs" dxfId="28" priority="26" operator="lessThan">
      <formula>0</formula>
    </cfRule>
  </conditionalFormatting>
  <conditionalFormatting sqref="F10">
    <cfRule type="expression" dxfId="27" priority="25">
      <formula>($E$10&gt;$E$12)</formula>
    </cfRule>
  </conditionalFormatting>
  <conditionalFormatting sqref="K126:L126">
    <cfRule type="expression" dxfId="26" priority="7">
      <formula>OR($I$126&gt;1,$I$126&lt;=0)</formula>
    </cfRule>
  </conditionalFormatting>
  <conditionalFormatting sqref="K270:L270">
    <cfRule type="expression" dxfId="25" priority="6">
      <formula>OR($I$270&gt;1,$I$270&lt;=0)</formula>
    </cfRule>
  </conditionalFormatting>
  <conditionalFormatting sqref="K414:L414">
    <cfRule type="expression" dxfId="24" priority="5">
      <formula>OR($I$414&gt;1,$I$414&lt;=0)</formula>
    </cfRule>
  </conditionalFormatting>
  <conditionalFormatting sqref="K558:L558">
    <cfRule type="expression" dxfId="23" priority="4">
      <formula>OR($I$558&gt;1,$I$558&lt;=0)</formula>
    </cfRule>
  </conditionalFormatting>
  <conditionalFormatting sqref="K702:L702">
    <cfRule type="expression" dxfId="22" priority="3">
      <formula>OR($I$702&gt;1,$I$702&lt;=0)</formula>
    </cfRule>
  </conditionalFormatting>
  <conditionalFormatting sqref="E12">
    <cfRule type="expression" dxfId="21" priority="110">
      <formula>($F$8/$D$8)&gt;0.1</formula>
    </cfRule>
  </conditionalFormatting>
  <conditionalFormatting sqref="F12">
    <cfRule type="expression" dxfId="20" priority="111">
      <formula>($E$11)&gt;DeltaTaux_autres_Subv</formula>
    </cfRule>
  </conditionalFormatting>
  <conditionalFormatting sqref="F11">
    <cfRule type="expression" dxfId="19" priority="2">
      <formula>IF($E$11&lt;&gt;"",($E$11&gt;(TauxREE_max+DeltaTaux_autres_Subv)),)</formula>
    </cfRule>
  </conditionalFormatting>
  <conditionalFormatting sqref="G6">
    <cfRule type="expression" dxfId="18" priority="1">
      <formula>OR($G$8&lt;AideFinREE_min_min,$G$8&gt;AideFinREE_max)</formula>
    </cfRule>
  </conditionalFormatting>
  <dataValidations count="1">
    <dataValidation type="list" allowBlank="1" showInputMessage="1" showErrorMessage="1" sqref="H47 H18 H623 H594 H508 H479 H450 H364 H335 H306 H220 H191 H162 H76 H652">
      <formula1>$B$2:$B$12</formula1>
    </dataValidation>
  </dataValidations>
  <pageMargins left="0.70866141732283472" right="0.70866141732283472" top="0.59055118110236227" bottom="0.59055118110236227" header="0.31496062992125984" footer="0.31496062992125984"/>
  <pageSetup paperSize="9" scale="82" fitToHeight="0" orientation="portrait" r:id="rId1"/>
  <headerFooter>
    <oddFooter>&amp;R&amp;P</oddFooter>
  </headerFooter>
  <rowBreaks count="14" manualBreakCount="14">
    <brk id="44" max="16383" man="1"/>
    <brk id="102" max="16383" man="1"/>
    <brk id="156" max="16383" man="1"/>
    <brk id="188" max="16383" man="1"/>
    <brk id="246" max="16383" man="1"/>
    <brk id="300" max="16383" man="1"/>
    <brk id="332" max="16383" man="1"/>
    <brk id="390" max="16383" man="1"/>
    <brk id="444" max="16383" man="1"/>
    <brk id="476" max="16383" man="1"/>
    <brk id="534" max="16383" man="1"/>
    <brk id="588" max="16383" man="1"/>
    <brk id="620" max="16383" man="1"/>
    <brk id="678" max="16383" man="1"/>
  </rowBreaks>
  <drawing r:id="rId2"/>
  <extLst>
    <ext xmlns:x14="http://schemas.microsoft.com/office/spreadsheetml/2009/9/main" uri="{78C0D931-6437-407d-A8EE-F0AAD7539E65}">
      <x14:conditionalFormattings>
        <x14:conditionalFormatting xmlns:xm="http://schemas.microsoft.com/office/excel/2006/main">
          <x14:cfRule type="expression" priority="109" id="{1C1FEC5D-1AC8-4D8A-8668-EBCF1250B909}">
            <xm:f>IF($H$17=Aides!B$13,TRUE,FALSE)</xm:f>
            <x14:dxf>
              <fill>
                <patternFill>
                  <bgColor theme="9" tint="0.79998168889431442"/>
                </patternFill>
              </fill>
            </x14:dxf>
          </x14:cfRule>
          <xm:sqref>I594 I623 I652 I450 I479 I508 I306 I335 I364 I162 I191 I220 I18 I47 I76</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14:formula1>
            <xm:f>Aides!$B$2:$B$18</xm:f>
          </x14:formula1>
          <xm:sqref>H46:I46 H75:I75 H161:I161 H190:I190 H219:I219 H305:I305 H334:I334 H363:I363 H449:I449 H478:I478 H507:I507 H593:I593 H622:I622 H651:I651 H17:I17</xm:sqref>
        </x14:dataValidation>
        <x14:dataValidation type="custom" errorStyle="information" allowBlank="1" showInputMessage="1" showErrorMessage="1" errorTitle="Facteur de pondération" error="Cette case n'est à remplir qu'en cas de sélection de l'agent énergétique &quot;Chaleur de proximité et à distance&quot;">
          <x14:formula1>
            <xm:f>IF(H17=Aides!$B$13,LEN(I18)&lt;&gt;0,LEN(I18)=0)</xm:f>
          </x14:formula1>
          <xm:sqref>I18 I47 I76 I162 I191 I220 I306 I335 I364 I450 I479 I508 I594 I623 I652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3">
    <tabColor rgb="FF00B050"/>
    <pageSetUpPr fitToPage="1"/>
  </sheetPr>
  <dimension ref="B1:J147"/>
  <sheetViews>
    <sheetView showGridLines="0" topLeftCell="A101" zoomScaleNormal="100" workbookViewId="0">
      <selection activeCell="B103" sqref="B103:J111"/>
    </sheetView>
  </sheetViews>
  <sheetFormatPr baseColWidth="10" defaultRowHeight="14.25"/>
  <cols>
    <col min="1" max="16384" width="11.42578125" style="87"/>
  </cols>
  <sheetData>
    <row r="1" spans="2:10">
      <c r="B1" s="291"/>
      <c r="C1" s="294" t="s">
        <v>369</v>
      </c>
      <c r="D1" s="295"/>
      <c r="E1" s="86" t="s">
        <v>0</v>
      </c>
      <c r="F1" s="311" t="str">
        <f>IF('Description projet'!F1:H1&lt;&gt;"",'Description projet'!F1:H1,"")</f>
        <v>Bulles</v>
      </c>
      <c r="G1" s="311"/>
      <c r="H1" s="312"/>
      <c r="I1" s="300" t="s">
        <v>31</v>
      </c>
      <c r="J1" s="301"/>
    </row>
    <row r="2" spans="2:10">
      <c r="B2" s="292"/>
      <c r="C2" s="296"/>
      <c r="D2" s="297"/>
      <c r="E2" s="88" t="s">
        <v>1</v>
      </c>
      <c r="F2" s="313" t="str">
        <f>IF('Description projet'!F2:H2&lt;&gt;"",'Description projet'!F2:H2,"")</f>
        <v>Savon</v>
      </c>
      <c r="G2" s="313"/>
      <c r="H2" s="314"/>
      <c r="I2" s="302"/>
      <c r="J2" s="303"/>
    </row>
    <row r="3" spans="2:10">
      <c r="B3" s="292"/>
      <c r="C3" s="296"/>
      <c r="D3" s="297"/>
      <c r="E3" s="304" t="s">
        <v>2</v>
      </c>
      <c r="F3" s="280"/>
      <c r="G3" s="280"/>
      <c r="H3" s="305"/>
      <c r="I3" s="309" t="str">
        <f>'Description projet'!I3:J4</f>
        <v>000.000.000</v>
      </c>
      <c r="J3" s="310"/>
    </row>
    <row r="4" spans="2:10">
      <c r="B4" s="293"/>
      <c r="C4" s="298"/>
      <c r="D4" s="299"/>
      <c r="E4" s="306"/>
      <c r="F4" s="307"/>
      <c r="G4" s="307"/>
      <c r="H4" s="308"/>
      <c r="I4" s="298"/>
      <c r="J4" s="299"/>
    </row>
    <row r="6" spans="2:10" ht="15.75" thickBot="1">
      <c r="B6" s="130" t="s">
        <v>154</v>
      </c>
      <c r="C6" s="131"/>
      <c r="D6" s="131"/>
      <c r="E6" s="131"/>
      <c r="F6" s="131"/>
      <c r="G6" s="131"/>
      <c r="H6" s="131"/>
      <c r="I6" s="131"/>
      <c r="J6" s="131"/>
    </row>
    <row r="8" spans="2:10" ht="15">
      <c r="B8" s="127" t="s">
        <v>10</v>
      </c>
    </row>
    <row r="10" spans="2:10" s="83" customFormat="1">
      <c r="B10" s="318" t="s">
        <v>449</v>
      </c>
      <c r="C10" s="319"/>
      <c r="D10" s="319"/>
      <c r="E10" s="319"/>
      <c r="F10" s="319"/>
      <c r="G10" s="319"/>
      <c r="H10" s="319"/>
      <c r="I10" s="319"/>
      <c r="J10" s="320"/>
    </row>
    <row r="11" spans="2:10" s="83" customFormat="1">
      <c r="B11" s="321"/>
      <c r="C11" s="322"/>
      <c r="D11" s="322"/>
      <c r="E11" s="322"/>
      <c r="F11" s="322"/>
      <c r="G11" s="322"/>
      <c r="H11" s="322"/>
      <c r="I11" s="322"/>
      <c r="J11" s="323"/>
    </row>
    <row r="12" spans="2:10" s="83" customFormat="1">
      <c r="B12" s="321"/>
      <c r="C12" s="322"/>
      <c r="D12" s="322"/>
      <c r="E12" s="322"/>
      <c r="F12" s="322"/>
      <c r="G12" s="322"/>
      <c r="H12" s="322"/>
      <c r="I12" s="322"/>
      <c r="J12" s="323"/>
    </row>
    <row r="13" spans="2:10" s="83" customFormat="1">
      <c r="B13" s="321"/>
      <c r="C13" s="322"/>
      <c r="D13" s="322"/>
      <c r="E13" s="322"/>
      <c r="F13" s="322"/>
      <c r="G13" s="322"/>
      <c r="H13" s="322"/>
      <c r="I13" s="322"/>
      <c r="J13" s="323"/>
    </row>
    <row r="14" spans="2:10" s="83" customFormat="1">
      <c r="B14" s="321"/>
      <c r="C14" s="322"/>
      <c r="D14" s="322"/>
      <c r="E14" s="322"/>
      <c r="F14" s="322"/>
      <c r="G14" s="322"/>
      <c r="H14" s="322"/>
      <c r="I14" s="322"/>
      <c r="J14" s="323"/>
    </row>
    <row r="15" spans="2:10" s="83" customFormat="1">
      <c r="B15" s="321"/>
      <c r="C15" s="322"/>
      <c r="D15" s="322"/>
      <c r="E15" s="322"/>
      <c r="F15" s="322"/>
      <c r="G15" s="322"/>
      <c r="H15" s="322"/>
      <c r="I15" s="322"/>
      <c r="J15" s="323"/>
    </row>
    <row r="16" spans="2:10" s="83" customFormat="1">
      <c r="B16" s="321"/>
      <c r="C16" s="322"/>
      <c r="D16" s="322"/>
      <c r="E16" s="322"/>
      <c r="F16" s="322"/>
      <c r="G16" s="322"/>
      <c r="H16" s="322"/>
      <c r="I16" s="322"/>
      <c r="J16" s="323"/>
    </row>
    <row r="17" spans="2:10" s="83" customFormat="1">
      <c r="B17" s="321"/>
      <c r="C17" s="322"/>
      <c r="D17" s="322"/>
      <c r="E17" s="322"/>
      <c r="F17" s="322"/>
      <c r="G17" s="322"/>
      <c r="H17" s="322"/>
      <c r="I17" s="322"/>
      <c r="J17" s="323"/>
    </row>
    <row r="18" spans="2:10" s="83" customFormat="1">
      <c r="B18" s="321"/>
      <c r="C18" s="322"/>
      <c r="D18" s="322"/>
      <c r="E18" s="322"/>
      <c r="F18" s="322"/>
      <c r="G18" s="322"/>
      <c r="H18" s="322"/>
      <c r="I18" s="322"/>
      <c r="J18" s="323"/>
    </row>
    <row r="19" spans="2:10" s="83" customFormat="1">
      <c r="B19" s="321"/>
      <c r="C19" s="322"/>
      <c r="D19" s="322"/>
      <c r="E19" s="322"/>
      <c r="F19" s="322"/>
      <c r="G19" s="322"/>
      <c r="H19" s="322"/>
      <c r="I19" s="322"/>
      <c r="J19" s="323"/>
    </row>
    <row r="20" spans="2:10" s="83" customFormat="1">
      <c r="B20" s="324"/>
      <c r="C20" s="325"/>
      <c r="D20" s="325"/>
      <c r="E20" s="325"/>
      <c r="F20" s="325"/>
      <c r="G20" s="325"/>
      <c r="H20" s="325"/>
      <c r="I20" s="325"/>
      <c r="J20" s="326"/>
    </row>
    <row r="22" spans="2:10" ht="71.25" customHeight="1">
      <c r="B22" s="278" t="s">
        <v>426</v>
      </c>
      <c r="C22" s="278"/>
      <c r="D22" s="278"/>
      <c r="E22" s="278"/>
      <c r="F22" s="278"/>
      <c r="G22" s="278"/>
      <c r="H22" s="278"/>
      <c r="I22" s="278"/>
      <c r="J22" s="278"/>
    </row>
    <row r="24" spans="2:10" ht="15.75" thickBot="1">
      <c r="B24" s="130" t="s">
        <v>11</v>
      </c>
      <c r="C24" s="131"/>
      <c r="D24" s="131"/>
      <c r="E24" s="131"/>
      <c r="F24" s="131"/>
      <c r="G24" s="131"/>
      <c r="H24" s="131"/>
      <c r="I24" s="131"/>
      <c r="J24" s="131"/>
    </row>
    <row r="26" spans="2:10" ht="15">
      <c r="B26" s="126" t="s">
        <v>60</v>
      </c>
    </row>
    <row r="27" spans="2:10" ht="31.5" customHeight="1">
      <c r="B27" s="278" t="s">
        <v>155</v>
      </c>
      <c r="C27" s="327"/>
      <c r="D27" s="327"/>
      <c r="E27" s="327"/>
      <c r="F27" s="327"/>
      <c r="G27" s="327"/>
      <c r="H27" s="327"/>
      <c r="I27" s="327"/>
      <c r="J27" s="327"/>
    </row>
    <row r="29" spans="2:10" s="83" customFormat="1">
      <c r="B29" s="318" t="s">
        <v>449</v>
      </c>
      <c r="C29" s="319"/>
      <c r="D29" s="319"/>
      <c r="E29" s="319"/>
      <c r="F29" s="319"/>
      <c r="G29" s="319"/>
      <c r="H29" s="319"/>
      <c r="I29" s="319"/>
      <c r="J29" s="320"/>
    </row>
    <row r="30" spans="2:10" s="83" customFormat="1">
      <c r="B30" s="321"/>
      <c r="C30" s="322"/>
      <c r="D30" s="322"/>
      <c r="E30" s="322"/>
      <c r="F30" s="322"/>
      <c r="G30" s="322"/>
      <c r="H30" s="322"/>
      <c r="I30" s="322"/>
      <c r="J30" s="323"/>
    </row>
    <row r="31" spans="2:10" s="83" customFormat="1">
      <c r="B31" s="321"/>
      <c r="C31" s="322"/>
      <c r="D31" s="322"/>
      <c r="E31" s="322"/>
      <c r="F31" s="322"/>
      <c r="G31" s="322"/>
      <c r="H31" s="322"/>
      <c r="I31" s="322"/>
      <c r="J31" s="323"/>
    </row>
    <row r="32" spans="2:10" s="83" customFormat="1">
      <c r="B32" s="321"/>
      <c r="C32" s="322"/>
      <c r="D32" s="322"/>
      <c r="E32" s="322"/>
      <c r="F32" s="322"/>
      <c r="G32" s="322"/>
      <c r="H32" s="322"/>
      <c r="I32" s="322"/>
      <c r="J32" s="323"/>
    </row>
    <row r="33" spans="2:10" s="83" customFormat="1">
      <c r="B33" s="321"/>
      <c r="C33" s="322"/>
      <c r="D33" s="322"/>
      <c r="E33" s="322"/>
      <c r="F33" s="322"/>
      <c r="G33" s="322"/>
      <c r="H33" s="322"/>
      <c r="I33" s="322"/>
      <c r="J33" s="323"/>
    </row>
    <row r="34" spans="2:10" s="83" customFormat="1">
      <c r="B34" s="321"/>
      <c r="C34" s="322"/>
      <c r="D34" s="322"/>
      <c r="E34" s="322"/>
      <c r="F34" s="322"/>
      <c r="G34" s="322"/>
      <c r="H34" s="322"/>
      <c r="I34" s="322"/>
      <c r="J34" s="323"/>
    </row>
    <row r="35" spans="2:10" s="83" customFormat="1">
      <c r="B35" s="321"/>
      <c r="C35" s="322"/>
      <c r="D35" s="322"/>
      <c r="E35" s="322"/>
      <c r="F35" s="322"/>
      <c r="G35" s="322"/>
      <c r="H35" s="322"/>
      <c r="I35" s="322"/>
      <c r="J35" s="323"/>
    </row>
    <row r="36" spans="2:10" s="83" customFormat="1">
      <c r="B36" s="321"/>
      <c r="C36" s="322"/>
      <c r="D36" s="322"/>
      <c r="E36" s="322"/>
      <c r="F36" s="322"/>
      <c r="G36" s="322"/>
      <c r="H36" s="322"/>
      <c r="I36" s="322"/>
      <c r="J36" s="323"/>
    </row>
    <row r="37" spans="2:10" s="83" customFormat="1">
      <c r="B37" s="321"/>
      <c r="C37" s="322"/>
      <c r="D37" s="322"/>
      <c r="E37" s="322"/>
      <c r="F37" s="322"/>
      <c r="G37" s="322"/>
      <c r="H37" s="322"/>
      <c r="I37" s="322"/>
      <c r="J37" s="323"/>
    </row>
    <row r="38" spans="2:10" s="83" customFormat="1">
      <c r="B38" s="321"/>
      <c r="C38" s="322"/>
      <c r="D38" s="322"/>
      <c r="E38" s="322"/>
      <c r="F38" s="322"/>
      <c r="G38" s="322"/>
      <c r="H38" s="322"/>
      <c r="I38" s="322"/>
      <c r="J38" s="323"/>
    </row>
    <row r="39" spans="2:10" s="83" customFormat="1">
      <c r="B39" s="324"/>
      <c r="C39" s="325"/>
      <c r="D39" s="325"/>
      <c r="E39" s="325"/>
      <c r="F39" s="325"/>
      <c r="G39" s="325"/>
      <c r="H39" s="325"/>
      <c r="I39" s="325"/>
      <c r="J39" s="326"/>
    </row>
    <row r="41" spans="2:10" ht="15">
      <c r="B41" s="126" t="s">
        <v>12</v>
      </c>
    </row>
    <row r="42" spans="2:10" ht="30" customHeight="1">
      <c r="B42" s="278" t="s">
        <v>156</v>
      </c>
      <c r="C42" s="327"/>
      <c r="D42" s="327"/>
      <c r="E42" s="327"/>
      <c r="F42" s="327"/>
      <c r="G42" s="327"/>
      <c r="H42" s="327"/>
      <c r="I42" s="327"/>
      <c r="J42" s="327"/>
    </row>
    <row r="44" spans="2:10" s="83" customFormat="1">
      <c r="B44" s="318" t="s">
        <v>449</v>
      </c>
      <c r="C44" s="319"/>
      <c r="D44" s="319"/>
      <c r="E44" s="319"/>
      <c r="F44" s="319"/>
      <c r="G44" s="319"/>
      <c r="H44" s="319"/>
      <c r="I44" s="319"/>
      <c r="J44" s="320"/>
    </row>
    <row r="45" spans="2:10" s="83" customFormat="1">
      <c r="B45" s="321"/>
      <c r="C45" s="322"/>
      <c r="D45" s="322"/>
      <c r="E45" s="322"/>
      <c r="F45" s="322"/>
      <c r="G45" s="322"/>
      <c r="H45" s="322"/>
      <c r="I45" s="322"/>
      <c r="J45" s="323"/>
    </row>
    <row r="46" spans="2:10" s="83" customFormat="1">
      <c r="B46" s="321"/>
      <c r="C46" s="322"/>
      <c r="D46" s="322"/>
      <c r="E46" s="322"/>
      <c r="F46" s="322"/>
      <c r="G46" s="322"/>
      <c r="H46" s="322"/>
      <c r="I46" s="322"/>
      <c r="J46" s="323"/>
    </row>
    <row r="47" spans="2:10" s="83" customFormat="1">
      <c r="B47" s="321"/>
      <c r="C47" s="322"/>
      <c r="D47" s="322"/>
      <c r="E47" s="322"/>
      <c r="F47" s="322"/>
      <c r="G47" s="322"/>
      <c r="H47" s="322"/>
      <c r="I47" s="322"/>
      <c r="J47" s="323"/>
    </row>
    <row r="48" spans="2:10" s="83" customFormat="1">
      <c r="B48" s="321"/>
      <c r="C48" s="322"/>
      <c r="D48" s="322"/>
      <c r="E48" s="322"/>
      <c r="F48" s="322"/>
      <c r="G48" s="322"/>
      <c r="H48" s="322"/>
      <c r="I48" s="322"/>
      <c r="J48" s="323"/>
    </row>
    <row r="49" spans="2:10" s="83" customFormat="1">
      <c r="B49" s="321"/>
      <c r="C49" s="322"/>
      <c r="D49" s="322"/>
      <c r="E49" s="322"/>
      <c r="F49" s="322"/>
      <c r="G49" s="322"/>
      <c r="H49" s="322"/>
      <c r="I49" s="322"/>
      <c r="J49" s="323"/>
    </row>
    <row r="50" spans="2:10" s="83" customFormat="1">
      <c r="B50" s="321"/>
      <c r="C50" s="322"/>
      <c r="D50" s="322"/>
      <c r="E50" s="322"/>
      <c r="F50" s="322"/>
      <c r="G50" s="322"/>
      <c r="H50" s="322"/>
      <c r="I50" s="322"/>
      <c r="J50" s="323"/>
    </row>
    <row r="51" spans="2:10" s="83" customFormat="1">
      <c r="B51" s="321"/>
      <c r="C51" s="322"/>
      <c r="D51" s="322"/>
      <c r="E51" s="322"/>
      <c r="F51" s="322"/>
      <c r="G51" s="322"/>
      <c r="H51" s="322"/>
      <c r="I51" s="322"/>
      <c r="J51" s="323"/>
    </row>
    <row r="52" spans="2:10" s="83" customFormat="1">
      <c r="B52" s="321"/>
      <c r="C52" s="322"/>
      <c r="D52" s="322"/>
      <c r="E52" s="322"/>
      <c r="F52" s="322"/>
      <c r="G52" s="322"/>
      <c r="H52" s="322"/>
      <c r="I52" s="322"/>
      <c r="J52" s="323"/>
    </row>
    <row r="53" spans="2:10" s="83" customFormat="1">
      <c r="B53" s="321"/>
      <c r="C53" s="322"/>
      <c r="D53" s="322"/>
      <c r="E53" s="322"/>
      <c r="F53" s="322"/>
      <c r="G53" s="322"/>
      <c r="H53" s="322"/>
      <c r="I53" s="322"/>
      <c r="J53" s="323"/>
    </row>
    <row r="54" spans="2:10" s="83" customFormat="1">
      <c r="B54" s="321"/>
      <c r="C54" s="322"/>
      <c r="D54" s="322"/>
      <c r="E54" s="322"/>
      <c r="F54" s="322"/>
      <c r="G54" s="322"/>
      <c r="H54" s="322"/>
      <c r="I54" s="322"/>
      <c r="J54" s="323"/>
    </row>
    <row r="55" spans="2:10" s="83" customFormat="1">
      <c r="B55" s="324"/>
      <c r="C55" s="325"/>
      <c r="D55" s="325"/>
      <c r="E55" s="325"/>
      <c r="F55" s="325"/>
      <c r="G55" s="325"/>
      <c r="H55" s="325"/>
      <c r="I55" s="325"/>
      <c r="J55" s="326"/>
    </row>
    <row r="57" spans="2:10" ht="15">
      <c r="B57" s="132" t="s">
        <v>41</v>
      </c>
    </row>
    <row r="58" spans="2:10" ht="44.25" customHeight="1">
      <c r="B58" s="278" t="s">
        <v>42</v>
      </c>
      <c r="C58" s="327"/>
      <c r="D58" s="327"/>
      <c r="E58" s="327"/>
      <c r="F58" s="327"/>
      <c r="G58" s="327"/>
      <c r="H58" s="327"/>
      <c r="I58" s="327"/>
      <c r="J58" s="327"/>
    </row>
    <row r="60" spans="2:10" s="83" customFormat="1">
      <c r="B60" s="318" t="s">
        <v>449</v>
      </c>
      <c r="C60" s="319"/>
      <c r="D60" s="319"/>
      <c r="E60" s="319"/>
      <c r="F60" s="319"/>
      <c r="G60" s="319"/>
      <c r="H60" s="319"/>
      <c r="I60" s="319"/>
      <c r="J60" s="320"/>
    </row>
    <row r="61" spans="2:10" s="83" customFormat="1">
      <c r="B61" s="321"/>
      <c r="C61" s="322"/>
      <c r="D61" s="322"/>
      <c r="E61" s="322"/>
      <c r="F61" s="322"/>
      <c r="G61" s="322"/>
      <c r="H61" s="322"/>
      <c r="I61" s="322"/>
      <c r="J61" s="323"/>
    </row>
    <row r="62" spans="2:10" s="83" customFormat="1">
      <c r="B62" s="321"/>
      <c r="C62" s="322"/>
      <c r="D62" s="322"/>
      <c r="E62" s="322"/>
      <c r="F62" s="322"/>
      <c r="G62" s="322"/>
      <c r="H62" s="322"/>
      <c r="I62" s="322"/>
      <c r="J62" s="323"/>
    </row>
    <row r="63" spans="2:10" s="83" customFormat="1">
      <c r="B63" s="321"/>
      <c r="C63" s="322"/>
      <c r="D63" s="322"/>
      <c r="E63" s="322"/>
      <c r="F63" s="322"/>
      <c r="G63" s="322"/>
      <c r="H63" s="322"/>
      <c r="I63" s="322"/>
      <c r="J63" s="323"/>
    </row>
    <row r="64" spans="2:10" s="83" customFormat="1">
      <c r="B64" s="324"/>
      <c r="C64" s="325"/>
      <c r="D64" s="325"/>
      <c r="E64" s="325"/>
      <c r="F64" s="325"/>
      <c r="G64" s="325"/>
      <c r="H64" s="325"/>
      <c r="I64" s="325"/>
      <c r="J64" s="326"/>
    </row>
    <row r="66" spans="2:10" ht="15">
      <c r="B66" s="126" t="s">
        <v>161</v>
      </c>
      <c r="I66" s="155">
        <v>45231</v>
      </c>
    </row>
    <row r="67" spans="2:10" ht="15">
      <c r="B67" s="126" t="s">
        <v>162</v>
      </c>
      <c r="I67" s="155">
        <v>45383</v>
      </c>
    </row>
    <row r="68" spans="2:10" ht="15">
      <c r="B68" s="126" t="s">
        <v>163</v>
      </c>
      <c r="I68" s="155"/>
    </row>
    <row r="69" spans="2:10" ht="15">
      <c r="B69" s="126" t="s">
        <v>164</v>
      </c>
      <c r="I69" s="155"/>
    </row>
    <row r="70" spans="2:10" ht="15">
      <c r="B70" s="126" t="s">
        <v>165</v>
      </c>
      <c r="I70" s="155"/>
    </row>
    <row r="72" spans="2:10" ht="15">
      <c r="B72" s="126" t="s">
        <v>77</v>
      </c>
    </row>
    <row r="74" spans="2:10" s="83" customFormat="1">
      <c r="B74" s="318" t="s">
        <v>449</v>
      </c>
      <c r="C74" s="319"/>
      <c r="D74" s="319"/>
      <c r="E74" s="319"/>
      <c r="F74" s="319"/>
      <c r="G74" s="319"/>
      <c r="H74" s="319"/>
      <c r="I74" s="319"/>
      <c r="J74" s="320"/>
    </row>
    <row r="75" spans="2:10" s="83" customFormat="1">
      <c r="B75" s="321"/>
      <c r="C75" s="322"/>
      <c r="D75" s="322"/>
      <c r="E75" s="322"/>
      <c r="F75" s="322"/>
      <c r="G75" s="322"/>
      <c r="H75" s="322"/>
      <c r="I75" s="322"/>
      <c r="J75" s="323"/>
    </row>
    <row r="76" spans="2:10" s="83" customFormat="1">
      <c r="B76" s="321"/>
      <c r="C76" s="322"/>
      <c r="D76" s="322"/>
      <c r="E76" s="322"/>
      <c r="F76" s="322"/>
      <c r="G76" s="322"/>
      <c r="H76" s="322"/>
      <c r="I76" s="322"/>
      <c r="J76" s="323"/>
    </row>
    <row r="77" spans="2:10" s="83" customFormat="1">
      <c r="B77" s="321"/>
      <c r="C77" s="322"/>
      <c r="D77" s="322"/>
      <c r="E77" s="322"/>
      <c r="F77" s="322"/>
      <c r="G77" s="322"/>
      <c r="H77" s="322"/>
      <c r="I77" s="322"/>
      <c r="J77" s="323"/>
    </row>
    <row r="78" spans="2:10" s="83" customFormat="1">
      <c r="B78" s="321"/>
      <c r="C78" s="322"/>
      <c r="D78" s="322"/>
      <c r="E78" s="322"/>
      <c r="F78" s="322"/>
      <c r="G78" s="322"/>
      <c r="H78" s="322"/>
      <c r="I78" s="322"/>
      <c r="J78" s="323"/>
    </row>
    <row r="79" spans="2:10" s="83" customFormat="1">
      <c r="B79" s="321"/>
      <c r="C79" s="322"/>
      <c r="D79" s="322"/>
      <c r="E79" s="322"/>
      <c r="F79" s="322"/>
      <c r="G79" s="322"/>
      <c r="H79" s="322"/>
      <c r="I79" s="322"/>
      <c r="J79" s="323"/>
    </row>
    <row r="80" spans="2:10" s="83" customFormat="1">
      <c r="B80" s="321"/>
      <c r="C80" s="322"/>
      <c r="D80" s="322"/>
      <c r="E80" s="322"/>
      <c r="F80" s="322"/>
      <c r="G80" s="322"/>
      <c r="H80" s="322"/>
      <c r="I80" s="322"/>
      <c r="J80" s="323"/>
    </row>
    <row r="81" spans="2:10" s="83" customFormat="1">
      <c r="B81" s="321"/>
      <c r="C81" s="322"/>
      <c r="D81" s="322"/>
      <c r="E81" s="322"/>
      <c r="F81" s="322"/>
      <c r="G81" s="322"/>
      <c r="H81" s="322"/>
      <c r="I81" s="322"/>
      <c r="J81" s="323"/>
    </row>
    <row r="82" spans="2:10" s="83" customFormat="1">
      <c r="B82" s="324"/>
      <c r="C82" s="325"/>
      <c r="D82" s="325"/>
      <c r="E82" s="325"/>
      <c r="F82" s="325"/>
      <c r="G82" s="325"/>
      <c r="H82" s="325"/>
      <c r="I82" s="325"/>
      <c r="J82" s="326"/>
    </row>
    <row r="84" spans="2:10" ht="15">
      <c r="B84" s="126" t="s">
        <v>59</v>
      </c>
    </row>
    <row r="85" spans="2:10">
      <c r="B85" s="278" t="s">
        <v>157</v>
      </c>
      <c r="C85" s="278"/>
      <c r="D85" s="278"/>
      <c r="E85" s="278"/>
      <c r="F85" s="278"/>
      <c r="G85" s="278"/>
      <c r="H85" s="278"/>
      <c r="I85" s="278"/>
      <c r="J85" s="278"/>
    </row>
    <row r="87" spans="2:10" s="83" customFormat="1">
      <c r="B87" s="318" t="s">
        <v>449</v>
      </c>
      <c r="C87" s="319"/>
      <c r="D87" s="319"/>
      <c r="E87" s="319"/>
      <c r="F87" s="319"/>
      <c r="G87" s="319"/>
      <c r="H87" s="319"/>
      <c r="I87" s="319"/>
      <c r="J87" s="320"/>
    </row>
    <row r="88" spans="2:10" s="83" customFormat="1">
      <c r="B88" s="321"/>
      <c r="C88" s="322"/>
      <c r="D88" s="322"/>
      <c r="E88" s="322"/>
      <c r="F88" s="322"/>
      <c r="G88" s="322"/>
      <c r="H88" s="322"/>
      <c r="I88" s="322"/>
      <c r="J88" s="323"/>
    </row>
    <row r="89" spans="2:10" s="83" customFormat="1">
      <c r="B89" s="321"/>
      <c r="C89" s="322"/>
      <c r="D89" s="322"/>
      <c r="E89" s="322"/>
      <c r="F89" s="322"/>
      <c r="G89" s="322"/>
      <c r="H89" s="322"/>
      <c r="I89" s="322"/>
      <c r="J89" s="323"/>
    </row>
    <row r="90" spans="2:10" s="83" customFormat="1">
      <c r="B90" s="321"/>
      <c r="C90" s="322"/>
      <c r="D90" s="322"/>
      <c r="E90" s="322"/>
      <c r="F90" s="322"/>
      <c r="G90" s="322"/>
      <c r="H90" s="322"/>
      <c r="I90" s="322"/>
      <c r="J90" s="323"/>
    </row>
    <row r="91" spans="2:10" s="83" customFormat="1">
      <c r="B91" s="321"/>
      <c r="C91" s="322"/>
      <c r="D91" s="322"/>
      <c r="E91" s="322"/>
      <c r="F91" s="322"/>
      <c r="G91" s="322"/>
      <c r="H91" s="322"/>
      <c r="I91" s="322"/>
      <c r="J91" s="323"/>
    </row>
    <row r="92" spans="2:10" s="83" customFormat="1">
      <c r="B92" s="321"/>
      <c r="C92" s="322"/>
      <c r="D92" s="322"/>
      <c r="E92" s="322"/>
      <c r="F92" s="322"/>
      <c r="G92" s="322"/>
      <c r="H92" s="322"/>
      <c r="I92" s="322"/>
      <c r="J92" s="323"/>
    </row>
    <row r="93" spans="2:10" s="83" customFormat="1">
      <c r="B93" s="321"/>
      <c r="C93" s="322"/>
      <c r="D93" s="322"/>
      <c r="E93" s="322"/>
      <c r="F93" s="322"/>
      <c r="G93" s="322"/>
      <c r="H93" s="322"/>
      <c r="I93" s="322"/>
      <c r="J93" s="323"/>
    </row>
    <row r="94" spans="2:10" s="83" customFormat="1">
      <c r="B94" s="321"/>
      <c r="C94" s="322"/>
      <c r="D94" s="322"/>
      <c r="E94" s="322"/>
      <c r="F94" s="322"/>
      <c r="G94" s="322"/>
      <c r="H94" s="322"/>
      <c r="I94" s="322"/>
      <c r="J94" s="323"/>
    </row>
    <row r="95" spans="2:10" s="83" customFormat="1">
      <c r="B95" s="324"/>
      <c r="C95" s="325"/>
      <c r="D95" s="325"/>
      <c r="E95" s="325"/>
      <c r="F95" s="325"/>
      <c r="G95" s="325"/>
      <c r="H95" s="325"/>
      <c r="I95" s="325"/>
      <c r="J95" s="326"/>
    </row>
    <row r="97" spans="2:10" ht="15.75" thickBot="1">
      <c r="B97" s="130" t="s">
        <v>13</v>
      </c>
      <c r="C97" s="131"/>
      <c r="D97" s="131"/>
      <c r="E97" s="131"/>
      <c r="F97" s="131"/>
      <c r="G97" s="131"/>
      <c r="H97" s="131"/>
      <c r="I97" s="131"/>
      <c r="J97" s="131"/>
    </row>
    <row r="99" spans="2:10" ht="71.25" customHeight="1">
      <c r="B99" s="278" t="s">
        <v>158</v>
      </c>
      <c r="C99" s="278"/>
      <c r="D99" s="278"/>
      <c r="E99" s="278"/>
      <c r="F99" s="278"/>
      <c r="G99" s="278"/>
      <c r="H99" s="278"/>
      <c r="I99" s="278"/>
      <c r="J99" s="278"/>
    </row>
    <row r="100" spans="2:10" ht="7.5" customHeight="1"/>
    <row r="101" spans="2:10" ht="15">
      <c r="B101" s="151" t="s">
        <v>40</v>
      </c>
    </row>
    <row r="102" spans="2:10" ht="13.5" customHeight="1"/>
    <row r="103" spans="2:10" s="83" customFormat="1" ht="35.25" customHeight="1">
      <c r="B103" s="318" t="s">
        <v>450</v>
      </c>
      <c r="C103" s="319"/>
      <c r="D103" s="319"/>
      <c r="E103" s="319"/>
      <c r="F103" s="319"/>
      <c r="G103" s="319"/>
      <c r="H103" s="319"/>
      <c r="I103" s="319"/>
      <c r="J103" s="320"/>
    </row>
    <row r="104" spans="2:10" s="83" customFormat="1" ht="35.25" customHeight="1">
      <c r="B104" s="321"/>
      <c r="C104" s="322"/>
      <c r="D104" s="322"/>
      <c r="E104" s="322"/>
      <c r="F104" s="322"/>
      <c r="G104" s="322"/>
      <c r="H104" s="322"/>
      <c r="I104" s="322"/>
      <c r="J104" s="323"/>
    </row>
    <row r="105" spans="2:10" s="83" customFormat="1" ht="35.25" customHeight="1">
      <c r="B105" s="321"/>
      <c r="C105" s="322"/>
      <c r="D105" s="322"/>
      <c r="E105" s="322"/>
      <c r="F105" s="322"/>
      <c r="G105" s="322"/>
      <c r="H105" s="322"/>
      <c r="I105" s="322"/>
      <c r="J105" s="323"/>
    </row>
    <row r="106" spans="2:10" s="83" customFormat="1" ht="35.25" customHeight="1">
      <c r="B106" s="321"/>
      <c r="C106" s="322"/>
      <c r="D106" s="322"/>
      <c r="E106" s="322"/>
      <c r="F106" s="322"/>
      <c r="G106" s="322"/>
      <c r="H106" s="322"/>
      <c r="I106" s="322"/>
      <c r="J106" s="323"/>
    </row>
    <row r="107" spans="2:10" s="83" customFormat="1" ht="35.25" customHeight="1">
      <c r="B107" s="321"/>
      <c r="C107" s="322"/>
      <c r="D107" s="322"/>
      <c r="E107" s="322"/>
      <c r="F107" s="322"/>
      <c r="G107" s="322"/>
      <c r="H107" s="322"/>
      <c r="I107" s="322"/>
      <c r="J107" s="323"/>
    </row>
    <row r="108" spans="2:10" s="83" customFormat="1" ht="35.25" customHeight="1">
      <c r="B108" s="321"/>
      <c r="C108" s="322"/>
      <c r="D108" s="322"/>
      <c r="E108" s="322"/>
      <c r="F108" s="322"/>
      <c r="G108" s="322"/>
      <c r="H108" s="322"/>
      <c r="I108" s="322"/>
      <c r="J108" s="323"/>
    </row>
    <row r="109" spans="2:10" s="83" customFormat="1" ht="35.25" customHeight="1">
      <c r="B109" s="321"/>
      <c r="C109" s="322"/>
      <c r="D109" s="322"/>
      <c r="E109" s="322"/>
      <c r="F109" s="322"/>
      <c r="G109" s="322"/>
      <c r="H109" s="322"/>
      <c r="I109" s="322"/>
      <c r="J109" s="323"/>
    </row>
    <row r="110" spans="2:10" s="83" customFormat="1" ht="35.25" customHeight="1">
      <c r="B110" s="321"/>
      <c r="C110" s="322"/>
      <c r="D110" s="322"/>
      <c r="E110" s="322"/>
      <c r="F110" s="322"/>
      <c r="G110" s="322"/>
      <c r="H110" s="322"/>
      <c r="I110" s="322"/>
      <c r="J110" s="323"/>
    </row>
    <row r="111" spans="2:10" s="83" customFormat="1" ht="35.25" customHeight="1">
      <c r="B111" s="324"/>
      <c r="C111" s="325"/>
      <c r="D111" s="325"/>
      <c r="E111" s="325"/>
      <c r="F111" s="325"/>
      <c r="G111" s="325"/>
      <c r="H111" s="325"/>
      <c r="I111" s="325"/>
      <c r="J111" s="326"/>
    </row>
    <row r="113" spans="2:10" ht="15.75" thickBot="1">
      <c r="B113" s="130" t="s">
        <v>14</v>
      </c>
      <c r="C113" s="131"/>
      <c r="D113" s="131"/>
      <c r="E113" s="131"/>
      <c r="F113" s="131"/>
      <c r="G113" s="131"/>
      <c r="H113" s="131"/>
      <c r="I113" s="131"/>
      <c r="J113" s="131"/>
    </row>
    <row r="115" spans="2:10" ht="43.5" customHeight="1">
      <c r="B115" s="334" t="s">
        <v>159</v>
      </c>
      <c r="C115" s="334"/>
      <c r="D115" s="334"/>
      <c r="E115" s="334"/>
      <c r="F115" s="334"/>
      <c r="G115" s="334"/>
      <c r="H115" s="334"/>
      <c r="I115" s="334"/>
      <c r="J115" s="334"/>
    </row>
    <row r="116" spans="2:10">
      <c r="B116" s="335" t="s">
        <v>22</v>
      </c>
      <c r="C116" s="335"/>
      <c r="D116" s="335"/>
      <c r="E116" s="335"/>
      <c r="F116" s="335"/>
      <c r="G116" s="335"/>
      <c r="H116" s="335"/>
      <c r="I116" s="335"/>
      <c r="J116" s="335"/>
    </row>
    <row r="117" spans="2:10">
      <c r="B117" s="335" t="s">
        <v>23</v>
      </c>
      <c r="C117" s="335"/>
      <c r="D117" s="335"/>
      <c r="E117" s="335"/>
      <c r="F117" s="335"/>
      <c r="G117" s="335"/>
      <c r="H117" s="335"/>
      <c r="I117" s="335"/>
      <c r="J117" s="335"/>
    </row>
    <row r="118" spans="2:10">
      <c r="B118" s="335" t="s">
        <v>24</v>
      </c>
      <c r="C118" s="335"/>
      <c r="D118" s="335"/>
      <c r="E118" s="335"/>
      <c r="F118" s="335"/>
      <c r="G118" s="335"/>
      <c r="H118" s="335"/>
      <c r="I118" s="335"/>
      <c r="J118" s="335"/>
    </row>
    <row r="120" spans="2:10" ht="42.75" customHeight="1">
      <c r="B120" s="278" t="s">
        <v>160</v>
      </c>
      <c r="C120" s="278"/>
      <c r="D120" s="278"/>
      <c r="E120" s="278"/>
      <c r="F120" s="278"/>
      <c r="G120" s="278"/>
      <c r="H120" s="278"/>
      <c r="I120" s="278"/>
      <c r="J120" s="278"/>
    </row>
    <row r="122" spans="2:10" ht="57" customHeight="1">
      <c r="B122" s="278" t="s">
        <v>425</v>
      </c>
      <c r="C122" s="278"/>
      <c r="D122" s="278"/>
      <c r="E122" s="278"/>
      <c r="F122" s="278"/>
      <c r="G122" s="278"/>
      <c r="H122" s="278"/>
      <c r="I122" s="278"/>
      <c r="J122" s="278"/>
    </row>
    <row r="124" spans="2:10" ht="15.75" thickBot="1">
      <c r="B124" s="130" t="s">
        <v>17</v>
      </c>
      <c r="C124" s="131"/>
      <c r="D124" s="131"/>
      <c r="E124" s="131"/>
      <c r="F124" s="131"/>
      <c r="G124" s="131"/>
      <c r="H124" s="131"/>
      <c r="I124" s="131"/>
      <c r="J124" s="131"/>
    </row>
    <row r="126" spans="2:10" ht="15">
      <c r="B126" s="126" t="s">
        <v>19</v>
      </c>
    </row>
    <row r="127" spans="2:10" ht="15">
      <c r="B127" s="126" t="s">
        <v>18</v>
      </c>
    </row>
    <row r="128" spans="2:10" ht="59.25" customHeight="1">
      <c r="B128" s="278" t="s">
        <v>20</v>
      </c>
      <c r="C128" s="278"/>
      <c r="D128" s="278"/>
      <c r="E128" s="278"/>
      <c r="F128" s="278"/>
      <c r="G128" s="278"/>
      <c r="H128" s="278"/>
      <c r="I128" s="278"/>
      <c r="J128" s="278"/>
    </row>
    <row r="129" spans="2:10">
      <c r="B129" s="152"/>
      <c r="C129" s="152"/>
      <c r="D129" s="152"/>
      <c r="E129" s="152"/>
      <c r="F129" s="152"/>
      <c r="G129" s="152"/>
      <c r="H129" s="152"/>
      <c r="I129" s="152"/>
      <c r="J129" s="152"/>
    </row>
    <row r="130" spans="2:10" ht="15.75" thickBot="1">
      <c r="B130" s="130" t="s">
        <v>32</v>
      </c>
      <c r="C130" s="131"/>
      <c r="D130" s="131"/>
      <c r="E130" s="131"/>
      <c r="F130" s="131"/>
      <c r="G130" s="131"/>
      <c r="H130" s="131"/>
      <c r="I130" s="131"/>
      <c r="J130" s="131"/>
    </row>
    <row r="131" spans="2:10" ht="15">
      <c r="B131" s="104"/>
      <c r="C131" s="105"/>
      <c r="D131" s="105"/>
      <c r="E131" s="105"/>
      <c r="F131" s="105"/>
      <c r="G131" s="105"/>
      <c r="H131" s="105"/>
      <c r="I131" s="105"/>
      <c r="J131" s="105"/>
    </row>
    <row r="132" spans="2:10" ht="36" customHeight="1">
      <c r="B132" s="332" t="s">
        <v>21</v>
      </c>
      <c r="C132" s="332"/>
      <c r="D132" s="332"/>
      <c r="E132" s="332"/>
      <c r="F132" s="332"/>
      <c r="G132" s="332"/>
      <c r="H132" s="332"/>
      <c r="I132" s="332"/>
      <c r="J132" s="332"/>
    </row>
    <row r="133" spans="2:10" ht="38.25" customHeight="1">
      <c r="B133" s="332" t="s">
        <v>35</v>
      </c>
      <c r="C133" s="332"/>
      <c r="D133" s="332"/>
      <c r="E133" s="332"/>
      <c r="F133" s="332"/>
      <c r="G133" s="332"/>
      <c r="H133" s="332"/>
      <c r="I133" s="332"/>
      <c r="J133" s="332"/>
    </row>
    <row r="134" spans="2:10" ht="105.75" customHeight="1">
      <c r="B134" s="332" t="s">
        <v>36</v>
      </c>
      <c r="C134" s="332"/>
      <c r="D134" s="332"/>
      <c r="E134" s="332"/>
      <c r="F134" s="332"/>
      <c r="G134" s="332"/>
      <c r="H134" s="332"/>
      <c r="I134" s="332"/>
      <c r="J134" s="332"/>
    </row>
    <row r="136" spans="2:10" ht="15.75" thickBot="1">
      <c r="B136" s="130" t="s">
        <v>33</v>
      </c>
      <c r="C136" s="131"/>
      <c r="D136" s="131"/>
      <c r="E136" s="131"/>
      <c r="F136" s="131"/>
      <c r="G136" s="131"/>
      <c r="H136" s="131"/>
      <c r="I136" s="131"/>
      <c r="J136" s="131"/>
    </row>
    <row r="138" spans="2:10">
      <c r="B138" s="83"/>
      <c r="C138" s="153" t="s">
        <v>37</v>
      </c>
    </row>
    <row r="139" spans="2:10">
      <c r="B139" s="83"/>
      <c r="C139" s="87" t="s">
        <v>38</v>
      </c>
    </row>
    <row r="141" spans="2:10" s="100" customFormat="1" ht="35.25" customHeight="1">
      <c r="B141" s="333" t="s">
        <v>424</v>
      </c>
      <c r="C141" s="316"/>
      <c r="D141" s="316"/>
      <c r="E141" s="316"/>
      <c r="F141" s="316"/>
      <c r="G141" s="316"/>
      <c r="H141" s="316"/>
      <c r="I141" s="316"/>
      <c r="J141" s="316"/>
    </row>
    <row r="143" spans="2:10" ht="15">
      <c r="B143" s="154" t="s">
        <v>34</v>
      </c>
    </row>
    <row r="145" spans="2:9">
      <c r="B145" s="87" t="s">
        <v>15</v>
      </c>
      <c r="C145" s="83"/>
      <c r="D145" s="83"/>
      <c r="E145" s="83"/>
      <c r="F145" s="83"/>
      <c r="G145" s="83"/>
      <c r="H145" s="328"/>
      <c r="I145" s="329"/>
    </row>
    <row r="147" spans="2:9">
      <c r="B147" s="87" t="s">
        <v>16</v>
      </c>
      <c r="C147" s="83"/>
      <c r="D147" s="83"/>
      <c r="E147" s="83"/>
      <c r="F147" s="83"/>
      <c r="G147" s="83"/>
      <c r="H147" s="330"/>
      <c r="I147" s="331"/>
    </row>
  </sheetData>
  <sheetProtection algorithmName="SHA-512" hashValue="thqqGGmblqoze1LlluTrAmILSw6tqK90FrsyA1U+PgEMiK8KWZMa7cejOad7v6t9BJbiGSMf6EsVXGAdVRCcQw==" saltValue="SYpX3mOjGmqKv2Yp8kEruA==" spinCount="100000" sheet="1" formatCells="0" formatRows="0" insertRows="0" selectLockedCells="1"/>
  <mergeCells count="33">
    <mergeCell ref="B120:J120"/>
    <mergeCell ref="B60:J64"/>
    <mergeCell ref="B74:J82"/>
    <mergeCell ref="B85:J85"/>
    <mergeCell ref="B87:J95"/>
    <mergeCell ref="B99:J99"/>
    <mergeCell ref="B103:J111"/>
    <mergeCell ref="B115:J115"/>
    <mergeCell ref="B116:J116"/>
    <mergeCell ref="B117:J117"/>
    <mergeCell ref="B118:J118"/>
    <mergeCell ref="B122:J122"/>
    <mergeCell ref="H145:I145"/>
    <mergeCell ref="H147:I147"/>
    <mergeCell ref="B128:J128"/>
    <mergeCell ref="B132:J132"/>
    <mergeCell ref="B133:J133"/>
    <mergeCell ref="B134:J134"/>
    <mergeCell ref="B141:J141"/>
    <mergeCell ref="B44:J55"/>
    <mergeCell ref="B58:J58"/>
    <mergeCell ref="B1:B4"/>
    <mergeCell ref="C1:D4"/>
    <mergeCell ref="F1:H1"/>
    <mergeCell ref="I1:J2"/>
    <mergeCell ref="F2:H2"/>
    <mergeCell ref="E3:H4"/>
    <mergeCell ref="I3:J4"/>
    <mergeCell ref="B22:J22"/>
    <mergeCell ref="B27:J27"/>
    <mergeCell ref="B29:J39"/>
    <mergeCell ref="B42:J42"/>
    <mergeCell ref="B10:J20"/>
  </mergeCells>
  <pageMargins left="0.70866141732283472" right="0.70866141732283472" top="0.74803149606299213" bottom="0.74803149606299213" header="0.31496062992125984" footer="0.31496062992125984"/>
  <pageSetup paperSize="9" scale="84" fitToHeight="0" orientation="portrait" r:id="rId1"/>
  <headerFooter>
    <oddFooter>&amp;R&amp;P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082" r:id="rId4" name="Check Box 10">
              <controlPr defaultSize="0" autoFill="0" autoLine="0" autoPict="0">
                <anchor moveWithCells="1">
                  <from>
                    <xdr:col>1</xdr:col>
                    <xdr:colOff>266700</xdr:colOff>
                    <xdr:row>137</xdr:row>
                    <xdr:rowOff>0</xdr:rowOff>
                  </from>
                  <to>
                    <xdr:col>1</xdr:col>
                    <xdr:colOff>571500</xdr:colOff>
                    <xdr:row>138</xdr:row>
                    <xdr:rowOff>38100</xdr:rowOff>
                  </to>
                </anchor>
              </controlPr>
            </control>
          </mc:Choice>
        </mc:AlternateContent>
        <mc:AlternateContent xmlns:mc="http://schemas.openxmlformats.org/markup-compatibility/2006">
          <mc:Choice Requires="x14">
            <control shapeId="3083" r:id="rId5" name="Check Box 11">
              <controlPr defaultSize="0" autoFill="0" autoLine="0" autoPict="0">
                <anchor moveWithCells="1">
                  <from>
                    <xdr:col>1</xdr:col>
                    <xdr:colOff>266700</xdr:colOff>
                    <xdr:row>137</xdr:row>
                    <xdr:rowOff>171450</xdr:rowOff>
                  </from>
                  <to>
                    <xdr:col>1</xdr:col>
                    <xdr:colOff>571500</xdr:colOff>
                    <xdr:row>139</xdr:row>
                    <xdr:rowOff>28575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B1:AM33"/>
  <sheetViews>
    <sheetView zoomScaleNormal="100" workbookViewId="0">
      <selection activeCell="W1" sqref="W1"/>
    </sheetView>
  </sheetViews>
  <sheetFormatPr baseColWidth="10" defaultRowHeight="12.75"/>
  <cols>
    <col min="1" max="1" width="2.85546875" style="31" customWidth="1"/>
    <col min="2" max="2" width="21.42578125" style="31" customWidth="1"/>
    <col min="3" max="3" width="12.85546875" style="32" customWidth="1"/>
    <col min="4" max="4" width="21.42578125" style="32" customWidth="1"/>
    <col min="5" max="6" width="74.28515625" style="31" customWidth="1"/>
    <col min="7" max="23" width="11.5703125" style="32" customWidth="1"/>
    <col min="24" max="25" width="11.5703125" style="33" customWidth="1"/>
    <col min="26" max="26" width="11.5703125" style="32" customWidth="1"/>
    <col min="27" max="30" width="11.5703125" style="33" customWidth="1"/>
    <col min="31" max="31" width="13" style="33" customWidth="1"/>
    <col min="32" max="33" width="12.85546875" style="33" customWidth="1"/>
    <col min="34" max="34" width="14.85546875" style="33" customWidth="1"/>
    <col min="35" max="35" width="12.85546875" style="33" customWidth="1"/>
    <col min="36" max="36" width="11.5703125" style="33" customWidth="1"/>
    <col min="37" max="39" width="15.5703125" style="33" customWidth="1"/>
    <col min="40" max="16384" width="11.42578125" style="31"/>
  </cols>
  <sheetData>
    <row r="1" spans="2:39">
      <c r="F1" s="38" t="s">
        <v>349</v>
      </c>
      <c r="G1" s="208">
        <v>0</v>
      </c>
      <c r="H1" s="193">
        <f>Aides!$D$3</f>
        <v>0</v>
      </c>
      <c r="I1" s="193">
        <f>Aides!$D$4</f>
        <v>0.26500000000000001</v>
      </c>
      <c r="J1" s="193">
        <f>Aides!$D$5</f>
        <v>0.2016</v>
      </c>
      <c r="K1" s="193">
        <f>Aides!$D$6</f>
        <v>0.23300000000000001</v>
      </c>
      <c r="L1" s="193">
        <f>Aides!$D$7</f>
        <v>0.23799999999999999</v>
      </c>
      <c r="M1" s="193">
        <f>Aides!$D$8</f>
        <v>0.33999999999999997</v>
      </c>
      <c r="N1" s="208" t="str">
        <f>Aides!$D$9</f>
        <v>selon composition</v>
      </c>
      <c r="O1" s="208" t="str">
        <f>Aides!$D$10</f>
        <v>selon mix combust.</v>
      </c>
      <c r="P1" s="193">
        <f>Aides!$D$11</f>
        <v>0</v>
      </c>
      <c r="Q1" s="193">
        <f>Aides!$D$12</f>
        <v>0</v>
      </c>
      <c r="R1" s="193">
        <f>Aides!$D$13</f>
        <v>0</v>
      </c>
      <c r="S1" s="193">
        <f>Aides!$D$14</f>
        <v>0</v>
      </c>
      <c r="T1" s="193">
        <f>Aides!$D$15</f>
        <v>0</v>
      </c>
      <c r="U1" s="208" t="str">
        <f>Aides!$D$16</f>
        <v>selon mix combust.</v>
      </c>
      <c r="V1" s="193">
        <f>Aides!$D$17</f>
        <v>0</v>
      </c>
      <c r="W1" s="208" t="str">
        <f>Aides!$D$18</f>
        <v>à convenir</v>
      </c>
      <c r="Y1" s="194">
        <f>'Economies, coûts, rentabilité'!$B$8</f>
        <v>192060</v>
      </c>
      <c r="Z1" s="195"/>
      <c r="AA1" s="194">
        <f>'Economies, coûts, rentabilité'!$I$8</f>
        <v>4801500</v>
      </c>
      <c r="AB1" s="194">
        <f>'Economies, coûts, rentabilité'!$C$8</f>
        <v>17659.8</v>
      </c>
      <c r="AC1" s="194">
        <f>'Economies, coûts, rentabilité'!$D$8</f>
        <v>200000</v>
      </c>
      <c r="AD1" s="194">
        <f>'Economies, coûts, rentabilité'!$E$8</f>
        <v>172000</v>
      </c>
      <c r="AE1" s="194">
        <f>'Economies, coûts, rentabilité'!$F$8</f>
        <v>3000</v>
      </c>
      <c r="AF1" s="194">
        <f>'Economies, coûts, rentabilité'!$G$8</f>
        <v>55000</v>
      </c>
      <c r="AG1" s="196">
        <f>'Economies, coûts, rentabilité'!$H$8</f>
        <v>9.5697573018946986</v>
      </c>
      <c r="AH1" s="197">
        <f>'Economies, coûts, rentabilité'!$J$8</f>
        <v>1.1454753722794959E-2</v>
      </c>
      <c r="AI1" s="198">
        <f>'Economies, coûts, rentabilité'!$E$10</f>
        <v>0.31976744186046513</v>
      </c>
      <c r="AJ1" s="205">
        <f>'Economies, coûts, rentabilité'!$E$12</f>
        <v>0.5</v>
      </c>
    </row>
    <row r="2" spans="2:39" s="42" customFormat="1" ht="29.25" customHeight="1">
      <c r="B2" s="34" t="s">
        <v>126</v>
      </c>
      <c r="C2" s="35" t="s">
        <v>127</v>
      </c>
      <c r="D2" s="35" t="s">
        <v>128</v>
      </c>
      <c r="E2" s="36" t="s">
        <v>338</v>
      </c>
      <c r="F2" s="36" t="s">
        <v>129</v>
      </c>
      <c r="G2" s="39" t="s">
        <v>136</v>
      </c>
      <c r="H2" s="39" t="s">
        <v>431</v>
      </c>
      <c r="I2" s="39" t="s">
        <v>131</v>
      </c>
      <c r="J2" s="39" t="s">
        <v>133</v>
      </c>
      <c r="K2" s="39" t="s">
        <v>356</v>
      </c>
      <c r="L2" s="39" t="s">
        <v>357</v>
      </c>
      <c r="M2" s="39" t="s">
        <v>132</v>
      </c>
      <c r="N2" s="39" t="s">
        <v>432</v>
      </c>
      <c r="O2" s="39" t="s">
        <v>134</v>
      </c>
      <c r="P2" s="39" t="s">
        <v>433</v>
      </c>
      <c r="Q2" s="39" t="s">
        <v>434</v>
      </c>
      <c r="R2" s="39" t="s">
        <v>135</v>
      </c>
      <c r="S2" s="39" t="s">
        <v>435</v>
      </c>
      <c r="T2" s="39" t="s">
        <v>436</v>
      </c>
      <c r="U2" s="39" t="s">
        <v>137</v>
      </c>
      <c r="V2" s="39" t="s">
        <v>138</v>
      </c>
      <c r="W2" s="39" t="s">
        <v>437</v>
      </c>
      <c r="X2" s="39" t="s">
        <v>150</v>
      </c>
      <c r="Y2" s="39" t="s">
        <v>139</v>
      </c>
      <c r="Z2" s="39" t="s">
        <v>130</v>
      </c>
      <c r="AA2" s="39" t="s">
        <v>140</v>
      </c>
      <c r="AB2" s="39" t="s">
        <v>141</v>
      </c>
      <c r="AC2" s="39" t="s">
        <v>152</v>
      </c>
      <c r="AD2" s="39" t="s">
        <v>438</v>
      </c>
      <c r="AE2" s="39" t="s">
        <v>151</v>
      </c>
      <c r="AF2" s="39" t="s">
        <v>355</v>
      </c>
      <c r="AG2" s="39" t="s">
        <v>142</v>
      </c>
      <c r="AH2" s="39" t="s">
        <v>354</v>
      </c>
      <c r="AI2" s="39" t="s">
        <v>143</v>
      </c>
      <c r="AJ2" s="40" t="s">
        <v>144</v>
      </c>
      <c r="AK2" s="41"/>
      <c r="AL2" s="41"/>
      <c r="AM2" s="41"/>
    </row>
    <row r="3" spans="2:39" s="44" customFormat="1" ht="13.5" thickBot="1">
      <c r="B3" s="49" t="str">
        <f>IF('Description projet'!$F$1="","",'Description projet'!$F$1)</f>
        <v>Bulles</v>
      </c>
      <c r="C3" s="50" t="str">
        <f>IF('Description projet'!$I$10="","",'Description projet'!$I$10)</f>
        <v>000.000.000</v>
      </c>
      <c r="D3" s="50" t="str">
        <f>IF('Description projet'!$F$2="","",'Description projet'!$F$2)</f>
        <v>Savon</v>
      </c>
      <c r="E3" s="51"/>
      <c r="F3" s="51"/>
      <c r="G3" s="52">
        <f>SUM(G4:G8)</f>
        <v>-31470</v>
      </c>
      <c r="H3" s="52">
        <f t="shared" ref="H3" si="0">SUM(H4:H8)</f>
        <v>0</v>
      </c>
      <c r="I3" s="52">
        <f t="shared" ref="I3:Y3" si="1">SUM(I4:I8)</f>
        <v>0</v>
      </c>
      <c r="J3" s="52">
        <f t="shared" ref="J3:K3" si="2">SUM(J4:J8)</f>
        <v>255000</v>
      </c>
      <c r="K3" s="52">
        <f t="shared" si="2"/>
        <v>0</v>
      </c>
      <c r="L3" s="52">
        <f t="shared" si="1"/>
        <v>0</v>
      </c>
      <c r="M3" s="52">
        <f>SUM(M4:M8)</f>
        <v>0</v>
      </c>
      <c r="N3" s="52">
        <f>SUM(N4:N8)</f>
        <v>0</v>
      </c>
      <c r="O3" s="52">
        <f>SUM(O4:O8)</f>
        <v>0</v>
      </c>
      <c r="P3" s="52">
        <f>SUM(P4:P8)</f>
        <v>0</v>
      </c>
      <c r="Q3" s="52">
        <f t="shared" si="1"/>
        <v>0</v>
      </c>
      <c r="R3" s="52">
        <f>SUM(R4:R8)</f>
        <v>0</v>
      </c>
      <c r="S3" s="52">
        <f>SUM(S4:S8)</f>
        <v>0</v>
      </c>
      <c r="T3" s="52">
        <f>SUM(T4:T8)</f>
        <v>0</v>
      </c>
      <c r="U3" s="52">
        <f t="shared" si="1"/>
        <v>0</v>
      </c>
      <c r="V3" s="52">
        <f t="shared" si="1"/>
        <v>0</v>
      </c>
      <c r="W3" s="52">
        <f t="shared" ref="W3" si="3">SUM(W4:W8)</f>
        <v>0</v>
      </c>
      <c r="X3" s="53">
        <f t="shared" si="1"/>
        <v>51.408000000000001</v>
      </c>
      <c r="Y3" s="52">
        <f t="shared" si="1"/>
        <v>192060</v>
      </c>
      <c r="Z3" s="54">
        <f>AA3/Y3</f>
        <v>25</v>
      </c>
      <c r="AA3" s="52">
        <f t="shared" ref="AA3" si="4">SUM(AA4:AA8)</f>
        <v>4801500</v>
      </c>
      <c r="AB3" s="52">
        <f t="shared" ref="AB3" si="5">SUM(AB4:AB8)</f>
        <v>17659.8</v>
      </c>
      <c r="AC3" s="52">
        <f t="shared" ref="AC3" si="6">SUM(AC4:AC8)</f>
        <v>200000</v>
      </c>
      <c r="AD3" s="52">
        <f t="shared" ref="AD3" si="7">SUM(AD4:AD8)</f>
        <v>172000</v>
      </c>
      <c r="AE3" s="52">
        <f t="shared" ref="AE3" si="8">SUM(AE4:AE8)</f>
        <v>3000</v>
      </c>
      <c r="AF3" s="52">
        <f t="shared" ref="AF3" si="9">SUM(AF4:AF8)</f>
        <v>55000</v>
      </c>
      <c r="AG3" s="54">
        <f>IF(AB3&lt;&gt;0,(AD3-AE3)/AB3,"")</f>
        <v>9.5697573018946986</v>
      </c>
      <c r="AH3" s="55">
        <f>AF3/AA3</f>
        <v>1.1454753722794959E-2</v>
      </c>
      <c r="AI3" s="56">
        <f>AF3/AD3</f>
        <v>0.31976744186046513</v>
      </c>
      <c r="AJ3" s="57">
        <f>MIN(TauxREE_max,(TauxREE_max+DeltaTaux_autres_Subv)-'Résumé données projet'!AE3/'Résumé données projet'!AD3)</f>
        <v>0.5</v>
      </c>
      <c r="AK3" s="43"/>
      <c r="AL3" s="43"/>
      <c r="AM3" s="43"/>
    </row>
    <row r="4" spans="2:39" s="44" customFormat="1" ht="13.5" thickTop="1">
      <c r="B4" s="58"/>
      <c r="C4" s="59"/>
      <c r="D4" s="59"/>
      <c r="E4" s="60" t="str">
        <f>IF('Description projet'!$B$24="","",'Description projet'!$B$24)</f>
        <v>Récupération de chaleur: sur condenseur de groupe froid =&gt; (préciser l'usage, et présence d'un accum. ?)</v>
      </c>
      <c r="F4" s="61" t="str">
        <f>IF('Description projet'!$B$28="","",'Description projet'!$B$28)</f>
        <v>Récup. désurchauffe et condensation pour préchauffage ECS du complexe (avec chauffe-eau additionnel)</v>
      </c>
      <c r="G4" s="62">
        <f>IF((IF('Economies, coûts, rentabilité'!$H$17=Aides!$B$2,'Economies, coûts, rentabilité'!$I$42,0)+IF('Economies, coûts, rentabilité'!$H$46=Aides!$B$2,'Economies, coûts, rentabilité'!$I$71,0)+IF('Economies, coûts, rentabilité'!$H$75=Aides!$B$2,'Economies, coûts, rentabilité'!$I$100,0))=0,"",IF('Economies, coûts, rentabilité'!$H$17=Aides!$B$2,'Economies, coûts, rentabilité'!$I$42,0)+IF('Economies, coûts, rentabilité'!$H$46=Aides!$B$2,'Economies, coûts, rentabilité'!$I$71,0)+IF('Economies, coûts, rentabilité'!$H$75=Aides!$B$2,'Economies, coûts, rentabilité'!$I$100,0))</f>
        <v>-54720</v>
      </c>
      <c r="H4" s="62" t="str">
        <f>IF((IF('Economies, coûts, rentabilité'!$H$17=Aides!$B$3,'Economies, coûts, rentabilité'!$I$42,0)+IF('Economies, coûts, rentabilité'!$H$46=Aides!$B$3,'Economies, coûts, rentabilité'!$I$71,0)+IF('Economies, coûts, rentabilité'!$H$75=Aides!$B$3,'Economies, coûts, rentabilité'!$I$100,0))=0,"",IF('Economies, coûts, rentabilité'!$H$17=Aides!$B$3,'Economies, coûts, rentabilité'!$I$42,0)+IF('Economies, coûts, rentabilité'!$H$46=Aides!$B$3,'Economies, coûts, rentabilité'!$I$71,0)+IF('Economies, coûts, rentabilité'!$H$75=Aides!$B$3,'Economies, coûts, rentabilité'!$I$100,0))</f>
        <v/>
      </c>
      <c r="I4" s="62" t="str">
        <f>IF((IF('Economies, coûts, rentabilité'!$H$17=Aides!$B$4,'Economies, coûts, rentabilité'!$I$42,0)+IF('Economies, coûts, rentabilité'!$H$46=Aides!$B$4,'Economies, coûts, rentabilité'!$I$71,0)+IF('Economies, coûts, rentabilité'!$H$75=Aides!$B$4,'Economies, coûts, rentabilité'!$I$100,0))=0,"",IF('Economies, coûts, rentabilité'!$H$17=Aides!$B$4,'Economies, coûts, rentabilité'!$I$42,0)+IF('Economies, coûts, rentabilité'!$H$46=Aides!$B$4,'Economies, coûts, rentabilité'!$I$71,0)+IF('Economies, coûts, rentabilité'!$H$75=Aides!$B$4,'Economies, coûts, rentabilité'!$I$100,0))</f>
        <v/>
      </c>
      <c r="J4" s="62">
        <f>IF((IF('Economies, coûts, rentabilité'!$H$17=Aides!$B$5,'Economies, coûts, rentabilité'!$I$42,0)+IF('Economies, coûts, rentabilité'!$H$46=Aides!$B$5,'Economies, coûts, rentabilité'!$I$71,0)+IF('Economies, coûts, rentabilité'!$H$75=Aides!$B$5,'Economies, coûts, rentabilité'!$I$100,0))=0,"",IF('Economies, coûts, rentabilité'!$H$17=Aides!$B$5,'Economies, coûts, rentabilité'!$I$42,0)+IF('Economies, coûts, rentabilité'!$H$46=Aides!$B$5,'Economies, coûts, rentabilité'!$I$71,0)+IF('Economies, coûts, rentabilité'!$H$75=Aides!$B$5,'Economies, coûts, rentabilité'!$I$100,0))</f>
        <v>255000</v>
      </c>
      <c r="K4" s="62" t="str">
        <f>IF((IF('Economies, coûts, rentabilité'!$H$17=Aides!$B$6,'Economies, coûts, rentabilité'!$I$42,0)+IF('Economies, coûts, rentabilité'!$H$46=Aides!$B$6,'Economies, coûts, rentabilité'!$I$71,0)+IF('Economies, coûts, rentabilité'!$H$75=Aides!$B$6,'Economies, coûts, rentabilité'!$I$100,0))=0,"",IF('Economies, coûts, rentabilité'!$H$17=Aides!$B$6,'Economies, coûts, rentabilité'!$I$42,0)+IF('Economies, coûts, rentabilité'!$H$46=Aides!$B$6,'Economies, coûts, rentabilité'!$I$71,0)+IF('Economies, coûts, rentabilité'!$H$75=Aides!$B$6,'Economies, coûts, rentabilité'!$I$100,0))</f>
        <v/>
      </c>
      <c r="L4" s="62" t="str">
        <f>IF((IF('Economies, coûts, rentabilité'!$H$17=Aides!$B$7,'Economies, coûts, rentabilité'!$I$42,0)+IF('Economies, coûts, rentabilité'!$H$46=Aides!$B$7,'Economies, coûts, rentabilité'!$I$71,0)+IF('Economies, coûts, rentabilité'!$H$75=Aides!$B$7,'Economies, coûts, rentabilité'!$I$100,0))=0,"",IF('Economies, coûts, rentabilité'!$H$17=Aides!$B$7,'Economies, coûts, rentabilité'!$I$42,0)+IF('Economies, coûts, rentabilité'!$H$46=Aides!$B$7,'Economies, coûts, rentabilité'!$I$71,0)+IF('Economies, coûts, rentabilité'!$H$75=Aides!$B$7,'Economies, coûts, rentabilité'!$I$100,0))</f>
        <v/>
      </c>
      <c r="M4" s="62" t="str">
        <f>IF((IF('Economies, coûts, rentabilité'!$H$17=Aides!$B$8,'Economies, coûts, rentabilité'!$I$42,0)+IF('Economies, coûts, rentabilité'!$H$46=Aides!$B$8,'Economies, coûts, rentabilité'!$I$71,0)+IF('Economies, coûts, rentabilité'!$H$75=Aides!$B$8,'Economies, coûts, rentabilité'!$I$100,0))=0,"",IF('Economies, coûts, rentabilité'!$H$17=Aides!$B$8,'Economies, coûts, rentabilité'!$I$42,0)+IF('Economies, coûts, rentabilité'!$H$46=Aides!$B$8,'Economies, coûts, rentabilité'!$I$71,0)+IF('Economies, coûts, rentabilité'!$H$75=Aides!$B$8,'Economies, coûts, rentabilité'!$I$100,0))</f>
        <v/>
      </c>
      <c r="N4" s="62" t="str">
        <f>IF((IF('Economies, coûts, rentabilité'!$H$17=Aides!$B$9,'Economies, coûts, rentabilité'!$I$42,0)+IF('Economies, coûts, rentabilité'!$H$46=Aides!$B$9,'Economies, coûts, rentabilité'!$I$71,0)+IF('Economies, coûts, rentabilité'!$H$75=Aides!$B$9,'Economies, coûts, rentabilité'!$I$100,0))=0,"",IF('Economies, coûts, rentabilité'!$H$17=Aides!$B$9,'Economies, coûts, rentabilité'!$I$42,0)+IF('Economies, coûts, rentabilité'!$H$46=Aides!$B$9,'Economies, coûts, rentabilité'!$I$71,0)+IF('Economies, coûts, rentabilité'!$H$75=Aides!$B$9,'Economies, coûts, rentabilité'!$I$100,0))</f>
        <v/>
      </c>
      <c r="O4" s="62" t="str">
        <f>IF((IF('Economies, coûts, rentabilité'!$H$17=Aides!$B$10,'Economies, coûts, rentabilité'!$I$42,0)+IF('Economies, coûts, rentabilité'!$H$46=Aides!$B$10,'Economies, coûts, rentabilité'!$I$71,0)+IF('Economies, coûts, rentabilité'!$H$75=Aides!$B$10,'Economies, coûts, rentabilité'!$I$100,0))=0,"",IF('Economies, coûts, rentabilité'!$H$17=Aides!$B$10,'Economies, coûts, rentabilité'!$I$42,0)+IF('Economies, coûts, rentabilité'!$H$46=Aides!$B$10,'Economies, coûts, rentabilité'!$I$71,0)+IF('Economies, coûts, rentabilité'!$H$75=Aides!$B$10,'Economies, coûts, rentabilité'!$I$100,0))</f>
        <v/>
      </c>
      <c r="P4" s="62" t="str">
        <f>IF((IF('Economies, coûts, rentabilité'!$H$17=Aides!$B$11,'Economies, coûts, rentabilité'!$I$42,0)+IF('Economies, coûts, rentabilité'!$H$46=Aides!$B$11,'Economies, coûts, rentabilité'!$I$71,0)+IF('Economies, coûts, rentabilité'!$H$75=Aides!$B$11,'Economies, coûts, rentabilité'!$I$100,0))=0,"",IF('Economies, coûts, rentabilité'!$H$17=Aides!$B$11,'Economies, coûts, rentabilité'!$I$42,0)+IF('Economies, coûts, rentabilité'!$H$46=Aides!$B$11,'Economies, coûts, rentabilité'!$I$71,0)+IF('Economies, coûts, rentabilité'!$H$75=Aides!$B$11,'Economies, coûts, rentabilité'!$I$100,0))</f>
        <v/>
      </c>
      <c r="Q4" s="62" t="str">
        <f>IF((IF('Economies, coûts, rentabilité'!$H$17=Aides!$B$12,'Economies, coûts, rentabilité'!$I$42,0)+IF('Economies, coûts, rentabilité'!$H$46=Aides!$B$12,'Economies, coûts, rentabilité'!$I$71,0)+IF('Economies, coûts, rentabilité'!$H$75=Aides!$B$12,'Economies, coûts, rentabilité'!$I$100,0))=0,"",IF('Economies, coûts, rentabilité'!$H$17=Aides!$B$12,'Economies, coûts, rentabilité'!$I$42,0)+IF('Economies, coûts, rentabilité'!$H$46=Aides!$B$12,'Economies, coûts, rentabilité'!$I$71,0)+IF('Economies, coûts, rentabilité'!$H$75=Aides!$B$12,'Economies, coûts, rentabilité'!$I$100,0))</f>
        <v/>
      </c>
      <c r="R4" s="62" t="str">
        <f>IF((IF('Economies, coûts, rentabilité'!$H$17=Aides!$B$13,'Economies, coûts, rentabilité'!$I$42,0)+IF('Economies, coûts, rentabilité'!$H$46=Aides!$B$13,'Economies, coûts, rentabilité'!$I$71,0)+IF('Economies, coûts, rentabilité'!$H$75=Aides!$B$13,'Economies, coûts, rentabilité'!$I$100,0))=0,"",IF('Economies, coûts, rentabilité'!$H$17=Aides!$B$13,'Economies, coûts, rentabilité'!$I$42,0)+IF('Economies, coûts, rentabilité'!$H$46=Aides!$B$13,'Economies, coûts, rentabilité'!$I$71,0)+IF('Economies, coûts, rentabilité'!$H$75=Aides!$B$13,'Economies, coûts, rentabilité'!$I$100,0))</f>
        <v/>
      </c>
      <c r="S4" s="62" t="str">
        <f>IF((IF('Economies, coûts, rentabilité'!$H$17=Aides!$B$14,'Economies, coûts, rentabilité'!$I$42,0)+IF('Economies, coûts, rentabilité'!$H$46=Aides!$B$14,'Economies, coûts, rentabilité'!$I$71,0)+IF('Economies, coûts, rentabilité'!$H$75=Aides!$B$14,'Economies, coûts, rentabilité'!$I$100,0))=0,"",IF('Economies, coûts, rentabilité'!$H$17=Aides!$B$14,'Economies, coûts, rentabilité'!$I$42,0)+IF('Economies, coûts, rentabilité'!$H$46=Aides!$B$14,'Economies, coûts, rentabilité'!$I$71,0)+IF('Economies, coûts, rentabilité'!$H$75=Aides!$B$14,'Economies, coûts, rentabilité'!$I$100,0))</f>
        <v/>
      </c>
      <c r="T4" s="62" t="str">
        <f>IF((IF('Economies, coûts, rentabilité'!$H$17=Aides!$B$15,'Economies, coûts, rentabilité'!$I$42,0)+IF('Economies, coûts, rentabilité'!$H$46=Aides!$B$15,'Economies, coûts, rentabilité'!$I$71,0)+IF('Economies, coûts, rentabilité'!$H$75=Aides!$B$15,'Economies, coûts, rentabilité'!$I$100,0))=0,"",IF('Economies, coûts, rentabilité'!$H$17=Aides!$B$15,'Economies, coûts, rentabilité'!$I$42,0)+IF('Economies, coûts, rentabilité'!$H$46=Aides!$B$15,'Economies, coûts, rentabilité'!$I$71,0)+IF('Economies, coûts, rentabilité'!$H$75=Aides!$B$15,'Economies, coûts, rentabilité'!$I$100,0))</f>
        <v/>
      </c>
      <c r="U4" s="62" t="str">
        <f>IF((IF('Economies, coûts, rentabilité'!$H$17=Aides!$B$16,'Economies, coûts, rentabilité'!$I$42,0)+IF('Economies, coûts, rentabilité'!$H$46=Aides!$B$16,'Economies, coûts, rentabilité'!$I$71,0)+IF('Economies, coûts, rentabilité'!$H$75=Aides!$B$16,'Economies, coûts, rentabilité'!$I$100,0))=0,"",IF('Economies, coûts, rentabilité'!$H$17=Aides!$B$16,'Economies, coûts, rentabilité'!$I$42,0)+IF('Economies, coûts, rentabilité'!$H$46=Aides!$B$16,'Economies, coûts, rentabilité'!$I$71,0)+IF('Economies, coûts, rentabilité'!$H$75=Aides!$B$16,'Economies, coûts, rentabilité'!$I$100,0))</f>
        <v/>
      </c>
      <c r="V4" s="62" t="str">
        <f>IF((IF('Economies, coûts, rentabilité'!$H$17=Aides!$B$17,'Economies, coûts, rentabilité'!$I$42,0)+IF('Economies, coûts, rentabilité'!$H$46=Aides!$B$17,'Economies, coûts, rentabilité'!$I$71,0)+IF('Economies, coûts, rentabilité'!$H$75=Aides!$B$17,'Economies, coûts, rentabilité'!$I$100,0))=0,"",IF('Economies, coûts, rentabilité'!$H$17=Aides!$B$17,'Economies, coûts, rentabilité'!$I$42,0)+IF('Economies, coûts, rentabilité'!$H$46=Aides!$B$17,'Economies, coûts, rentabilité'!$I$71,0)+IF('Economies, coûts, rentabilité'!$H$75=Aides!$B$17,'Economies, coûts, rentabilité'!$I$100,0))</f>
        <v/>
      </c>
      <c r="W4" s="62" t="str">
        <f>IF((IF('Economies, coûts, rentabilité'!$H$17=Aides!$B$18,'Economies, coûts, rentabilité'!$I$42,0)+IF('Economies, coûts, rentabilité'!$H$46=Aides!$B$18,'Economies, coûts, rentabilité'!$I$71,0)+IF('Economies, coûts, rentabilité'!$H$75=Aides!$B$18,'Economies, coûts, rentabilité'!$I$100,0))=0,"",IF('Economies, coûts, rentabilité'!$H$17=Aides!$B$18,'Economies, coûts, rentabilité'!$I$42,0)+IF('Economies, coûts, rentabilité'!$H$46=Aides!$B$18,'Economies, coûts, rentabilité'!$I$71,0)+IF('Economies, coûts, rentabilité'!$H$75=Aides!$B$18,'Economies, coûts, rentabilité'!$I$100,0))</f>
        <v/>
      </c>
      <c r="X4" s="199">
        <f>(IF(G4="",0,G4*G$1)+IF(H4="",0,H4*H$1)+IF(I4="",0,I4*I$1)+IF(J4="",0,J4*J$1)+IF(K4="",0,K4*K$1)+IF(L4="",0,L4*L$1)+IF(M4="",0,M4*M$1)+IF(N4="",0,N4*N$1)+IF(O4="",0,O4*O$1)+IF(P4="",0,P4*P$1)+IF(Q4="",0,Q4*Q$1)+IF(R4="",0,R4*R$1)+IF(S4="",0,S4*S$1)+IF(T4="",0,T4*T$1)+IF(U4="",0,U4*U$1)+IF(V4="",0,V4*V$1)+IF(W4="",0,W4*W$1))/1000</f>
        <v>51.408000000000001</v>
      </c>
      <c r="Y4" s="62">
        <f>IF('Economies, coûts, rentabilité'!$I$110&lt;&gt;0,'Economies, coûts, rentabilité'!$I$112/'Economies, coûts, rentabilité'!$I$110,0)</f>
        <v>145560</v>
      </c>
      <c r="Z4" s="63">
        <f>'Economies, coûts, rentabilité'!$I$110</f>
        <v>25</v>
      </c>
      <c r="AA4" s="62">
        <f>'Economies, coûts, rentabilité'!$I$112</f>
        <v>3639000</v>
      </c>
      <c r="AB4" s="62">
        <f>'Economies, coûts, rentabilité'!$I$152</f>
        <v>13939.8</v>
      </c>
      <c r="AC4" s="62">
        <f>'Economies, coûts, rentabilité'!$I$116</f>
        <v>150000</v>
      </c>
      <c r="AD4" s="202">
        <f>'Economies, coûts, rentabilité'!$I$128</f>
        <v>150000</v>
      </c>
      <c r="AE4" s="62">
        <f>'Economies, coûts, rentabilité'!$I$130</f>
        <v>0</v>
      </c>
      <c r="AF4" s="62">
        <f>'Economies, coûts, rentabilité'!$I$144</f>
        <v>45000</v>
      </c>
      <c r="AG4" s="63">
        <f>'Economies, coûts, rentabilité'!$I$154</f>
        <v>10.760556105539536</v>
      </c>
      <c r="AH4" s="64">
        <f>'Economies, coûts, rentabilité'!$I$146</f>
        <v>1.236603462489695E-2</v>
      </c>
      <c r="AI4" s="65"/>
      <c r="AJ4" s="66"/>
      <c r="AK4" s="43"/>
      <c r="AL4" s="43"/>
      <c r="AM4" s="43"/>
    </row>
    <row r="5" spans="2:39" s="44" customFormat="1">
      <c r="B5" s="67"/>
      <c r="C5" s="68"/>
      <c r="D5" s="68"/>
      <c r="E5" s="61" t="str">
        <f>IF('Description projet'!$B$53="","",'Description projet'!$B$53)</f>
        <v>Ventilation: rénovation MCR pour exploitation free-cooling</v>
      </c>
      <c r="F5" s="69" t="str">
        <f>IF('Description projet'!$B$57="","",'Description projet'!$B$57)</f>
        <v>Remarque: cette APE concerne un autre bâtiment du site que l'APE 1</v>
      </c>
      <c r="G5" s="70">
        <f>IF((IF('Economies, coûts, rentabilité'!$H$161=Aides!$B$2,'Economies, coûts, rentabilité'!$I$186,0)+IF('Economies, coûts, rentabilité'!$H$190=Aides!$B$2,'Economies, coûts, rentabilité'!$I$215,0)+IF('Economies, coûts, rentabilité'!$H$219=Aides!$B$2,'Economies, coûts, rentabilité'!$I$244,0))=0,"",IF('Economies, coûts, rentabilité'!$H$161=Aides!$B$2,'Economies, coûts, rentabilité'!$I$186,0)+IF('Economies, coûts, rentabilité'!$H$190=Aides!$B$2,'Economies, coûts, rentabilité'!$I$215,0)+IF('Economies, coûts, rentabilité'!$H$219=Aides!$B$2,'Economies, coûts, rentabilité'!$I$244,0))</f>
        <v>23250</v>
      </c>
      <c r="H5" s="70" t="str">
        <f>IF((IF('Economies, coûts, rentabilité'!$H$161=Aides!$B$3,'Economies, coûts, rentabilité'!$I$186,0)+IF('Economies, coûts, rentabilité'!$H$190=Aides!$B$3,'Economies, coûts, rentabilité'!$I$215,0)+IF('Economies, coûts, rentabilité'!$H$219=Aides!$B$3,'Economies, coûts, rentabilité'!$I$244,0))=0,"",IF('Economies, coûts, rentabilité'!$H$161=Aides!$B$3,'Economies, coûts, rentabilité'!$I$186,0)+IF('Economies, coûts, rentabilité'!$H$190=Aides!$B$3,'Economies, coûts, rentabilité'!$I$215,0)+IF('Economies, coûts, rentabilité'!$H$219=Aides!$B$3,'Economies, coûts, rentabilité'!$I$244,0))</f>
        <v/>
      </c>
      <c r="I5" s="70" t="str">
        <f>IF((IF('Economies, coûts, rentabilité'!$H$161=Aides!$B$4,'Economies, coûts, rentabilité'!$I$186,0)+IF('Economies, coûts, rentabilité'!$H$190=Aides!$B$4,'Economies, coûts, rentabilité'!$I$215,0)+IF('Economies, coûts, rentabilité'!$H$219=Aides!$B$4,'Economies, coûts, rentabilité'!$I$244,0))=0,"",IF('Economies, coûts, rentabilité'!$H$161=Aides!$B$4,'Economies, coûts, rentabilité'!$I$186,0)+IF('Economies, coûts, rentabilité'!$H$190=Aides!$B$4,'Economies, coûts, rentabilité'!$I$215,0)+IF('Economies, coûts, rentabilité'!$H$219=Aides!$B$4,'Economies, coûts, rentabilité'!$I$244,0))</f>
        <v/>
      </c>
      <c r="J5" s="70" t="str">
        <f>IF((IF('Economies, coûts, rentabilité'!$H$161=Aides!$B$5,'Economies, coûts, rentabilité'!$I$186,0)+IF('Economies, coûts, rentabilité'!$H$190=Aides!$B$5,'Economies, coûts, rentabilité'!$I$215,0)+IF('Economies, coûts, rentabilité'!$H$219=Aides!$B$5,'Economies, coûts, rentabilité'!$I$244,0))=0,"",IF('Economies, coûts, rentabilité'!$H$161=Aides!$B$5,'Economies, coûts, rentabilité'!$I$186,0)+IF('Economies, coûts, rentabilité'!$H$190=Aides!$B$5,'Economies, coûts, rentabilité'!$I$215,0)+IF('Economies, coûts, rentabilité'!$H$219=Aides!$B$5,'Economies, coûts, rentabilité'!$I$244,0))</f>
        <v/>
      </c>
      <c r="K5" s="70" t="str">
        <f>IF((IF('Economies, coûts, rentabilité'!$H$161=Aides!$B$6,'Economies, coûts, rentabilité'!$I$186,0)+IF('Economies, coûts, rentabilité'!$H$190=Aides!$B$6,'Economies, coûts, rentabilité'!$I$215,0)+IF('Economies, coûts, rentabilité'!$H$219=Aides!$B$6,'Economies, coûts, rentabilité'!$I$244,0))=0,"",IF('Economies, coûts, rentabilité'!$H$161=Aides!$B$6,'Economies, coûts, rentabilité'!$I$186,0)+IF('Economies, coûts, rentabilité'!$H$190=Aides!$B$6,'Economies, coûts, rentabilité'!$I$215,0)+IF('Economies, coûts, rentabilité'!$H$219=Aides!$B$6,'Economies, coûts, rentabilité'!$I$244,0))</f>
        <v/>
      </c>
      <c r="L5" s="70" t="str">
        <f>IF((IF('Economies, coûts, rentabilité'!$H$161=Aides!$B$7,'Economies, coûts, rentabilité'!$I$186,0)+IF('Economies, coûts, rentabilité'!$H$190=Aides!$B$7,'Economies, coûts, rentabilité'!$I$215,0)+IF('Economies, coûts, rentabilité'!$H$219=Aides!$B$7,'Economies, coûts, rentabilité'!$I$244,0))=0,"",IF('Economies, coûts, rentabilité'!$H$161=Aides!$B$7,'Economies, coûts, rentabilité'!$I$186,0)+IF('Economies, coûts, rentabilité'!$H$190=Aides!$B$7,'Economies, coûts, rentabilité'!$I$215,0)+IF('Economies, coûts, rentabilité'!$H$219=Aides!$B$7,'Economies, coûts, rentabilité'!$I$244,0))</f>
        <v/>
      </c>
      <c r="M5" s="70" t="str">
        <f>IF((IF('Economies, coûts, rentabilité'!$H$161=Aides!$B$8,'Economies, coûts, rentabilité'!$I$186,0)+IF('Economies, coûts, rentabilité'!$H$190=Aides!$B$8,'Economies, coûts, rentabilité'!$I$215,0)+IF('Economies, coûts, rentabilité'!$H$219=Aides!$B$8,'Economies, coûts, rentabilité'!$I$244,0))=0,"",IF('Economies, coûts, rentabilité'!$H$161=Aides!$B$8,'Economies, coûts, rentabilité'!$I$186,0)+IF('Economies, coûts, rentabilité'!$H$190=Aides!$B$8,'Economies, coûts, rentabilité'!$I$215,0)+IF('Economies, coûts, rentabilité'!$H$219=Aides!$B$8,'Economies, coûts, rentabilité'!$I$244,0))</f>
        <v/>
      </c>
      <c r="N5" s="70" t="str">
        <f>IF((IF('Economies, coûts, rentabilité'!$H$161=Aides!$B$9,'Economies, coûts, rentabilité'!$I$186,0)+IF('Economies, coûts, rentabilité'!$H$190=Aides!$B$9,'Economies, coûts, rentabilité'!$I$215,0)+IF('Economies, coûts, rentabilité'!$H$219=Aides!$B$9,'Economies, coûts, rentabilité'!$I$244,0))=0,"",IF('Economies, coûts, rentabilité'!$H$161=Aides!$B$9,'Economies, coûts, rentabilité'!$I$186,0)+IF('Economies, coûts, rentabilité'!$H$190=Aides!$B$9,'Economies, coûts, rentabilité'!$I$215,0)+IF('Economies, coûts, rentabilité'!$H$219=Aides!$B$9,'Economies, coûts, rentabilité'!$I$244,0))</f>
        <v/>
      </c>
      <c r="O5" s="70" t="str">
        <f>IF((IF('Economies, coûts, rentabilité'!$H$161=Aides!$B$10,'Economies, coûts, rentabilité'!$I$186,0)+IF('Economies, coûts, rentabilité'!$H$190=Aides!$B$10,'Economies, coûts, rentabilité'!$I$215,0)+IF('Economies, coûts, rentabilité'!$H$219=Aides!$B$10,'Economies, coûts, rentabilité'!$I$244,0))=0,"",IF('Economies, coûts, rentabilité'!$H$161=Aides!$B$10,'Economies, coûts, rentabilité'!$I$186,0)+IF('Economies, coûts, rentabilité'!$H$190=Aides!$B$10,'Economies, coûts, rentabilité'!$I$215,0)+IF('Economies, coûts, rentabilité'!$H$219=Aides!$B$10,'Economies, coûts, rentabilité'!$I$244,0))</f>
        <v/>
      </c>
      <c r="P5" s="70" t="str">
        <f>IF((IF('Economies, coûts, rentabilité'!$H$161=Aides!$B$11,'Economies, coûts, rentabilité'!$I$186,0)+IF('Economies, coûts, rentabilité'!$H$190=Aides!$B$11,'Economies, coûts, rentabilité'!$I$215,0)+IF('Economies, coûts, rentabilité'!$H$219=Aides!$B$11,'Economies, coûts, rentabilité'!$I$244,0))=0,"",IF('Economies, coûts, rentabilité'!$H$161=Aides!$B$11,'Economies, coûts, rentabilité'!$I$186,0)+IF('Economies, coûts, rentabilité'!$H$190=Aides!$B$11,'Economies, coûts, rentabilité'!$I$215,0)+IF('Economies, coûts, rentabilité'!$H$219=Aides!$B$11,'Economies, coûts, rentabilité'!$I$244,0))</f>
        <v/>
      </c>
      <c r="Q5" s="70" t="str">
        <f>IF((IF('Economies, coûts, rentabilité'!$H$161=Aides!$B$12,'Economies, coûts, rentabilité'!$I$186,0)+IF('Economies, coûts, rentabilité'!$H$190=Aides!$B$12,'Economies, coûts, rentabilité'!$I$215,0)+IF('Economies, coûts, rentabilité'!$H$219=Aides!$B$12,'Economies, coûts, rentabilité'!$I$244,0))=0,"",IF('Economies, coûts, rentabilité'!$H$161=Aides!$B$12,'Economies, coûts, rentabilité'!$I$186,0)+IF('Economies, coûts, rentabilité'!$H$190=Aides!$B$12,'Economies, coûts, rentabilité'!$I$215,0)+IF('Economies, coûts, rentabilité'!$H$219=Aides!$B$12,'Economies, coûts, rentabilité'!$I$244,0))</f>
        <v/>
      </c>
      <c r="R5" s="70" t="str">
        <f>IF((IF('Economies, coûts, rentabilité'!$H$161=Aides!$B$13,'Economies, coûts, rentabilité'!$I$186,0)+IF('Economies, coûts, rentabilité'!$H$190=Aides!$B$13,'Economies, coûts, rentabilité'!$I$215,0)+IF('Economies, coûts, rentabilité'!$H$219=Aides!$B$13,'Economies, coûts, rentabilité'!$I$244,0))=0,"",IF('Economies, coûts, rentabilité'!$H$161=Aides!$B$13,'Economies, coûts, rentabilité'!$I$186,0)+IF('Economies, coûts, rentabilité'!$H$190=Aides!$B$13,'Economies, coûts, rentabilité'!$I$215,0)+IF('Economies, coûts, rentabilité'!$H$219=Aides!$B$13,'Economies, coûts, rentabilité'!$I$244,0))</f>
        <v/>
      </c>
      <c r="S5" s="70" t="str">
        <f>IF((IF('Economies, coûts, rentabilité'!$H$161=Aides!$B$14,'Economies, coûts, rentabilité'!$I$186,0)+IF('Economies, coûts, rentabilité'!$H$190=Aides!$B$14,'Economies, coûts, rentabilité'!$I$215,0)+IF('Economies, coûts, rentabilité'!$H$219=Aides!$B$14,'Economies, coûts, rentabilité'!$I$244,0))=0,"",IF('Economies, coûts, rentabilité'!$H$161=Aides!$B$14,'Economies, coûts, rentabilité'!$I$186,0)+IF('Economies, coûts, rentabilité'!$H$190=Aides!$B$14,'Economies, coûts, rentabilité'!$I$215,0)+IF('Economies, coûts, rentabilité'!$H$219=Aides!$B$14,'Economies, coûts, rentabilité'!$I$244,0))</f>
        <v/>
      </c>
      <c r="T5" s="70" t="str">
        <f>IF((IF('Economies, coûts, rentabilité'!$H$161=Aides!$B$15,'Economies, coûts, rentabilité'!$I$186,0)+IF('Economies, coûts, rentabilité'!$H$190=Aides!$B$15,'Economies, coûts, rentabilité'!$I$215,0)+IF('Economies, coûts, rentabilité'!$H$219=Aides!$B$15,'Economies, coûts, rentabilité'!$I$244,0))=0,"",IF('Economies, coûts, rentabilité'!$H$161=Aides!$B$15,'Economies, coûts, rentabilité'!$I$186,0)+IF('Economies, coûts, rentabilité'!$H$190=Aides!$B$15,'Economies, coûts, rentabilité'!$I$215,0)+IF('Economies, coûts, rentabilité'!$H$219=Aides!$B$15,'Economies, coûts, rentabilité'!$I$244,0))</f>
        <v/>
      </c>
      <c r="U5" s="70" t="str">
        <f>IF((IF('Economies, coûts, rentabilité'!$H$161=Aides!$B$16,'Economies, coûts, rentabilité'!$I$186,0)+IF('Economies, coûts, rentabilité'!$H$190=Aides!$B$16,'Economies, coûts, rentabilité'!$I$215,0)+IF('Economies, coûts, rentabilité'!$H$219=Aides!$B$16,'Economies, coûts, rentabilité'!$I$244,0))=0,"",IF('Economies, coûts, rentabilité'!$H$161=Aides!$B$16,'Economies, coûts, rentabilité'!$I$186,0)+IF('Economies, coûts, rentabilité'!$H$190=Aides!$B$16,'Economies, coûts, rentabilité'!$I$215,0)+IF('Economies, coûts, rentabilité'!$H$219=Aides!$B$16,'Economies, coûts, rentabilité'!$I$244,0))</f>
        <v/>
      </c>
      <c r="V5" s="70" t="str">
        <f>IF((IF('Economies, coûts, rentabilité'!$H$161=Aides!$B$17,'Economies, coûts, rentabilité'!$I$186,0)+IF('Economies, coûts, rentabilité'!$H$190=Aides!$B$17,'Economies, coûts, rentabilité'!$I$215,0)+IF('Economies, coûts, rentabilité'!$H$219=Aides!$B$17,'Economies, coûts, rentabilité'!$I$244,0))=0,"",IF('Economies, coûts, rentabilité'!$H$161=Aides!$B$17,'Economies, coûts, rentabilité'!$I$186,0)+IF('Economies, coûts, rentabilité'!$H$190=Aides!$B$17,'Economies, coûts, rentabilité'!$I$215,0)+IF('Economies, coûts, rentabilité'!$H$219=Aides!$B$17,'Economies, coûts, rentabilité'!$I$244,0))</f>
        <v/>
      </c>
      <c r="W5" s="70" t="str">
        <f>IF((IF('Economies, coûts, rentabilité'!$H$161=Aides!$B$18,'Economies, coûts, rentabilité'!$I$186,0)+IF('Economies, coûts, rentabilité'!$H$190=Aides!$B$18,'Economies, coûts, rentabilité'!$I$215,0)+IF('Economies, coûts, rentabilité'!$H$219=Aides!$B$18,'Economies, coûts, rentabilité'!$I$244,0))=0,"",IF('Economies, coûts, rentabilité'!$H$161=Aides!$B$18,'Economies, coûts, rentabilité'!$I$186,0)+IF('Economies, coûts, rentabilité'!$H$190=Aides!$B$18,'Economies, coûts, rentabilité'!$I$215,0)+IF('Economies, coûts, rentabilité'!$H$219=Aides!$B$18,'Economies, coûts, rentabilité'!$I$244,0))</f>
        <v/>
      </c>
      <c r="X5" s="200">
        <f t="shared" ref="X5:X8" si="10">(IF(G5="",0,G5*G$1)+IF(H5="",0,H5*H$1)+IF(I5="",0,I5*I$1)+IF(J5="",0,J5*J$1)+IF(K5="",0,K5*K$1)+IF(L5="",0,L5*L$1)+IF(M5="",0,M5*M$1)+IF(N5="",0,N5*N$1)+IF(O5="",0,O5*O$1)+IF(P5="",0,P5*P$1)+IF(Q5="",0,Q5*Q$1)+IF(R5="",0,R5*R$1)+IF(S5="",0,S5*S$1)+IF(T5="",0,T5*T$1)+IF(U5="",0,U5*U$1)+IF(V5="",0,V5*V$1)+IF(W5="",0,W5*W$1))/1000</f>
        <v>0</v>
      </c>
      <c r="Y5" s="70">
        <f>IF('Economies, coûts, rentabilité'!$I$254&lt;&gt;0,'Economies, coûts, rentabilité'!$I$256/'Economies, coûts, rentabilité'!$I$254,0)</f>
        <v>46500</v>
      </c>
      <c r="Z5" s="71">
        <f>'Economies, coûts, rentabilité'!$I$254</f>
        <v>25</v>
      </c>
      <c r="AA5" s="70">
        <f>'Economies, coûts, rentabilité'!$I$256</f>
        <v>1162500</v>
      </c>
      <c r="AB5" s="70">
        <f>'Economies, coûts, rentabilité'!$I$296</f>
        <v>3720</v>
      </c>
      <c r="AC5" s="70">
        <f>'Economies, coûts, rentabilité'!$I$260</f>
        <v>50000</v>
      </c>
      <c r="AD5" s="203">
        <f>'Economies, coûts, rentabilité'!$I$272</f>
        <v>22000</v>
      </c>
      <c r="AE5" s="70">
        <f>'Economies, coûts, rentabilité'!$I$274</f>
        <v>3000</v>
      </c>
      <c r="AF5" s="70">
        <f>'Economies, coûts, rentabilité'!$I$288</f>
        <v>10000</v>
      </c>
      <c r="AG5" s="71">
        <f>'Economies, coûts, rentabilité'!$I$298</f>
        <v>5.10752688172043</v>
      </c>
      <c r="AH5" s="72">
        <f>'Economies, coûts, rentabilité'!$I$290</f>
        <v>8.6021505376344086E-3</v>
      </c>
      <c r="AI5" s="73"/>
      <c r="AJ5" s="74"/>
      <c r="AK5" s="43"/>
      <c r="AL5" s="43"/>
      <c r="AM5" s="43"/>
    </row>
    <row r="6" spans="2:39" s="44" customFormat="1">
      <c r="B6" s="67"/>
      <c r="C6" s="68"/>
      <c r="D6" s="68"/>
      <c r="E6" s="61" t="str">
        <f>IF('Description projet'!$B$82="","",'Description projet'!$B$82)</f>
        <v/>
      </c>
      <c r="F6" s="61" t="str">
        <f>IF('Description projet'!$B$86="","",'Description projet'!$B$86)</f>
        <v/>
      </c>
      <c r="G6" s="70" t="str">
        <f>IF((IF('Economies, coûts, rentabilité'!$H$305=Aides!$B$2,'Economies, coûts, rentabilité'!$I$330,0)+IF('Economies, coûts, rentabilité'!$H$334=Aides!$B$2,'Economies, coûts, rentabilité'!$I$359,0)+IF('Economies, coûts, rentabilité'!$H$363=Aides!$B$2,'Economies, coûts, rentabilité'!$I$388,0))=0,"",IF('Economies, coûts, rentabilité'!$H$305=Aides!$B$2,'Economies, coûts, rentabilité'!$I$330,0)+IF('Economies, coûts, rentabilité'!$H$334=Aides!$B$2,'Economies, coûts, rentabilité'!$I$359,0)+IF('Economies, coûts, rentabilité'!$H$363=Aides!$B$2,'Economies, coûts, rentabilité'!$I$388,0))</f>
        <v/>
      </c>
      <c r="H6" s="70" t="str">
        <f>IF((IF('Economies, coûts, rentabilité'!$H$305=Aides!$B$3,'Economies, coûts, rentabilité'!$I$330,0)+IF('Economies, coûts, rentabilité'!$H$334=Aides!$B$3,'Economies, coûts, rentabilité'!$I$359,0)+IF('Economies, coûts, rentabilité'!$H$363=Aides!$B$3,'Economies, coûts, rentabilité'!$I$388,0))=0,"",IF('Economies, coûts, rentabilité'!$H$305=Aides!$B$3,'Economies, coûts, rentabilité'!$I$330,0)+IF('Economies, coûts, rentabilité'!$H$334=Aides!$B$3,'Economies, coûts, rentabilité'!$I$359,0)+IF('Economies, coûts, rentabilité'!$H$363=Aides!$B$3,'Economies, coûts, rentabilité'!$I$388,0))</f>
        <v/>
      </c>
      <c r="I6" s="70" t="str">
        <f>IF((IF('Economies, coûts, rentabilité'!$H$305=Aides!$B$4,'Economies, coûts, rentabilité'!$I$330,0)+IF('Economies, coûts, rentabilité'!$H$334=Aides!$B$4,'Economies, coûts, rentabilité'!$I$359,0)+IF('Economies, coûts, rentabilité'!$H$363=Aides!$B$4,'Economies, coûts, rentabilité'!$I$388,0))=0,"",IF('Economies, coûts, rentabilité'!$H$305=Aides!$B$4,'Economies, coûts, rentabilité'!$I$330,0)+IF('Economies, coûts, rentabilité'!$H$334=Aides!$B$4,'Economies, coûts, rentabilité'!$I$359,0)+IF('Economies, coûts, rentabilité'!$H$363=Aides!$B$4,'Economies, coûts, rentabilité'!$I$388,0))</f>
        <v/>
      </c>
      <c r="J6" s="70" t="str">
        <f>IF((IF('Economies, coûts, rentabilité'!$H$305=Aides!$B$5,'Economies, coûts, rentabilité'!$I$330,0)+IF('Economies, coûts, rentabilité'!$H$334=Aides!$B$5,'Economies, coûts, rentabilité'!$I$359,0)+IF('Economies, coûts, rentabilité'!$H$363=Aides!$B$5,'Economies, coûts, rentabilité'!$I$388,0))=0,"",IF('Economies, coûts, rentabilité'!$H$305=Aides!$B$5,'Economies, coûts, rentabilité'!$I$330,0)+IF('Economies, coûts, rentabilité'!$H$334=Aides!$B$5,'Economies, coûts, rentabilité'!$I$359,0)+IF('Economies, coûts, rentabilité'!$H$363=Aides!$B$5,'Economies, coûts, rentabilité'!$I$388,0))</f>
        <v/>
      </c>
      <c r="K6" s="70" t="str">
        <f>IF((IF('Economies, coûts, rentabilité'!$H$305=Aides!$B$6,'Economies, coûts, rentabilité'!$I$330,0)+IF('Economies, coûts, rentabilité'!$H$334=Aides!$B$6,'Economies, coûts, rentabilité'!$I$359,0)+IF('Economies, coûts, rentabilité'!$H$363=Aides!$B$6,'Economies, coûts, rentabilité'!$I$388,0))=0,"",IF('Economies, coûts, rentabilité'!$H$305=Aides!$B$6,'Economies, coûts, rentabilité'!$I$330,0)+IF('Economies, coûts, rentabilité'!$H$334=Aides!$B$6,'Economies, coûts, rentabilité'!$I$359,0)+IF('Economies, coûts, rentabilité'!$H$363=Aides!$B$6,'Economies, coûts, rentabilité'!$I$388,0))</f>
        <v/>
      </c>
      <c r="L6" s="70" t="str">
        <f>IF((IF('Economies, coûts, rentabilité'!$H$305=Aides!$B$7,'Economies, coûts, rentabilité'!$I$330,0)+IF('Economies, coûts, rentabilité'!$H$334=Aides!$B$7,'Economies, coûts, rentabilité'!$I$359,0)+IF('Economies, coûts, rentabilité'!$H$363=Aides!$B$7,'Economies, coûts, rentabilité'!$I$388,0))=0,"",IF('Economies, coûts, rentabilité'!$H$305=Aides!$B$7,'Economies, coûts, rentabilité'!$I$330,0)+IF('Economies, coûts, rentabilité'!$H$334=Aides!$B$7,'Economies, coûts, rentabilité'!$I$359,0)+IF('Economies, coûts, rentabilité'!$H$363=Aides!$B$7,'Economies, coûts, rentabilité'!$I$388,0))</f>
        <v/>
      </c>
      <c r="M6" s="70" t="str">
        <f>IF((IF('Economies, coûts, rentabilité'!$H$305=Aides!$B$8,'Economies, coûts, rentabilité'!$I$330,0)+IF('Economies, coûts, rentabilité'!$H$334=Aides!$B$8,'Economies, coûts, rentabilité'!$I$359,0)+IF('Economies, coûts, rentabilité'!$H$363=Aides!$B$8,'Economies, coûts, rentabilité'!$I$388,0))=0,"",IF('Economies, coûts, rentabilité'!$H$305=Aides!$B$8,'Economies, coûts, rentabilité'!$I$330,0)+IF('Economies, coûts, rentabilité'!$H$334=Aides!$B$8,'Economies, coûts, rentabilité'!$I$359,0)+IF('Economies, coûts, rentabilité'!$H$363=Aides!$B$8,'Economies, coûts, rentabilité'!$I$388,0))</f>
        <v/>
      </c>
      <c r="N6" s="70" t="str">
        <f>IF((IF('Economies, coûts, rentabilité'!$H$305=Aides!$B$9,'Economies, coûts, rentabilité'!$I$330,0)+IF('Economies, coûts, rentabilité'!$H$334=Aides!$B$9,'Economies, coûts, rentabilité'!$I$359,0)+IF('Economies, coûts, rentabilité'!$H$363=Aides!$B$9,'Economies, coûts, rentabilité'!$I$388,0))=0,"",IF('Economies, coûts, rentabilité'!$H$305=Aides!$B$9,'Economies, coûts, rentabilité'!$I$330,0)+IF('Economies, coûts, rentabilité'!$H$334=Aides!$B$9,'Economies, coûts, rentabilité'!$I$359,0)+IF('Economies, coûts, rentabilité'!$H$363=Aides!$B$9,'Economies, coûts, rentabilité'!$I$388,0))</f>
        <v/>
      </c>
      <c r="O6" s="70" t="str">
        <f>IF((IF('Economies, coûts, rentabilité'!$H$305=Aides!$B$10,'Economies, coûts, rentabilité'!$I$330,0)+IF('Economies, coûts, rentabilité'!$H$334=Aides!$B$10,'Economies, coûts, rentabilité'!$I$359,0)+IF('Economies, coûts, rentabilité'!$H$363=Aides!$B$10,'Economies, coûts, rentabilité'!$I$388,0))=0,"",IF('Economies, coûts, rentabilité'!$H$305=Aides!$B$10,'Economies, coûts, rentabilité'!$I$330,0)+IF('Economies, coûts, rentabilité'!$H$334=Aides!$B$10,'Economies, coûts, rentabilité'!$I$359,0)+IF('Economies, coûts, rentabilité'!$H$363=Aides!$B$10,'Economies, coûts, rentabilité'!$I$388,0))</f>
        <v/>
      </c>
      <c r="P6" s="70" t="str">
        <f>IF((IF('Economies, coûts, rentabilité'!$H$305=Aides!$B$11,'Economies, coûts, rentabilité'!$I$330,0)+IF('Economies, coûts, rentabilité'!$H$334=Aides!$B$11,'Economies, coûts, rentabilité'!$I$359,0)+IF('Economies, coûts, rentabilité'!$H$363=Aides!$B$11,'Economies, coûts, rentabilité'!$I$388,0))=0,"",IF('Economies, coûts, rentabilité'!$H$305=Aides!$B$11,'Economies, coûts, rentabilité'!$I$330,0)+IF('Economies, coûts, rentabilité'!$H$334=Aides!$B$11,'Economies, coûts, rentabilité'!$I$359,0)+IF('Economies, coûts, rentabilité'!$H$363=Aides!$B$11,'Economies, coûts, rentabilité'!$I$388,0))</f>
        <v/>
      </c>
      <c r="Q6" s="70" t="str">
        <f>IF((IF('Economies, coûts, rentabilité'!$H$305=Aides!$B$12,'Economies, coûts, rentabilité'!$I$330,0)+IF('Economies, coûts, rentabilité'!$H$334=Aides!$B$12,'Economies, coûts, rentabilité'!$I$359,0)+IF('Economies, coûts, rentabilité'!$H$363=Aides!$B$12,'Economies, coûts, rentabilité'!$I$388,0))=0,"",IF('Economies, coûts, rentabilité'!$H$305=Aides!$B$12,'Economies, coûts, rentabilité'!$I$330,0)+IF('Economies, coûts, rentabilité'!$H$334=Aides!$B$12,'Economies, coûts, rentabilité'!$I$359,0)+IF('Economies, coûts, rentabilité'!$H$363=Aides!$B$12,'Economies, coûts, rentabilité'!$I$388,0))</f>
        <v/>
      </c>
      <c r="R6" s="70" t="str">
        <f>IF((IF('Economies, coûts, rentabilité'!$H$305=Aides!$B$13,'Economies, coûts, rentabilité'!$I$330,0)+IF('Economies, coûts, rentabilité'!$H$334=Aides!$B$13,'Economies, coûts, rentabilité'!$I$359,0)+IF('Economies, coûts, rentabilité'!$H$363=Aides!$B$13,'Economies, coûts, rentabilité'!$I$388,0))=0,"",IF('Economies, coûts, rentabilité'!$H$305=Aides!$B$13,'Economies, coûts, rentabilité'!$I$330,0)+IF('Economies, coûts, rentabilité'!$H$334=Aides!$B$13,'Economies, coûts, rentabilité'!$I$359,0)+IF('Economies, coûts, rentabilité'!$H$363=Aides!$B$13,'Economies, coûts, rentabilité'!$I$388,0))</f>
        <v/>
      </c>
      <c r="S6" s="70" t="str">
        <f>IF((IF('Economies, coûts, rentabilité'!$H$305=Aides!$B$14,'Economies, coûts, rentabilité'!$I$330,0)+IF('Economies, coûts, rentabilité'!$H$334=Aides!$B$14,'Economies, coûts, rentabilité'!$I$359,0)+IF('Economies, coûts, rentabilité'!$H$363=Aides!$B$14,'Economies, coûts, rentabilité'!$I$388,0))=0,"",IF('Economies, coûts, rentabilité'!$H$305=Aides!$B$14,'Economies, coûts, rentabilité'!$I$330,0)+IF('Economies, coûts, rentabilité'!$H$334=Aides!$B$14,'Economies, coûts, rentabilité'!$I$359,0)+IF('Economies, coûts, rentabilité'!$H$363=Aides!$B$14,'Economies, coûts, rentabilité'!$I$388,0))</f>
        <v/>
      </c>
      <c r="T6" s="70" t="str">
        <f>IF((IF('Economies, coûts, rentabilité'!$H$305=Aides!$B$15,'Economies, coûts, rentabilité'!$I$330,0)+IF('Economies, coûts, rentabilité'!$H$334=Aides!$B$15,'Economies, coûts, rentabilité'!$I$359,0)+IF('Economies, coûts, rentabilité'!$H$363=Aides!$B$15,'Economies, coûts, rentabilité'!$I$388,0))=0,"",IF('Economies, coûts, rentabilité'!$H$305=Aides!$B$15,'Economies, coûts, rentabilité'!$I$330,0)+IF('Economies, coûts, rentabilité'!$H$334=Aides!$B$15,'Economies, coûts, rentabilité'!$I$359,0)+IF('Economies, coûts, rentabilité'!$H$363=Aides!$B$15,'Economies, coûts, rentabilité'!$I$388,0))</f>
        <v/>
      </c>
      <c r="U6" s="70" t="str">
        <f>IF((IF('Economies, coûts, rentabilité'!$H$305=Aides!$B$16,'Economies, coûts, rentabilité'!$I$330,0)+IF('Economies, coûts, rentabilité'!$H$334=Aides!$B$16,'Economies, coûts, rentabilité'!$I$359,0)+IF('Economies, coûts, rentabilité'!$H$363=Aides!$B$16,'Economies, coûts, rentabilité'!$I$388,0))=0,"",IF('Economies, coûts, rentabilité'!$H$305=Aides!$B$16,'Economies, coûts, rentabilité'!$I$330,0)+IF('Economies, coûts, rentabilité'!$H$334=Aides!$B$16,'Economies, coûts, rentabilité'!$I$359,0)+IF('Economies, coûts, rentabilité'!$H$363=Aides!$B$16,'Economies, coûts, rentabilité'!$I$388,0))</f>
        <v/>
      </c>
      <c r="V6" s="70" t="str">
        <f>IF((IF('Economies, coûts, rentabilité'!$H$305=Aides!$B$17,'Economies, coûts, rentabilité'!$I$330,0)+IF('Economies, coûts, rentabilité'!$H$334=Aides!$B$17,'Economies, coûts, rentabilité'!$I$359,0)+IF('Economies, coûts, rentabilité'!$H$363=Aides!$B$17,'Economies, coûts, rentabilité'!$I$388,0))=0,"",IF('Economies, coûts, rentabilité'!$H$305=Aides!$B$17,'Economies, coûts, rentabilité'!$I$330,0)+IF('Economies, coûts, rentabilité'!$H$334=Aides!$B$17,'Economies, coûts, rentabilité'!$I$359,0)+IF('Economies, coûts, rentabilité'!$H$363=Aides!$B$17,'Economies, coûts, rentabilité'!$I$388,0))</f>
        <v/>
      </c>
      <c r="W6" s="70" t="str">
        <f>IF((IF('Economies, coûts, rentabilité'!$H$305=Aides!$B$18,'Economies, coûts, rentabilité'!$I$330,0)+IF('Economies, coûts, rentabilité'!$H$334=Aides!$B$18,'Economies, coûts, rentabilité'!$I$359,0)+IF('Economies, coûts, rentabilité'!$H$363=Aides!$B$18,'Economies, coûts, rentabilité'!$I$388,0))=0,"",IF('Economies, coûts, rentabilité'!$H$305=Aides!$B$18,'Economies, coûts, rentabilité'!$I$330,0)+IF('Economies, coûts, rentabilité'!$H$334=Aides!$B$18,'Economies, coûts, rentabilité'!$I$359,0)+IF('Economies, coûts, rentabilité'!$H$363=Aides!$B$18,'Economies, coûts, rentabilité'!$I$388,0))</f>
        <v/>
      </c>
      <c r="X6" s="200">
        <f t="shared" si="10"/>
        <v>0</v>
      </c>
      <c r="Y6" s="70">
        <f>IF('Economies, coûts, rentabilité'!$I$398&lt;&gt;0,'Economies, coûts, rentabilité'!$I$400/'Economies, coûts, rentabilité'!$I$398,0)</f>
        <v>0</v>
      </c>
      <c r="Z6" s="71">
        <f>'Economies, coûts, rentabilité'!$I$398</f>
        <v>0</v>
      </c>
      <c r="AA6" s="70">
        <f>'Economies, coûts, rentabilité'!$I$400</f>
        <v>0</v>
      </c>
      <c r="AB6" s="70" t="str">
        <f>'Economies, coûts, rentabilité'!$I$440</f>
        <v/>
      </c>
      <c r="AC6" s="70">
        <f>'Economies, coûts, rentabilité'!$I$404</f>
        <v>0</v>
      </c>
      <c r="AD6" s="203">
        <f>'Economies, coûts, rentabilité'!$I$416</f>
        <v>0</v>
      </c>
      <c r="AE6" s="70">
        <f>'Economies, coûts, rentabilité'!$I$418</f>
        <v>0</v>
      </c>
      <c r="AF6" s="70">
        <f>'Economies, coûts, rentabilité'!$I$432</f>
        <v>0</v>
      </c>
      <c r="AG6" s="71" t="str">
        <f>'Economies, coûts, rentabilité'!$I$442</f>
        <v/>
      </c>
      <c r="AH6" s="72" t="str">
        <f>'Economies, coûts, rentabilité'!$I$434</f>
        <v/>
      </c>
      <c r="AI6" s="73"/>
      <c r="AJ6" s="74"/>
      <c r="AK6" s="43"/>
      <c r="AL6" s="43"/>
      <c r="AM6" s="43"/>
    </row>
    <row r="7" spans="2:39" s="44" customFormat="1">
      <c r="B7" s="67"/>
      <c r="C7" s="68"/>
      <c r="D7" s="68"/>
      <c r="E7" s="61" t="str">
        <f>IF('Description projet'!$B$111="","",'Description projet'!$B$111)</f>
        <v/>
      </c>
      <c r="F7" s="61" t="str">
        <f>IF('Description projet'!$B$115="","",'Description projet'!$B$115)</f>
        <v/>
      </c>
      <c r="G7" s="70" t="str">
        <f>IF((IF('Economies, coûts, rentabilité'!$H$449=Aides!$B$2,'Economies, coûts, rentabilité'!$I$474,0)+IF('Economies, coûts, rentabilité'!$H$478=Aides!$B$2,'Economies, coûts, rentabilité'!$I$503,0)+IF('Economies, coûts, rentabilité'!$H$507=Aides!$B$2,'Economies, coûts, rentabilité'!$I$532,0))=0,"",IF('Economies, coûts, rentabilité'!$H$449=Aides!$B$2,'Economies, coûts, rentabilité'!$I$474,0)+IF('Economies, coûts, rentabilité'!$H$478=Aides!$B$2,'Economies, coûts, rentabilité'!$I$503,0)+IF('Economies, coûts, rentabilité'!$H$507=Aides!$B$2,'Economies, coûts, rentabilité'!$I$532,0))</f>
        <v/>
      </c>
      <c r="H7" s="70" t="str">
        <f>IF((IF('Economies, coûts, rentabilité'!$H$449=Aides!$B$3,'Economies, coûts, rentabilité'!$I$474,0)+IF('Economies, coûts, rentabilité'!$H$478=Aides!$B$3,'Economies, coûts, rentabilité'!$I$503,0)+IF('Economies, coûts, rentabilité'!$H$507=Aides!$B$3,'Economies, coûts, rentabilité'!$I$532,0))=0,"",IF('Economies, coûts, rentabilité'!$H$449=Aides!$B$3,'Economies, coûts, rentabilité'!$I$474,0)+IF('Economies, coûts, rentabilité'!$H$478=Aides!$B$3,'Economies, coûts, rentabilité'!$I$503,0)+IF('Economies, coûts, rentabilité'!$H$507=Aides!$B$3,'Economies, coûts, rentabilité'!$I$532,0))</f>
        <v/>
      </c>
      <c r="I7" s="70" t="str">
        <f>IF((IF('Economies, coûts, rentabilité'!$H$449=Aides!$B$4,'Economies, coûts, rentabilité'!$I$474,0)+IF('Economies, coûts, rentabilité'!$H$478=Aides!$B$4,'Economies, coûts, rentabilité'!$I$503,0)+IF('Economies, coûts, rentabilité'!$H$507=Aides!$B$4,'Economies, coûts, rentabilité'!$I$532,0))=0,"",IF('Economies, coûts, rentabilité'!$H$449=Aides!$B$4,'Economies, coûts, rentabilité'!$I$474,0)+IF('Economies, coûts, rentabilité'!$H$478=Aides!$B$4,'Economies, coûts, rentabilité'!$I$503,0)+IF('Economies, coûts, rentabilité'!$H$507=Aides!$B$4,'Economies, coûts, rentabilité'!$I$532,0))</f>
        <v/>
      </c>
      <c r="J7" s="70" t="str">
        <f>IF((IF('Economies, coûts, rentabilité'!$H$449=Aides!$B$5,'Economies, coûts, rentabilité'!$I$474,0)+IF('Economies, coûts, rentabilité'!$H$478=Aides!$B$5,'Economies, coûts, rentabilité'!$I$503,0)+IF('Economies, coûts, rentabilité'!$H$507=Aides!$B$5,'Economies, coûts, rentabilité'!$I$532,0))=0,"",IF('Economies, coûts, rentabilité'!$H$449=Aides!$B$5,'Economies, coûts, rentabilité'!$I$474,0)+IF('Economies, coûts, rentabilité'!$H$478=Aides!$B$5,'Economies, coûts, rentabilité'!$I$503,0)+IF('Economies, coûts, rentabilité'!$H$507=Aides!$B$5,'Economies, coûts, rentabilité'!$I$532,0))</f>
        <v/>
      </c>
      <c r="K7" s="70" t="str">
        <f>IF((IF('Economies, coûts, rentabilité'!$H$449=Aides!$B$6,'Economies, coûts, rentabilité'!$I$474,0)+IF('Economies, coûts, rentabilité'!$H$478=Aides!$B$6,'Economies, coûts, rentabilité'!$I$503,0)+IF('Economies, coûts, rentabilité'!$H$507=Aides!$B$6,'Economies, coûts, rentabilité'!$I$532,0))=0,"",IF('Economies, coûts, rentabilité'!$H$449=Aides!$B$6,'Economies, coûts, rentabilité'!$I$474,0)+IF('Economies, coûts, rentabilité'!$H$478=Aides!$B$6,'Economies, coûts, rentabilité'!$I$503,0)+IF('Economies, coûts, rentabilité'!$H$507=Aides!$B$6,'Economies, coûts, rentabilité'!$I$532,0))</f>
        <v/>
      </c>
      <c r="L7" s="70" t="str">
        <f>IF((IF('Economies, coûts, rentabilité'!$H$449=Aides!$B$7,'Economies, coûts, rentabilité'!$I$474,0)+IF('Economies, coûts, rentabilité'!$H$478=Aides!$B$7,'Economies, coûts, rentabilité'!$I$503,0)+IF('Economies, coûts, rentabilité'!$H$507=Aides!$B$7,'Economies, coûts, rentabilité'!$I$532,0))=0,"",IF('Economies, coûts, rentabilité'!$H$449=Aides!$B$7,'Economies, coûts, rentabilité'!$I$474,0)+IF('Economies, coûts, rentabilité'!$H$478=Aides!$B$7,'Economies, coûts, rentabilité'!$I$503,0)+IF('Economies, coûts, rentabilité'!$H$507=Aides!$B$7,'Economies, coûts, rentabilité'!$I$532,0))</f>
        <v/>
      </c>
      <c r="M7" s="70" t="str">
        <f>IF((IF('Economies, coûts, rentabilité'!$H$449=Aides!$B$8,'Economies, coûts, rentabilité'!$I$474,0)+IF('Economies, coûts, rentabilité'!$H$478=Aides!$B$8,'Economies, coûts, rentabilité'!$I$503,0)+IF('Economies, coûts, rentabilité'!$H$507=Aides!$B$8,'Economies, coûts, rentabilité'!$I$532,0))=0,"",IF('Economies, coûts, rentabilité'!$H$449=Aides!$B$8,'Economies, coûts, rentabilité'!$I$474,0)+IF('Economies, coûts, rentabilité'!$H$478=Aides!$B$8,'Economies, coûts, rentabilité'!$I$503,0)+IF('Economies, coûts, rentabilité'!$H$507=Aides!$B$8,'Economies, coûts, rentabilité'!$I$532,0))</f>
        <v/>
      </c>
      <c r="N7" s="70" t="str">
        <f>IF((IF('Economies, coûts, rentabilité'!$H$449=Aides!$B$9,'Economies, coûts, rentabilité'!$I$474,0)+IF('Economies, coûts, rentabilité'!$H$478=Aides!$B$9,'Economies, coûts, rentabilité'!$I$503,0)+IF('Economies, coûts, rentabilité'!$H$507=Aides!$B$9,'Economies, coûts, rentabilité'!$I$532,0))=0,"",IF('Economies, coûts, rentabilité'!$H$449=Aides!$B$9,'Economies, coûts, rentabilité'!$I$474,0)+IF('Economies, coûts, rentabilité'!$H$478=Aides!$B$9,'Economies, coûts, rentabilité'!$I$503,0)+IF('Economies, coûts, rentabilité'!$H$507=Aides!$B$9,'Economies, coûts, rentabilité'!$I$532,0))</f>
        <v/>
      </c>
      <c r="O7" s="70" t="str">
        <f>IF((IF('Economies, coûts, rentabilité'!$H$449=Aides!$B$10,'Economies, coûts, rentabilité'!$I$474,0)+IF('Economies, coûts, rentabilité'!$H$478=Aides!$B$10,'Economies, coûts, rentabilité'!$I$503,0)+IF('Economies, coûts, rentabilité'!$H$507=Aides!$B$10,'Economies, coûts, rentabilité'!$I$532,0))=0,"",IF('Economies, coûts, rentabilité'!$H$449=Aides!$B$10,'Economies, coûts, rentabilité'!$I$474,0)+IF('Economies, coûts, rentabilité'!$H$478=Aides!$B$10,'Economies, coûts, rentabilité'!$I$503,0)+IF('Economies, coûts, rentabilité'!$H$507=Aides!$B$10,'Economies, coûts, rentabilité'!$I$532,0))</f>
        <v/>
      </c>
      <c r="P7" s="70" t="str">
        <f>IF((IF('Economies, coûts, rentabilité'!$H$449=Aides!$B$11,'Economies, coûts, rentabilité'!$I$474,0)+IF('Economies, coûts, rentabilité'!$H$478=Aides!$B$11,'Economies, coûts, rentabilité'!$I$503,0)+IF('Economies, coûts, rentabilité'!$H$507=Aides!$B$11,'Economies, coûts, rentabilité'!$I$532,0))=0,"",IF('Economies, coûts, rentabilité'!$H$449=Aides!$B$11,'Economies, coûts, rentabilité'!$I$474,0)+IF('Economies, coûts, rentabilité'!$H$478=Aides!$B$11,'Economies, coûts, rentabilité'!$I$503,0)+IF('Economies, coûts, rentabilité'!$H$507=Aides!$B$11,'Economies, coûts, rentabilité'!$I$532,0))</f>
        <v/>
      </c>
      <c r="Q7" s="70" t="str">
        <f>IF((IF('Economies, coûts, rentabilité'!$H$449=Aides!$B$12,'Economies, coûts, rentabilité'!$I$474,0)+IF('Economies, coûts, rentabilité'!$H$478=Aides!$B$12,'Economies, coûts, rentabilité'!$I$503,0)+IF('Economies, coûts, rentabilité'!$H$507=Aides!$B$12,'Economies, coûts, rentabilité'!$I$532,0))=0,"",IF('Economies, coûts, rentabilité'!$H$449=Aides!$B$12,'Economies, coûts, rentabilité'!$I$474,0)+IF('Economies, coûts, rentabilité'!$H$478=Aides!$B$12,'Economies, coûts, rentabilité'!$I$503,0)+IF('Economies, coûts, rentabilité'!$H$507=Aides!$B$12,'Economies, coûts, rentabilité'!$I$532,0))</f>
        <v/>
      </c>
      <c r="R7" s="70" t="str">
        <f>IF((IF('Economies, coûts, rentabilité'!$H$449=Aides!$B$13,'Economies, coûts, rentabilité'!$I$474,0)+IF('Economies, coûts, rentabilité'!$H$478=Aides!$B$13,'Economies, coûts, rentabilité'!$I$503,0)+IF('Economies, coûts, rentabilité'!$H$507=Aides!$B$13,'Economies, coûts, rentabilité'!$I$532,0))=0,"",IF('Economies, coûts, rentabilité'!$H$449=Aides!$B$13,'Economies, coûts, rentabilité'!$I$474,0)+IF('Economies, coûts, rentabilité'!$H$478=Aides!$B$13,'Economies, coûts, rentabilité'!$I$503,0)+IF('Economies, coûts, rentabilité'!$H$507=Aides!$B$13,'Economies, coûts, rentabilité'!$I$532,0))</f>
        <v/>
      </c>
      <c r="S7" s="70" t="str">
        <f>IF((IF('Economies, coûts, rentabilité'!$H$449=Aides!$B$14,'Economies, coûts, rentabilité'!$I$474,0)+IF('Economies, coûts, rentabilité'!$H$478=Aides!$B$14,'Economies, coûts, rentabilité'!$I$503,0)+IF('Economies, coûts, rentabilité'!$H$507=Aides!$B$14,'Economies, coûts, rentabilité'!$I$532,0))=0,"",IF('Economies, coûts, rentabilité'!$H$449=Aides!$B$14,'Economies, coûts, rentabilité'!$I$474,0)+IF('Economies, coûts, rentabilité'!$H$478=Aides!$B$14,'Economies, coûts, rentabilité'!$I$503,0)+IF('Economies, coûts, rentabilité'!$H$507=Aides!$B$14,'Economies, coûts, rentabilité'!$I$532,0))</f>
        <v/>
      </c>
      <c r="T7" s="70" t="str">
        <f>IF((IF('Economies, coûts, rentabilité'!$H$449=Aides!$B$15,'Economies, coûts, rentabilité'!$I$474,0)+IF('Economies, coûts, rentabilité'!$H$478=Aides!$B$15,'Economies, coûts, rentabilité'!$I$503,0)+IF('Economies, coûts, rentabilité'!$H$507=Aides!$B$15,'Economies, coûts, rentabilité'!$I$532,0))=0,"",IF('Economies, coûts, rentabilité'!$H$449=Aides!$B$15,'Economies, coûts, rentabilité'!$I$474,0)+IF('Economies, coûts, rentabilité'!$H$478=Aides!$B$15,'Economies, coûts, rentabilité'!$I$503,0)+IF('Economies, coûts, rentabilité'!$H$507=Aides!$B$15,'Economies, coûts, rentabilité'!$I$532,0))</f>
        <v/>
      </c>
      <c r="U7" s="70" t="str">
        <f>IF((IF('Economies, coûts, rentabilité'!$H$449=Aides!$B$16,'Economies, coûts, rentabilité'!$I$474,0)+IF('Economies, coûts, rentabilité'!$H$478=Aides!$B$16,'Economies, coûts, rentabilité'!$I$503,0)+IF('Economies, coûts, rentabilité'!$H$507=Aides!$B$16,'Economies, coûts, rentabilité'!$I$532,0))=0,"",IF('Economies, coûts, rentabilité'!$H$449=Aides!$B$16,'Economies, coûts, rentabilité'!$I$474,0)+IF('Economies, coûts, rentabilité'!$H$478=Aides!$B$16,'Economies, coûts, rentabilité'!$I$503,0)+IF('Economies, coûts, rentabilité'!$H$507=Aides!$B$16,'Economies, coûts, rentabilité'!$I$532,0))</f>
        <v/>
      </c>
      <c r="V7" s="70" t="str">
        <f>IF((IF('Economies, coûts, rentabilité'!$H$449=Aides!$B$17,'Economies, coûts, rentabilité'!$I$474,0)+IF('Economies, coûts, rentabilité'!$H$478=Aides!$B$17,'Economies, coûts, rentabilité'!$I$503,0)+IF('Economies, coûts, rentabilité'!$H$507=Aides!$B$17,'Economies, coûts, rentabilité'!$I$532,0))=0,"",IF('Economies, coûts, rentabilité'!$H$449=Aides!$B$17,'Economies, coûts, rentabilité'!$I$474,0)+IF('Economies, coûts, rentabilité'!$H$478=Aides!$B$17,'Economies, coûts, rentabilité'!$I$503,0)+IF('Economies, coûts, rentabilité'!$H$507=Aides!$B$17,'Economies, coûts, rentabilité'!$I$532,0))</f>
        <v/>
      </c>
      <c r="W7" s="70" t="str">
        <f>IF((IF('Economies, coûts, rentabilité'!$H$449=Aides!$B$18,'Economies, coûts, rentabilité'!$I$474,0)+IF('Economies, coûts, rentabilité'!$H$478=Aides!$B$18,'Economies, coûts, rentabilité'!$I$503,0)+IF('Economies, coûts, rentabilité'!$H$507=Aides!$B$18,'Economies, coûts, rentabilité'!$I$532,0))=0,"",IF('Economies, coûts, rentabilité'!$H$449=Aides!$B$18,'Economies, coûts, rentabilité'!$I$474,0)+IF('Economies, coûts, rentabilité'!$H$478=Aides!$B$18,'Economies, coûts, rentabilité'!$I$503,0)+IF('Economies, coûts, rentabilité'!$H$507=Aides!$B$18,'Economies, coûts, rentabilité'!$I$532,0))</f>
        <v/>
      </c>
      <c r="X7" s="200">
        <f t="shared" si="10"/>
        <v>0</v>
      </c>
      <c r="Y7" s="70">
        <f>IF('Economies, coûts, rentabilité'!$I$542&lt;&gt;0,'Economies, coûts, rentabilité'!$I$544/'Economies, coûts, rentabilité'!$I$542,0)</f>
        <v>0</v>
      </c>
      <c r="Z7" s="71">
        <f>'Economies, coûts, rentabilité'!$I$542</f>
        <v>0</v>
      </c>
      <c r="AA7" s="70">
        <f>'Economies, coûts, rentabilité'!$I$544</f>
        <v>0</v>
      </c>
      <c r="AB7" s="70" t="str">
        <f>'Economies, coûts, rentabilité'!$I$584</f>
        <v/>
      </c>
      <c r="AC7" s="70">
        <f>'Economies, coûts, rentabilité'!$I$548</f>
        <v>0</v>
      </c>
      <c r="AD7" s="203">
        <f>'Economies, coûts, rentabilité'!$I$560</f>
        <v>0</v>
      </c>
      <c r="AE7" s="70">
        <f>'Economies, coûts, rentabilité'!$I$562</f>
        <v>0</v>
      </c>
      <c r="AF7" s="70">
        <f>'Economies, coûts, rentabilité'!$I$576</f>
        <v>0</v>
      </c>
      <c r="AG7" s="71" t="str">
        <f>'Economies, coûts, rentabilité'!$I$586</f>
        <v/>
      </c>
      <c r="AH7" s="72" t="str">
        <f>'Economies, coûts, rentabilité'!$I$578</f>
        <v/>
      </c>
      <c r="AI7" s="73"/>
      <c r="AJ7" s="74"/>
      <c r="AK7" s="43"/>
      <c r="AL7" s="43"/>
      <c r="AM7" s="43"/>
    </row>
    <row r="8" spans="2:39" s="44" customFormat="1">
      <c r="B8" s="75"/>
      <c r="C8" s="76"/>
      <c r="D8" s="76"/>
      <c r="E8" s="77" t="str">
        <f>IF('Description projet'!$B$140="","",'Description projet'!$B$140)</f>
        <v/>
      </c>
      <c r="F8" s="77" t="str">
        <f>IF('Description projet'!$B$144="","",'Description projet'!$B$144)</f>
        <v/>
      </c>
      <c r="G8" s="78" t="str">
        <f>IF((IF('Economies, coûts, rentabilité'!$H$593=Aides!$B$2,'Economies, coûts, rentabilité'!$I$618,0)+IF('Economies, coûts, rentabilité'!$H$622=Aides!$B$2,'Economies, coûts, rentabilité'!$I$647,0)+IF('Economies, coûts, rentabilité'!$H$651=Aides!$B$2,'Economies, coûts, rentabilité'!$I$676,0))=0,"",IF('Economies, coûts, rentabilité'!$H$593=Aides!$B$2,'Economies, coûts, rentabilité'!$I$618,0)+IF('Economies, coûts, rentabilité'!$H$622=Aides!$B$2,'Economies, coûts, rentabilité'!$I$647,0)+IF('Economies, coûts, rentabilité'!$H$651=Aides!$B$2,'Economies, coûts, rentabilité'!$I$676,0))</f>
        <v/>
      </c>
      <c r="H8" s="78" t="str">
        <f>IF((IF('Economies, coûts, rentabilité'!$H$593=Aides!$B$3,'Economies, coûts, rentabilité'!$I$618,0)+IF('Economies, coûts, rentabilité'!$H$622=Aides!$B$3,'Economies, coûts, rentabilité'!$I$647,0)+IF('Economies, coûts, rentabilité'!$H$651=Aides!$B$3,'Economies, coûts, rentabilité'!$I$676,0))=0,"",IF('Economies, coûts, rentabilité'!$H$593=Aides!$B$3,'Economies, coûts, rentabilité'!$I$618,0)+IF('Economies, coûts, rentabilité'!$H$622=Aides!$B$3,'Economies, coûts, rentabilité'!$I$647,0)+IF('Economies, coûts, rentabilité'!$H$651=Aides!$B$3,'Economies, coûts, rentabilité'!$I$676,0))</f>
        <v/>
      </c>
      <c r="I8" s="78" t="str">
        <f>IF((IF('Economies, coûts, rentabilité'!$H$593=Aides!$B$4,'Economies, coûts, rentabilité'!$I$618,0)+IF('Economies, coûts, rentabilité'!$H$622=Aides!$B$4,'Economies, coûts, rentabilité'!$I$647,0)+IF('Economies, coûts, rentabilité'!$H$651=Aides!$B$4,'Economies, coûts, rentabilité'!$I$676,0))=0,"",IF('Economies, coûts, rentabilité'!$H$593=Aides!$B$4,'Economies, coûts, rentabilité'!$I$618,0)+IF('Economies, coûts, rentabilité'!$H$622=Aides!$B$4,'Economies, coûts, rentabilité'!$I$647,0)+IF('Economies, coûts, rentabilité'!$H$651=Aides!$B$4,'Economies, coûts, rentabilité'!$I$676,0))</f>
        <v/>
      </c>
      <c r="J8" s="78" t="str">
        <f>IF((IF('Economies, coûts, rentabilité'!$H$593=Aides!$B$5,'Economies, coûts, rentabilité'!$I$618,0)+IF('Economies, coûts, rentabilité'!$H$622=Aides!$B$5,'Economies, coûts, rentabilité'!$I$647,0)+IF('Economies, coûts, rentabilité'!$H$651=Aides!$B$5,'Economies, coûts, rentabilité'!$I$676,0))=0,"",IF('Economies, coûts, rentabilité'!$H$593=Aides!$B$5,'Economies, coûts, rentabilité'!$I$618,0)+IF('Economies, coûts, rentabilité'!$H$622=Aides!$B$5,'Economies, coûts, rentabilité'!$I$647,0)+IF('Economies, coûts, rentabilité'!$H$651=Aides!$B$5,'Economies, coûts, rentabilité'!$I$676,0))</f>
        <v/>
      </c>
      <c r="K8" s="78" t="str">
        <f>IF((IF('Economies, coûts, rentabilité'!$H$593=Aides!$B$6,'Economies, coûts, rentabilité'!$I$618,0)+IF('Economies, coûts, rentabilité'!$H$622=Aides!$B$6,'Economies, coûts, rentabilité'!$I$647,0)+IF('Economies, coûts, rentabilité'!$H$651=Aides!$B$6,'Economies, coûts, rentabilité'!$I$676,0))=0,"",IF('Economies, coûts, rentabilité'!$H$593=Aides!$B$6,'Economies, coûts, rentabilité'!$I$618,0)+IF('Economies, coûts, rentabilité'!$H$622=Aides!$B$6,'Economies, coûts, rentabilité'!$I$647,0)+IF('Economies, coûts, rentabilité'!$H$651=Aides!$B$6,'Economies, coûts, rentabilité'!$I$676,0))</f>
        <v/>
      </c>
      <c r="L8" s="78" t="str">
        <f>IF((IF('Economies, coûts, rentabilité'!$H$593=Aides!$B$7,'Economies, coûts, rentabilité'!$I$618,0)+IF('Economies, coûts, rentabilité'!$H$622=Aides!$B$7,'Economies, coûts, rentabilité'!$I$647,0)+IF('Economies, coûts, rentabilité'!$H$651=Aides!$B$7,'Economies, coûts, rentabilité'!$I$676,0))=0,"",IF('Economies, coûts, rentabilité'!$H$593=Aides!$B$7,'Economies, coûts, rentabilité'!$I$618,0)+IF('Economies, coûts, rentabilité'!$H$622=Aides!$B$7,'Economies, coûts, rentabilité'!$I$647,0)+IF('Economies, coûts, rentabilité'!$H$651=Aides!$B$7,'Economies, coûts, rentabilité'!$I$676,0))</f>
        <v/>
      </c>
      <c r="M8" s="78" t="str">
        <f>IF((IF('Economies, coûts, rentabilité'!$H$593=Aides!$B$8,'Economies, coûts, rentabilité'!$I$618,0)+IF('Economies, coûts, rentabilité'!$H$622=Aides!$B$8,'Economies, coûts, rentabilité'!$I$647,0)+IF('Economies, coûts, rentabilité'!$H$651=Aides!$B$8,'Economies, coûts, rentabilité'!$I$676,0))=0,"",IF('Economies, coûts, rentabilité'!$H$593=Aides!$B$8,'Economies, coûts, rentabilité'!$I$618,0)+IF('Economies, coûts, rentabilité'!$H$622=Aides!$B$8,'Economies, coûts, rentabilité'!$I$647,0)+IF('Economies, coûts, rentabilité'!$H$651=Aides!$B$8,'Economies, coûts, rentabilité'!$I$676,0))</f>
        <v/>
      </c>
      <c r="N8" s="78" t="str">
        <f>IF((IF('Economies, coûts, rentabilité'!$H$593=Aides!$B$9,'Economies, coûts, rentabilité'!$I$618,0)+IF('Economies, coûts, rentabilité'!$H$622=Aides!$B$9,'Economies, coûts, rentabilité'!$I$647,0)+IF('Economies, coûts, rentabilité'!$H$651=Aides!$B$9,'Economies, coûts, rentabilité'!$I$676,0))=0,"",IF('Economies, coûts, rentabilité'!$H$593=Aides!$B$9,'Economies, coûts, rentabilité'!$I$618,0)+IF('Economies, coûts, rentabilité'!$H$622=Aides!$B$9,'Economies, coûts, rentabilité'!$I$647,0)+IF('Economies, coûts, rentabilité'!$H$651=Aides!$B$9,'Economies, coûts, rentabilité'!$I$676,0))</f>
        <v/>
      </c>
      <c r="O8" s="78" t="str">
        <f>IF((IF('Economies, coûts, rentabilité'!$H$593=Aides!$B$10,'Economies, coûts, rentabilité'!$I$618,0)+IF('Economies, coûts, rentabilité'!$H$622=Aides!$B$10,'Economies, coûts, rentabilité'!$I$647,0)+IF('Economies, coûts, rentabilité'!$H$651=Aides!$B$10,'Economies, coûts, rentabilité'!$I$676,0))=0,"",IF('Economies, coûts, rentabilité'!$H$593=Aides!$B$10,'Economies, coûts, rentabilité'!$I$618,0)+IF('Economies, coûts, rentabilité'!$H$622=Aides!$B$10,'Economies, coûts, rentabilité'!$I$647,0)+IF('Economies, coûts, rentabilité'!$H$651=Aides!$B$10,'Economies, coûts, rentabilité'!$I$676,0))</f>
        <v/>
      </c>
      <c r="P8" s="78" t="str">
        <f>IF((IF('Economies, coûts, rentabilité'!$H$593=Aides!$B$11,'Economies, coûts, rentabilité'!$I$618,0)+IF('Economies, coûts, rentabilité'!$H$622=Aides!$B$11,'Economies, coûts, rentabilité'!$I$647,0)+IF('Economies, coûts, rentabilité'!$H$651=Aides!$B$11,'Economies, coûts, rentabilité'!$I$676,0))=0,"",IF('Economies, coûts, rentabilité'!$H$593=Aides!$B$11,'Economies, coûts, rentabilité'!$I$618,0)+IF('Economies, coûts, rentabilité'!$H$622=Aides!$B$11,'Economies, coûts, rentabilité'!$I$647,0)+IF('Economies, coûts, rentabilité'!$H$651=Aides!$B$11,'Economies, coûts, rentabilité'!$I$676,0))</f>
        <v/>
      </c>
      <c r="Q8" s="78" t="str">
        <f>IF((IF('Economies, coûts, rentabilité'!$H$593=Aides!$B$12,'Economies, coûts, rentabilité'!$I$618,0)+IF('Economies, coûts, rentabilité'!$H$622=Aides!$B$12,'Economies, coûts, rentabilité'!$I$647,0)+IF('Economies, coûts, rentabilité'!$H$651=Aides!$B$12,'Economies, coûts, rentabilité'!$I$676,0))=0,"",IF('Economies, coûts, rentabilité'!$H$593=Aides!$B$12,'Economies, coûts, rentabilité'!$I$618,0)+IF('Economies, coûts, rentabilité'!$H$622=Aides!$B$12,'Economies, coûts, rentabilité'!$I$647,0)+IF('Economies, coûts, rentabilité'!$H$651=Aides!$B$12,'Economies, coûts, rentabilité'!$I$676,0))</f>
        <v/>
      </c>
      <c r="R8" s="78" t="str">
        <f>IF((IF('Economies, coûts, rentabilité'!$H$593=Aides!$B$13,'Economies, coûts, rentabilité'!$I$618,0)+IF('Economies, coûts, rentabilité'!$H$622=Aides!$B$13,'Economies, coûts, rentabilité'!$I$647,0)+IF('Economies, coûts, rentabilité'!$H$651=Aides!$B$13,'Economies, coûts, rentabilité'!$I$676,0))=0,"",IF('Economies, coûts, rentabilité'!$H$593=Aides!$B$13,'Economies, coûts, rentabilité'!$I$618,0)+IF('Economies, coûts, rentabilité'!$H$622=Aides!$B$13,'Economies, coûts, rentabilité'!$I$647,0)+IF('Economies, coûts, rentabilité'!$H$651=Aides!$B$13,'Economies, coûts, rentabilité'!$I$676,0))</f>
        <v/>
      </c>
      <c r="S8" s="78" t="str">
        <f>IF((IF('Economies, coûts, rentabilité'!$H$593=Aides!$B$14,'Economies, coûts, rentabilité'!$I$618,0)+IF('Economies, coûts, rentabilité'!$H$622=Aides!$B$14,'Economies, coûts, rentabilité'!$I$647,0)+IF('Economies, coûts, rentabilité'!$H$651=Aides!$B$14,'Economies, coûts, rentabilité'!$I$676,0))=0,"",IF('Economies, coûts, rentabilité'!$H$593=Aides!$B$14,'Economies, coûts, rentabilité'!$I$618,0)+IF('Economies, coûts, rentabilité'!$H$622=Aides!$B$14,'Economies, coûts, rentabilité'!$I$647,0)+IF('Economies, coûts, rentabilité'!$H$651=Aides!$B$14,'Economies, coûts, rentabilité'!$I$676,0))</f>
        <v/>
      </c>
      <c r="T8" s="78" t="str">
        <f>IF((IF('Economies, coûts, rentabilité'!$H$593=Aides!$B$15,'Economies, coûts, rentabilité'!$I$618,0)+IF('Economies, coûts, rentabilité'!$H$622=Aides!$B$15,'Economies, coûts, rentabilité'!$I$647,0)+IF('Economies, coûts, rentabilité'!$H$651=Aides!$B$15,'Economies, coûts, rentabilité'!$I$676,0))=0,"",IF('Economies, coûts, rentabilité'!$H$593=Aides!$B$15,'Economies, coûts, rentabilité'!$I$618,0)+IF('Economies, coûts, rentabilité'!$H$622=Aides!$B$15,'Economies, coûts, rentabilité'!$I$647,0)+IF('Economies, coûts, rentabilité'!$H$651=Aides!$B$15,'Economies, coûts, rentabilité'!$I$676,0))</f>
        <v/>
      </c>
      <c r="U8" s="78" t="str">
        <f>IF((IF('Economies, coûts, rentabilité'!$H$593=Aides!$B$16,'Economies, coûts, rentabilité'!$I$618,0)+IF('Economies, coûts, rentabilité'!$H$622=Aides!$B$16,'Economies, coûts, rentabilité'!$I$647,0)+IF('Economies, coûts, rentabilité'!$H$651=Aides!$B$16,'Economies, coûts, rentabilité'!$I$676,0))=0,"",IF('Economies, coûts, rentabilité'!$H$593=Aides!$B$16,'Economies, coûts, rentabilité'!$I$618,0)+IF('Economies, coûts, rentabilité'!$H$622=Aides!$B$16,'Economies, coûts, rentabilité'!$I$647,0)+IF('Economies, coûts, rentabilité'!$H$651=Aides!$B$16,'Economies, coûts, rentabilité'!$I$676,0))</f>
        <v/>
      </c>
      <c r="V8" s="78" t="str">
        <f>IF((IF('Economies, coûts, rentabilité'!$H$593=Aides!$B$17,'Economies, coûts, rentabilité'!$I$618,0)+IF('Economies, coûts, rentabilité'!$H$622=Aides!$B$17,'Economies, coûts, rentabilité'!$I$647,0)+IF('Economies, coûts, rentabilité'!$H$651=Aides!$B$17,'Economies, coûts, rentabilité'!$I$676,0))=0,"",IF('Economies, coûts, rentabilité'!$H$593=Aides!$B$17,'Economies, coûts, rentabilité'!$I$618,0)+IF('Economies, coûts, rentabilité'!$H$622=Aides!$B$17,'Economies, coûts, rentabilité'!$I$647,0)+IF('Economies, coûts, rentabilité'!$H$651=Aides!$B$17,'Economies, coûts, rentabilité'!$I$676,0))</f>
        <v/>
      </c>
      <c r="W8" s="78" t="str">
        <f>IF((IF('Economies, coûts, rentabilité'!$H$593=Aides!$B$18,'Economies, coûts, rentabilité'!$I$618,0)+IF('Economies, coûts, rentabilité'!$H$622=Aides!$B$18,'Economies, coûts, rentabilité'!$I$647,0)+IF('Economies, coûts, rentabilité'!$H$651=Aides!$B$18,'Economies, coûts, rentabilité'!$I$676,0))=0,"",IF('Economies, coûts, rentabilité'!$H$593=Aides!$B$18,'Economies, coûts, rentabilité'!$I$618,0)+IF('Economies, coûts, rentabilité'!$H$622=Aides!$B$18,'Economies, coûts, rentabilité'!$I$647,0)+IF('Economies, coûts, rentabilité'!$H$651=Aides!$B$18,'Economies, coûts, rentabilité'!$I$676,0))</f>
        <v/>
      </c>
      <c r="X8" s="201">
        <f t="shared" si="10"/>
        <v>0</v>
      </c>
      <c r="Y8" s="78">
        <f>IF('Economies, coûts, rentabilité'!$I$686&lt;&gt;0,'Economies, coûts, rentabilité'!$I$688/'Economies, coûts, rentabilité'!$I$686,0)</f>
        <v>0</v>
      </c>
      <c r="Z8" s="79">
        <f>'Economies, coûts, rentabilité'!$I$686</f>
        <v>0</v>
      </c>
      <c r="AA8" s="78">
        <f>'Economies, coûts, rentabilité'!$I$688</f>
        <v>0</v>
      </c>
      <c r="AB8" s="78" t="str">
        <f>'Economies, coûts, rentabilité'!$I$728</f>
        <v/>
      </c>
      <c r="AC8" s="78">
        <f>'Economies, coûts, rentabilité'!$I$692</f>
        <v>0</v>
      </c>
      <c r="AD8" s="204">
        <f>'Economies, coûts, rentabilité'!$I$704</f>
        <v>0</v>
      </c>
      <c r="AE8" s="78">
        <f>'Economies, coûts, rentabilité'!$I$706</f>
        <v>0</v>
      </c>
      <c r="AF8" s="78">
        <f>'Economies, coûts, rentabilité'!$I$720</f>
        <v>0</v>
      </c>
      <c r="AG8" s="79" t="str">
        <f>'Economies, coûts, rentabilité'!$I$730</f>
        <v/>
      </c>
      <c r="AH8" s="80" t="str">
        <f>'Economies, coûts, rentabilité'!$I$722</f>
        <v/>
      </c>
      <c r="AI8" s="81"/>
      <c r="AJ8" s="82"/>
      <c r="AK8" s="43"/>
      <c r="AL8" s="43"/>
      <c r="AM8" s="43"/>
    </row>
    <row r="9" spans="2:39">
      <c r="G9" s="31"/>
      <c r="H9" s="31"/>
      <c r="I9" s="31"/>
      <c r="J9" s="31"/>
      <c r="K9" s="31"/>
      <c r="L9" s="31"/>
      <c r="M9" s="31"/>
      <c r="N9" s="31"/>
      <c r="O9" s="31"/>
      <c r="P9" s="31"/>
      <c r="Q9" s="31"/>
      <c r="R9" s="31"/>
      <c r="S9" s="31"/>
      <c r="T9" s="31"/>
      <c r="U9" s="31"/>
      <c r="V9" s="31"/>
      <c r="W9" s="31"/>
      <c r="AI9" s="206"/>
      <c r="AJ9" s="206"/>
    </row>
    <row r="33" spans="6:6">
      <c r="F33" s="37"/>
    </row>
  </sheetData>
  <sheetProtection algorithmName="SHA-512" hashValue="s/R43Co2hHNyIFOR167PRdYoLIoa627rxLi2sT0HwUg0jJMkXkL+UzQBzDc6QkSLS2mu2vzTgPHWuEZnXQEu/Q==" saltValue="+zbt01Y3eTkS5lk4gtYHmg==" spinCount="100000" sheet="1" objects="1" scenarios="1"/>
  <conditionalFormatting sqref="Y1">
    <cfRule type="cellIs" dxfId="16" priority="21" operator="notEqual">
      <formula>$Y$3</formula>
    </cfRule>
  </conditionalFormatting>
  <conditionalFormatting sqref="AA1">
    <cfRule type="cellIs" dxfId="15" priority="20" operator="notEqual">
      <formula>$AA$3</formula>
    </cfRule>
  </conditionalFormatting>
  <conditionalFormatting sqref="AB1">
    <cfRule type="cellIs" dxfId="14" priority="19" operator="notEqual">
      <formula>$AB$3</formula>
    </cfRule>
  </conditionalFormatting>
  <conditionalFormatting sqref="AC1">
    <cfRule type="cellIs" dxfId="13" priority="18" operator="notEqual">
      <formula>$AC$3</formula>
    </cfRule>
  </conditionalFormatting>
  <conditionalFormatting sqref="AE1">
    <cfRule type="cellIs" dxfId="12" priority="17" operator="notEqual">
      <formula>$AE$3</formula>
    </cfRule>
  </conditionalFormatting>
  <conditionalFormatting sqref="AD1">
    <cfRule type="cellIs" dxfId="11" priority="16" operator="notEqual">
      <formula>$AD$3</formula>
    </cfRule>
  </conditionalFormatting>
  <conditionalFormatting sqref="AG1">
    <cfRule type="cellIs" dxfId="10" priority="15" operator="notEqual">
      <formula>$AG$3</formula>
    </cfRule>
  </conditionalFormatting>
  <conditionalFormatting sqref="AI1">
    <cfRule type="cellIs" dxfId="9" priority="13" operator="notEqual">
      <formula>$AI$3</formula>
    </cfRule>
  </conditionalFormatting>
  <conditionalFormatting sqref="AH1">
    <cfRule type="cellIs" dxfId="8" priority="9" operator="notEqual">
      <formula>$AH$3</formula>
    </cfRule>
  </conditionalFormatting>
  <conditionalFormatting sqref="AF1">
    <cfRule type="cellIs" dxfId="7" priority="8" operator="notEqual">
      <formula>$AF$3</formula>
    </cfRule>
  </conditionalFormatting>
  <conditionalFormatting sqref="AJ3">
    <cfRule type="expression" dxfId="6" priority="7">
      <formula>(AJ3&lt;TauxREE_max)</formula>
    </cfRule>
  </conditionalFormatting>
  <conditionalFormatting sqref="AJ1">
    <cfRule type="cellIs" dxfId="5" priority="6" operator="notEqual">
      <formula>$AJ$3</formula>
    </cfRule>
  </conditionalFormatting>
  <conditionalFormatting sqref="AF3">
    <cfRule type="cellIs" dxfId="4" priority="3" operator="between">
      <formula>AideFinREE_min_min</formula>
      <formula>AideFinREE_min</formula>
    </cfRule>
    <cfRule type="cellIs" dxfId="3" priority="4" operator="greaterThan">
      <formula>AideFinREE_max</formula>
    </cfRule>
    <cfRule type="cellIs" dxfId="2" priority="5" operator="lessThan">
      <formula>AideFinREE_min_min</formula>
    </cfRule>
  </conditionalFormatting>
  <conditionalFormatting sqref="AI3">
    <cfRule type="cellIs" dxfId="1" priority="2" operator="greaterThan">
      <formula>TauxREE_max</formula>
    </cfRule>
  </conditionalFormatting>
  <conditionalFormatting sqref="AG3">
    <cfRule type="expression" dxfId="0" priority="1">
      <formula>OR($AG$3&lt;Payback_min,$AG$3&gt;Payback_max)</formula>
    </cfRule>
  </conditionalFormatting>
  <pageMargins left="0.70866141732283472" right="0.70866141732283472" top="0.74803149606299213" bottom="0.74803149606299213" header="0.31496062992125984" footer="0.31496062992125984"/>
  <pageSetup paperSize="9" scale="52" fitToWidth="2" orientation="landscape" horizontalDpi="4294967293"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B2:B205"/>
  <sheetViews>
    <sheetView workbookViewId="0">
      <selection activeCell="H669" sqref="H669"/>
    </sheetView>
  </sheetViews>
  <sheetFormatPr baseColWidth="10" defaultRowHeight="15"/>
  <cols>
    <col min="1" max="1" width="3" customWidth="1"/>
    <col min="2" max="2" width="97" customWidth="1"/>
  </cols>
  <sheetData>
    <row r="2" spans="2:2">
      <c r="B2" s="28" t="s">
        <v>176</v>
      </c>
    </row>
    <row r="3" spans="2:2">
      <c r="B3" s="28" t="s">
        <v>177</v>
      </c>
    </row>
    <row r="4" spans="2:2">
      <c r="B4" s="28" t="s">
        <v>178</v>
      </c>
    </row>
    <row r="5" spans="2:2">
      <c r="B5" s="28" t="s">
        <v>179</v>
      </c>
    </row>
    <row r="6" spans="2:2">
      <c r="B6" s="28" t="s">
        <v>180</v>
      </c>
    </row>
    <row r="8" spans="2:2">
      <c r="B8" s="28" t="s">
        <v>339</v>
      </c>
    </row>
    <row r="9" spans="2:2">
      <c r="B9" s="28" t="s">
        <v>340</v>
      </c>
    </row>
    <row r="10" spans="2:2">
      <c r="B10" s="28" t="s">
        <v>341</v>
      </c>
    </row>
    <row r="11" spans="2:2">
      <c r="B11" s="28" t="s">
        <v>342</v>
      </c>
    </row>
    <row r="12" spans="2:2">
      <c r="B12" s="28" t="s">
        <v>343</v>
      </c>
    </row>
    <row r="13" spans="2:2">
      <c r="B13" s="28" t="s">
        <v>344</v>
      </c>
    </row>
    <row r="14" spans="2:2">
      <c r="B14" s="28" t="s">
        <v>345</v>
      </c>
    </row>
    <row r="15" spans="2:2">
      <c r="B15" s="28" t="s">
        <v>346</v>
      </c>
    </row>
    <row r="17" spans="2:2">
      <c r="B17" s="28" t="s">
        <v>171</v>
      </c>
    </row>
    <row r="18" spans="2:2">
      <c r="B18" s="28" t="s">
        <v>172</v>
      </c>
    </row>
    <row r="19" spans="2:2">
      <c r="B19" s="28" t="s">
        <v>173</v>
      </c>
    </row>
    <row r="20" spans="2:2">
      <c r="B20" s="28" t="s">
        <v>174</v>
      </c>
    </row>
    <row r="21" spans="2:2">
      <c r="B21" s="28" t="s">
        <v>365</v>
      </c>
    </row>
    <row r="22" spans="2:2">
      <c r="B22" s="28" t="s">
        <v>175</v>
      </c>
    </row>
    <row r="24" spans="2:2">
      <c r="B24" s="28" t="s">
        <v>181</v>
      </c>
    </row>
    <row r="25" spans="2:2">
      <c r="B25" s="28" t="s">
        <v>182</v>
      </c>
    </row>
    <row r="26" spans="2:2">
      <c r="B26" s="28" t="s">
        <v>183</v>
      </c>
    </row>
    <row r="27" spans="2:2">
      <c r="B27" s="28" t="s">
        <v>184</v>
      </c>
    </row>
    <row r="28" spans="2:2">
      <c r="B28" s="28" t="s">
        <v>185</v>
      </c>
    </row>
    <row r="29" spans="2:2">
      <c r="B29" s="28" t="s">
        <v>186</v>
      </c>
    </row>
    <row r="30" spans="2:2">
      <c r="B30" s="28" t="s">
        <v>187</v>
      </c>
    </row>
    <row r="31" spans="2:2">
      <c r="B31" s="28" t="s">
        <v>188</v>
      </c>
    </row>
    <row r="32" spans="2:2">
      <c r="B32" s="28" t="s">
        <v>189</v>
      </c>
    </row>
    <row r="33" spans="2:2">
      <c r="B33" s="28" t="s">
        <v>190</v>
      </c>
    </row>
    <row r="34" spans="2:2">
      <c r="B34" s="28" t="s">
        <v>191</v>
      </c>
    </row>
    <row r="36" spans="2:2">
      <c r="B36" s="28" t="s">
        <v>192</v>
      </c>
    </row>
    <row r="37" spans="2:2">
      <c r="B37" s="28" t="s">
        <v>193</v>
      </c>
    </row>
    <row r="38" spans="2:2">
      <c r="B38" s="28" t="s">
        <v>194</v>
      </c>
    </row>
    <row r="39" spans="2:2">
      <c r="B39" s="28" t="s">
        <v>195</v>
      </c>
    </row>
    <row r="41" spans="2:2">
      <c r="B41" s="28" t="s">
        <v>196</v>
      </c>
    </row>
    <row r="42" spans="2:2">
      <c r="B42" s="28" t="s">
        <v>197</v>
      </c>
    </row>
    <row r="43" spans="2:2">
      <c r="B43" s="28" t="s">
        <v>198</v>
      </c>
    </row>
    <row r="44" spans="2:2">
      <c r="B44" s="28" t="s">
        <v>199</v>
      </c>
    </row>
    <row r="45" spans="2:2">
      <c r="B45" s="28" t="s">
        <v>200</v>
      </c>
    </row>
    <row r="46" spans="2:2">
      <c r="B46" s="28" t="s">
        <v>201</v>
      </c>
    </row>
    <row r="48" spans="2:2">
      <c r="B48" s="28" t="s">
        <v>202</v>
      </c>
    </row>
    <row r="49" spans="2:2">
      <c r="B49" s="28" t="s">
        <v>203</v>
      </c>
    </row>
    <row r="50" spans="2:2">
      <c r="B50" s="28" t="s">
        <v>204</v>
      </c>
    </row>
    <row r="51" spans="2:2">
      <c r="B51" s="28" t="s">
        <v>205</v>
      </c>
    </row>
    <row r="52" spans="2:2">
      <c r="B52" s="28" t="s">
        <v>206</v>
      </c>
    </row>
    <row r="53" spans="2:2">
      <c r="B53" s="28" t="s">
        <v>207</v>
      </c>
    </row>
    <row r="54" spans="2:2">
      <c r="B54" s="28" t="s">
        <v>208</v>
      </c>
    </row>
    <row r="55" spans="2:2">
      <c r="B55" s="28" t="s">
        <v>209</v>
      </c>
    </row>
    <row r="56" spans="2:2">
      <c r="B56" s="28" t="s">
        <v>210</v>
      </c>
    </row>
    <row r="58" spans="2:2">
      <c r="B58" s="28" t="s">
        <v>211</v>
      </c>
    </row>
    <row r="59" spans="2:2">
      <c r="B59" s="28" t="s">
        <v>212</v>
      </c>
    </row>
    <row r="61" spans="2:2">
      <c r="B61" s="28" t="s">
        <v>213</v>
      </c>
    </row>
    <row r="62" spans="2:2">
      <c r="B62" s="28" t="s">
        <v>214</v>
      </c>
    </row>
    <row r="63" spans="2:2">
      <c r="B63" s="28" t="s">
        <v>215</v>
      </c>
    </row>
    <row r="64" spans="2:2">
      <c r="B64" s="28" t="s">
        <v>216</v>
      </c>
    </row>
    <row r="65" spans="2:2">
      <c r="B65" s="28" t="s">
        <v>217</v>
      </c>
    </row>
    <row r="67" spans="2:2">
      <c r="B67" s="28" t="s">
        <v>218</v>
      </c>
    </row>
    <row r="68" spans="2:2">
      <c r="B68" s="28" t="s">
        <v>219</v>
      </c>
    </row>
    <row r="69" spans="2:2">
      <c r="B69" s="28" t="s">
        <v>220</v>
      </c>
    </row>
    <row r="70" spans="2:2">
      <c r="B70" s="28" t="s">
        <v>221</v>
      </c>
    </row>
    <row r="72" spans="2:2">
      <c r="B72" s="28" t="s">
        <v>222</v>
      </c>
    </row>
    <row r="73" spans="2:2">
      <c r="B73" s="28" t="s">
        <v>223</v>
      </c>
    </row>
    <row r="74" spans="2:2">
      <c r="B74" s="28" t="s">
        <v>224</v>
      </c>
    </row>
    <row r="75" spans="2:2">
      <c r="B75" s="28" t="s">
        <v>225</v>
      </c>
    </row>
    <row r="77" spans="2:2">
      <c r="B77" s="28" t="s">
        <v>226</v>
      </c>
    </row>
    <row r="78" spans="2:2">
      <c r="B78" s="28" t="s">
        <v>227</v>
      </c>
    </row>
    <row r="79" spans="2:2">
      <c r="B79" s="28" t="s">
        <v>228</v>
      </c>
    </row>
    <row r="80" spans="2:2">
      <c r="B80" s="28" t="s">
        <v>229</v>
      </c>
    </row>
    <row r="81" spans="2:2">
      <c r="B81" s="28" t="s">
        <v>230</v>
      </c>
    </row>
    <row r="83" spans="2:2">
      <c r="B83" s="28" t="s">
        <v>231</v>
      </c>
    </row>
    <row r="84" spans="2:2">
      <c r="B84" s="28" t="s">
        <v>232</v>
      </c>
    </row>
    <row r="85" spans="2:2">
      <c r="B85" s="28" t="s">
        <v>233</v>
      </c>
    </row>
    <row r="86" spans="2:2">
      <c r="B86" s="28" t="s">
        <v>234</v>
      </c>
    </row>
    <row r="87" spans="2:2">
      <c r="B87" s="28" t="s">
        <v>235</v>
      </c>
    </row>
    <row r="89" spans="2:2">
      <c r="B89" s="28" t="s">
        <v>236</v>
      </c>
    </row>
    <row r="90" spans="2:2">
      <c r="B90" s="28" t="s">
        <v>237</v>
      </c>
    </row>
    <row r="91" spans="2:2">
      <c r="B91" s="28" t="s">
        <v>238</v>
      </c>
    </row>
    <row r="92" spans="2:2">
      <c r="B92" s="28" t="s">
        <v>239</v>
      </c>
    </row>
    <row r="94" spans="2:2">
      <c r="B94" s="28" t="s">
        <v>240</v>
      </c>
    </row>
    <row r="95" spans="2:2">
      <c r="B95" s="28" t="s">
        <v>241</v>
      </c>
    </row>
    <row r="96" spans="2:2">
      <c r="B96" s="28" t="s">
        <v>242</v>
      </c>
    </row>
    <row r="97" spans="2:2">
      <c r="B97" s="28" t="s">
        <v>243</v>
      </c>
    </row>
    <row r="98" spans="2:2">
      <c r="B98" s="28" t="s">
        <v>244</v>
      </c>
    </row>
    <row r="99" spans="2:2">
      <c r="B99" s="28" t="s">
        <v>245</v>
      </c>
    </row>
    <row r="100" spans="2:2">
      <c r="B100" s="28" t="s">
        <v>246</v>
      </c>
    </row>
    <row r="101" spans="2:2">
      <c r="B101" s="28" t="s">
        <v>247</v>
      </c>
    </row>
    <row r="102" spans="2:2">
      <c r="B102" s="28" t="s">
        <v>248</v>
      </c>
    </row>
    <row r="103" spans="2:2">
      <c r="B103" s="28" t="s">
        <v>249</v>
      </c>
    </row>
    <row r="104" spans="2:2">
      <c r="B104" s="28" t="s">
        <v>250</v>
      </c>
    </row>
    <row r="105" spans="2:2">
      <c r="B105" s="28" t="s">
        <v>251</v>
      </c>
    </row>
    <row r="107" spans="2:2">
      <c r="B107" s="28" t="s">
        <v>252</v>
      </c>
    </row>
    <row r="108" spans="2:2">
      <c r="B108" s="28" t="s">
        <v>253</v>
      </c>
    </row>
    <row r="109" spans="2:2">
      <c r="B109" s="28" t="s">
        <v>254</v>
      </c>
    </row>
    <row r="110" spans="2:2">
      <c r="B110" s="28" t="s">
        <v>255</v>
      </c>
    </row>
    <row r="111" spans="2:2">
      <c r="B111" s="28" t="s">
        <v>256</v>
      </c>
    </row>
    <row r="112" spans="2:2">
      <c r="B112" s="28" t="s">
        <v>257</v>
      </c>
    </row>
    <row r="114" spans="2:2">
      <c r="B114" s="28" t="s">
        <v>258</v>
      </c>
    </row>
    <row r="115" spans="2:2">
      <c r="B115" s="28" t="s">
        <v>259</v>
      </c>
    </row>
    <row r="116" spans="2:2">
      <c r="B116" s="28" t="s">
        <v>260</v>
      </c>
    </row>
    <row r="117" spans="2:2">
      <c r="B117" s="28" t="s">
        <v>261</v>
      </c>
    </row>
    <row r="118" spans="2:2">
      <c r="B118" s="28" t="s">
        <v>262</v>
      </c>
    </row>
    <row r="119" spans="2:2">
      <c r="B119" s="28" t="s">
        <v>263</v>
      </c>
    </row>
    <row r="120" spans="2:2">
      <c r="B120" s="28" t="s">
        <v>264</v>
      </c>
    </row>
    <row r="121" spans="2:2">
      <c r="B121" s="28" t="s">
        <v>265</v>
      </c>
    </row>
    <row r="122" spans="2:2">
      <c r="B122" s="28" t="s">
        <v>266</v>
      </c>
    </row>
    <row r="123" spans="2:2">
      <c r="B123" s="28" t="s">
        <v>267</v>
      </c>
    </row>
    <row r="124" spans="2:2">
      <c r="B124" s="28" t="s">
        <v>268</v>
      </c>
    </row>
    <row r="125" spans="2:2">
      <c r="B125" s="29"/>
    </row>
    <row r="126" spans="2:2">
      <c r="B126" s="28" t="s">
        <v>269</v>
      </c>
    </row>
    <row r="127" spans="2:2">
      <c r="B127" s="28" t="s">
        <v>270</v>
      </c>
    </row>
    <row r="128" spans="2:2">
      <c r="B128" s="28" t="s">
        <v>271</v>
      </c>
    </row>
    <row r="129" spans="2:2">
      <c r="B129" s="28" t="s">
        <v>272</v>
      </c>
    </row>
    <row r="130" spans="2:2">
      <c r="B130" s="28" t="s">
        <v>273</v>
      </c>
    </row>
    <row r="131" spans="2:2">
      <c r="B131" s="28" t="s">
        <v>274</v>
      </c>
    </row>
    <row r="133" spans="2:2">
      <c r="B133" s="28" t="s">
        <v>275</v>
      </c>
    </row>
    <row r="134" spans="2:2">
      <c r="B134" s="28" t="s">
        <v>276</v>
      </c>
    </row>
    <row r="135" spans="2:2">
      <c r="B135" s="28" t="s">
        <v>277</v>
      </c>
    </row>
    <row r="136" spans="2:2">
      <c r="B136" s="28" t="s">
        <v>278</v>
      </c>
    </row>
    <row r="137" spans="2:2">
      <c r="B137" s="28" t="s">
        <v>279</v>
      </c>
    </row>
    <row r="138" spans="2:2">
      <c r="B138" s="28" t="s">
        <v>280</v>
      </c>
    </row>
    <row r="140" spans="2:2">
      <c r="B140" s="28" t="s">
        <v>281</v>
      </c>
    </row>
    <row r="141" spans="2:2">
      <c r="B141" s="28" t="s">
        <v>282</v>
      </c>
    </row>
    <row r="142" spans="2:2">
      <c r="B142" s="28" t="s">
        <v>283</v>
      </c>
    </row>
    <row r="143" spans="2:2">
      <c r="B143" s="28" t="s">
        <v>284</v>
      </c>
    </row>
    <row r="144" spans="2:2">
      <c r="B144" s="28" t="s">
        <v>285</v>
      </c>
    </row>
    <row r="146" spans="2:2">
      <c r="B146" s="28" t="s">
        <v>286</v>
      </c>
    </row>
    <row r="147" spans="2:2">
      <c r="B147" s="28" t="s">
        <v>287</v>
      </c>
    </row>
    <row r="148" spans="2:2">
      <c r="B148" s="28" t="s">
        <v>288</v>
      </c>
    </row>
    <row r="149" spans="2:2">
      <c r="B149" s="28" t="s">
        <v>289</v>
      </c>
    </row>
    <row r="150" spans="2:2">
      <c r="B150" s="28" t="s">
        <v>290</v>
      </c>
    </row>
    <row r="151" spans="2:2">
      <c r="B151" s="28" t="s">
        <v>291</v>
      </c>
    </row>
    <row r="152" spans="2:2">
      <c r="B152" s="28" t="s">
        <v>292</v>
      </c>
    </row>
    <row r="154" spans="2:2">
      <c r="B154" s="28" t="s">
        <v>293</v>
      </c>
    </row>
    <row r="155" spans="2:2">
      <c r="B155" s="28" t="s">
        <v>294</v>
      </c>
    </row>
    <row r="156" spans="2:2">
      <c r="B156" s="28" t="s">
        <v>295</v>
      </c>
    </row>
    <row r="157" spans="2:2">
      <c r="B157" s="28" t="s">
        <v>296</v>
      </c>
    </row>
    <row r="158" spans="2:2">
      <c r="B158" s="28" t="s">
        <v>297</v>
      </c>
    </row>
    <row r="159" spans="2:2">
      <c r="B159" s="28" t="s">
        <v>298</v>
      </c>
    </row>
    <row r="160" spans="2:2">
      <c r="B160" s="28" t="s">
        <v>299</v>
      </c>
    </row>
    <row r="161" spans="2:2">
      <c r="B161" s="28" t="s">
        <v>300</v>
      </c>
    </row>
    <row r="162" spans="2:2">
      <c r="B162" s="28" t="s">
        <v>301</v>
      </c>
    </row>
    <row r="163" spans="2:2">
      <c r="B163" s="28" t="s">
        <v>302</v>
      </c>
    </row>
    <row r="164" spans="2:2">
      <c r="B164" s="28" t="s">
        <v>303</v>
      </c>
    </row>
    <row r="165" spans="2:2">
      <c r="B165" s="28" t="s">
        <v>304</v>
      </c>
    </row>
    <row r="166" spans="2:2">
      <c r="B166" s="28" t="s">
        <v>305</v>
      </c>
    </row>
    <row r="168" spans="2:2">
      <c r="B168" s="28" t="s">
        <v>306</v>
      </c>
    </row>
    <row r="169" spans="2:2">
      <c r="B169" s="28" t="s">
        <v>307</v>
      </c>
    </row>
    <row r="170" spans="2:2">
      <c r="B170" s="28" t="s">
        <v>308</v>
      </c>
    </row>
    <row r="171" spans="2:2">
      <c r="B171" s="29"/>
    </row>
    <row r="172" spans="2:2">
      <c r="B172" s="28" t="s">
        <v>309</v>
      </c>
    </row>
    <row r="173" spans="2:2">
      <c r="B173" s="28" t="s">
        <v>310</v>
      </c>
    </row>
    <row r="174" spans="2:2">
      <c r="B174" s="28" t="s">
        <v>311</v>
      </c>
    </row>
    <row r="175" spans="2:2">
      <c r="B175" s="28" t="s">
        <v>312</v>
      </c>
    </row>
    <row r="177" spans="2:2">
      <c r="B177" s="28" t="s">
        <v>313</v>
      </c>
    </row>
    <row r="178" spans="2:2">
      <c r="B178" s="28" t="s">
        <v>314</v>
      </c>
    </row>
    <row r="179" spans="2:2">
      <c r="B179" s="28" t="s">
        <v>315</v>
      </c>
    </row>
    <row r="181" spans="2:2">
      <c r="B181" s="28" t="s">
        <v>316</v>
      </c>
    </row>
    <row r="182" spans="2:2">
      <c r="B182" s="28" t="s">
        <v>317</v>
      </c>
    </row>
    <row r="183" spans="2:2">
      <c r="B183" s="28" t="s">
        <v>318</v>
      </c>
    </row>
    <row r="184" spans="2:2">
      <c r="B184" s="28" t="s">
        <v>319</v>
      </c>
    </row>
    <row r="186" spans="2:2">
      <c r="B186" s="28" t="s">
        <v>320</v>
      </c>
    </row>
    <row r="187" spans="2:2">
      <c r="B187" s="28" t="s">
        <v>321</v>
      </c>
    </row>
    <row r="188" spans="2:2">
      <c r="B188" s="28" t="s">
        <v>322</v>
      </c>
    </row>
    <row r="189" spans="2:2">
      <c r="B189" s="28" t="s">
        <v>323</v>
      </c>
    </row>
    <row r="190" spans="2:2">
      <c r="B190" s="28" t="s">
        <v>324</v>
      </c>
    </row>
    <row r="191" spans="2:2">
      <c r="B191" s="28" t="s">
        <v>325</v>
      </c>
    </row>
    <row r="192" spans="2:2">
      <c r="B192" s="28" t="s">
        <v>326</v>
      </c>
    </row>
    <row r="193" spans="2:2">
      <c r="B193" s="28" t="s">
        <v>327</v>
      </c>
    </row>
    <row r="194" spans="2:2">
      <c r="B194" s="28" t="s">
        <v>328</v>
      </c>
    </row>
    <row r="195" spans="2:2">
      <c r="B195" s="28" t="s">
        <v>329</v>
      </c>
    </row>
    <row r="196" spans="2:2">
      <c r="B196" s="28" t="s">
        <v>330</v>
      </c>
    </row>
    <row r="197" spans="2:2">
      <c r="B197" s="28" t="s">
        <v>331</v>
      </c>
    </row>
    <row r="198" spans="2:2">
      <c r="B198" s="28" t="s">
        <v>332</v>
      </c>
    </row>
    <row r="199" spans="2:2">
      <c r="B199" s="28" t="s">
        <v>333</v>
      </c>
    </row>
    <row r="200" spans="2:2">
      <c r="B200" s="28" t="s">
        <v>334</v>
      </c>
    </row>
    <row r="201" spans="2:2">
      <c r="B201" s="28" t="s">
        <v>335</v>
      </c>
    </row>
    <row r="202" spans="2:2">
      <c r="B202" s="28" t="s">
        <v>366</v>
      </c>
    </row>
    <row r="203" spans="2:2">
      <c r="B203" s="28" t="s">
        <v>336</v>
      </c>
    </row>
    <row r="205" spans="2:2">
      <c r="B205" s="30" t="s">
        <v>337</v>
      </c>
    </row>
  </sheetData>
  <sheetProtection algorithmName="SHA-512" hashValue="nySQP6tKxmOmPRoFGWNaTV0abGMJ612e7AvBGS20Z+UyGjc5VjE3Fa5V/+5XNgkBz0FEMyZWgNknH3T6dsOupQ==" saltValue="Ty1NryJbEaxcbBDf+ibyOQ==" spinCount="100000" sheet="1" objects="1" scenarios="1"/>
  <printOptions horizontalCentered="1"/>
  <pageMargins left="0.78740157480314965" right="0.78740157480314965" top="0.94488188976377963" bottom="0.74803149606299213" header="0.31496062992125984" footer="0.31496062992125984"/>
  <pageSetup paperSize="9" scale="72" fitToHeight="3" orientation="portrait" horizontalDpi="4294967293" r:id="rId1"/>
  <headerFooter>
    <oddHeader>&amp;CListe des installations et APE types&amp;R&amp;P/&amp;N</oddHeader>
    <oddFooter>&amp;C&amp;A/&amp;F</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dimension ref="B1:D33"/>
  <sheetViews>
    <sheetView topLeftCell="A4" workbookViewId="0">
      <selection activeCell="C26" sqref="C26"/>
    </sheetView>
  </sheetViews>
  <sheetFormatPr baseColWidth="10" defaultRowHeight="16.5"/>
  <cols>
    <col min="1" max="1" width="11.42578125" style="46"/>
    <col min="2" max="2" width="77.140625" style="46" customWidth="1"/>
    <col min="3" max="3" width="25.5703125" style="48" customWidth="1"/>
    <col min="4" max="4" width="30.140625" style="48" customWidth="1"/>
    <col min="5" max="16384" width="11.42578125" style="46"/>
  </cols>
  <sheetData>
    <row r="1" spans="2:4" s="45" customFormat="1">
      <c r="C1" s="47" t="s">
        <v>30</v>
      </c>
      <c r="D1" s="47" t="s">
        <v>353</v>
      </c>
    </row>
    <row r="2" spans="2:4" s="45" customFormat="1">
      <c r="B2" s="162" t="s">
        <v>27</v>
      </c>
      <c r="C2" s="163">
        <v>2</v>
      </c>
      <c r="D2" s="190">
        <v>0</v>
      </c>
    </row>
    <row r="3" spans="2:4" s="45" customFormat="1">
      <c r="B3" s="162" t="s">
        <v>377</v>
      </c>
      <c r="C3" s="163">
        <v>0.1</v>
      </c>
      <c r="D3" s="190">
        <v>0</v>
      </c>
    </row>
    <row r="4" spans="2:4" s="45" customFormat="1">
      <c r="B4" s="160" t="s">
        <v>378</v>
      </c>
      <c r="C4" s="161">
        <v>1</v>
      </c>
      <c r="D4" s="191">
        <v>0.26500000000000001</v>
      </c>
    </row>
    <row r="5" spans="2:4" s="45" customFormat="1">
      <c r="B5" s="160" t="s">
        <v>350</v>
      </c>
      <c r="C5" s="161">
        <v>1</v>
      </c>
      <c r="D5" s="191">
        <v>0.2016</v>
      </c>
    </row>
    <row r="6" spans="2:4" s="45" customFormat="1">
      <c r="B6" s="160" t="s">
        <v>351</v>
      </c>
      <c r="C6" s="161">
        <v>1</v>
      </c>
      <c r="D6" s="191">
        <v>0.23300000000000001</v>
      </c>
    </row>
    <row r="7" spans="2:4" s="45" customFormat="1">
      <c r="B7" s="160" t="s">
        <v>352</v>
      </c>
      <c r="C7" s="161">
        <v>1</v>
      </c>
      <c r="D7" s="191">
        <v>0.23799999999999999</v>
      </c>
    </row>
    <row r="8" spans="2:4" s="45" customFormat="1">
      <c r="B8" s="160" t="s">
        <v>379</v>
      </c>
      <c r="C8" s="161">
        <v>1.4</v>
      </c>
      <c r="D8" s="191">
        <f>(0.346+0.334)/2</f>
        <v>0.33999999999999997</v>
      </c>
    </row>
    <row r="9" spans="2:4" s="45" customFormat="1">
      <c r="B9" s="162" t="s">
        <v>380</v>
      </c>
      <c r="C9" s="163">
        <v>1</v>
      </c>
      <c r="D9" s="190" t="s">
        <v>381</v>
      </c>
    </row>
    <row r="10" spans="2:4" s="45" customFormat="1">
      <c r="B10" s="162" t="s">
        <v>382</v>
      </c>
      <c r="C10" s="163">
        <v>1</v>
      </c>
      <c r="D10" s="190" t="s">
        <v>383</v>
      </c>
    </row>
    <row r="11" spans="2:4" s="45" customFormat="1">
      <c r="B11" s="162" t="s">
        <v>384</v>
      </c>
      <c r="C11" s="163">
        <v>0.1</v>
      </c>
      <c r="D11" s="190">
        <v>0</v>
      </c>
    </row>
    <row r="12" spans="2:4" s="45" customFormat="1">
      <c r="B12" s="160" t="s">
        <v>26</v>
      </c>
      <c r="C12" s="161">
        <v>0.5</v>
      </c>
      <c r="D12" s="191">
        <v>0</v>
      </c>
    </row>
    <row r="13" spans="2:4" s="45" customFormat="1" ht="19.5" customHeight="1">
      <c r="B13" s="160" t="s">
        <v>385</v>
      </c>
      <c r="C13" s="161">
        <v>0.5</v>
      </c>
      <c r="D13" s="191">
        <v>0</v>
      </c>
    </row>
    <row r="14" spans="2:4" s="45" customFormat="1">
      <c r="B14" s="164" t="s">
        <v>386</v>
      </c>
      <c r="C14" s="165">
        <v>0</v>
      </c>
      <c r="D14" s="192">
        <v>0</v>
      </c>
    </row>
    <row r="15" spans="2:4" s="45" customFormat="1">
      <c r="B15" s="164" t="s">
        <v>387</v>
      </c>
      <c r="C15" s="165">
        <v>0</v>
      </c>
      <c r="D15" s="192">
        <v>0</v>
      </c>
    </row>
    <row r="16" spans="2:4" s="45" customFormat="1">
      <c r="B16" s="164" t="s">
        <v>388</v>
      </c>
      <c r="C16" s="165" t="s">
        <v>383</v>
      </c>
      <c r="D16" s="192" t="s">
        <v>383</v>
      </c>
    </row>
    <row r="17" spans="2:4" s="45" customFormat="1">
      <c r="B17" s="164" t="s">
        <v>389</v>
      </c>
      <c r="C17" s="165" t="s">
        <v>390</v>
      </c>
      <c r="D17" s="192">
        <v>0</v>
      </c>
    </row>
    <row r="18" spans="2:4" s="45" customFormat="1">
      <c r="B18" s="164" t="s">
        <v>391</v>
      </c>
      <c r="C18" s="165" t="s">
        <v>392</v>
      </c>
      <c r="D18" s="192" t="s">
        <v>392</v>
      </c>
    </row>
    <row r="19" spans="2:4" s="45" customFormat="1">
      <c r="C19" s="47"/>
      <c r="D19" s="47"/>
    </row>
    <row r="21" spans="2:4">
      <c r="B21" s="182" t="s">
        <v>419</v>
      </c>
      <c r="C21" s="183"/>
    </row>
    <row r="22" spans="2:4">
      <c r="B22" s="182"/>
      <c r="C22" s="183"/>
    </row>
    <row r="23" spans="2:4">
      <c r="B23" s="184" t="s">
        <v>145</v>
      </c>
      <c r="C23" s="185">
        <v>2023</v>
      </c>
    </row>
    <row r="24" spans="2:4">
      <c r="B24" s="182"/>
      <c r="C24" s="183"/>
    </row>
    <row r="25" spans="2:4">
      <c r="B25" s="186" t="s">
        <v>393</v>
      </c>
      <c r="C25" s="187">
        <v>15</v>
      </c>
    </row>
    <row r="26" spans="2:4">
      <c r="B26" s="186" t="s">
        <v>394</v>
      </c>
      <c r="C26" s="187">
        <v>4</v>
      </c>
    </row>
    <row r="27" spans="2:4">
      <c r="B27" s="182"/>
      <c r="C27" s="183"/>
    </row>
    <row r="28" spans="2:4">
      <c r="B28" s="186" t="s">
        <v>420</v>
      </c>
      <c r="C28" s="187">
        <v>100000</v>
      </c>
    </row>
    <row r="29" spans="2:4">
      <c r="B29" s="186" t="s">
        <v>421</v>
      </c>
      <c r="C29" s="187">
        <v>10000</v>
      </c>
    </row>
    <row r="30" spans="2:4">
      <c r="B30" s="186" t="s">
        <v>422</v>
      </c>
      <c r="C30" s="187">
        <v>5000</v>
      </c>
    </row>
    <row r="31" spans="2:4">
      <c r="B31" s="182"/>
      <c r="C31" s="183"/>
    </row>
    <row r="32" spans="2:4">
      <c r="B32" s="188" t="s">
        <v>423</v>
      </c>
      <c r="C32" s="189">
        <v>0.5</v>
      </c>
    </row>
    <row r="33" spans="2:3">
      <c r="B33" s="188" t="s">
        <v>146</v>
      </c>
      <c r="C33" s="189">
        <v>0.1</v>
      </c>
    </row>
  </sheetData>
  <sheetProtection algorithmName="SHA-512" hashValue="qvlCSJWPaN0mD3hNPf3a2XZy0q9Ej0CmKAQzqwba7m6kz67m5OEvB3VZ+UbL0Qt741Notskto8Mebd9CTprraQ==" saltValue="cn5Ku0mfx6T76dH+E8P0TQ==" spinCount="100000" sheet="1"/>
  <pageMargins left="0.7" right="0.7" top="0.75" bottom="0.75" header="0.3" footer="0.3"/>
  <pageSetup paperSize="9" orientation="portrait" horizontalDpi="4294967293" r:id="rId1"/>
  <extLst>
    <ext xmlns:x14="http://schemas.microsoft.com/office/spreadsheetml/2009/9/main" uri="{78C0D931-6437-407d-A8EE-F0AAD7539E65}">
      <x14:conditionalFormattings>
        <x14:conditionalFormatting xmlns:xm="http://schemas.microsoft.com/office/excel/2006/main">
          <x14:cfRule type="expression" priority="1" id="{647A8C8A-B75B-40A7-A8E2-0B74B4E6633D}">
            <xm:f>IF('Economies, coûts, rentabilité'!$H$17=B$13,TRUE,FALSE)</xm:f>
            <x14:dxf/>
          </x14:cfRule>
          <xm:sqref>I19</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6</vt:i4>
      </vt:variant>
      <vt:variant>
        <vt:lpstr>Plages nommées</vt:lpstr>
      </vt:variant>
      <vt:variant>
        <vt:i4>13</vt:i4>
      </vt:variant>
    </vt:vector>
  </HeadingPairs>
  <TitlesOfParts>
    <vt:vector size="19" baseType="lpstr">
      <vt:lpstr>Description projet</vt:lpstr>
      <vt:lpstr>Economies, coûts, rentabilité</vt:lpstr>
      <vt:lpstr>Détails du projet</vt:lpstr>
      <vt:lpstr>Résumé données projet</vt:lpstr>
      <vt:lpstr>Liste APE types</vt:lpstr>
      <vt:lpstr>Aides</vt:lpstr>
      <vt:lpstr>AideFinREE_max</vt:lpstr>
      <vt:lpstr>AideFinREE_min</vt:lpstr>
      <vt:lpstr>AideFinREE_min_min</vt:lpstr>
      <vt:lpstr>DeltaTaux_autres_Subv</vt:lpstr>
      <vt:lpstr>Payback_max</vt:lpstr>
      <vt:lpstr>Payback_min</vt:lpstr>
      <vt:lpstr>TauxREE_max</vt:lpstr>
      <vt:lpstr>Aides!Zone_d_impression</vt:lpstr>
      <vt:lpstr>'Description projet'!Zone_d_impression</vt:lpstr>
      <vt:lpstr>'Détails du projet'!Zone_d_impression</vt:lpstr>
      <vt:lpstr>'Economies, coûts, rentabilité'!Zone_d_impression</vt:lpstr>
      <vt:lpstr>'Liste APE types'!Zone_d_impression</vt:lpstr>
      <vt:lpstr>'Résumé données projet'!Zone_d_impression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Jordan Giraud</dc:creator>
  <cp:lastModifiedBy>Krummenacher Pierre</cp:lastModifiedBy>
  <cp:lastPrinted>2023-03-27T07:43:04Z</cp:lastPrinted>
  <dcterms:created xsi:type="dcterms:W3CDTF">2016-03-02T09:14:33Z</dcterms:created>
  <dcterms:modified xsi:type="dcterms:W3CDTF">2023-03-27T10:07:24Z</dcterms:modified>
</cp:coreProperties>
</file>