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DIREN\13 EFFICACITE ENERG\13.03 Section E&amp;M\Industrie\07 REE\REE 2025 (en prép)\Document en ligne\"/>
    </mc:Choice>
  </mc:AlternateContent>
  <xr:revisionPtr revIDLastSave="0" documentId="8_{ED65F45C-F89B-4235-B86D-75A6A028A127}" xr6:coauthVersionLast="47" xr6:coauthVersionMax="47" xr10:uidLastSave="{00000000-0000-0000-0000-000000000000}"/>
  <bookViews>
    <workbookView xWindow="-120" yWindow="-120" windowWidth="29040" windowHeight="15720" tabRatio="731" activeTab="4" xr2:uid="{00000000-000D-0000-FFFF-FFFF00000000}"/>
  </bookViews>
  <sheets>
    <sheet name="Lisez-moi Marche à suivre" sheetId="18" r:id="rId1"/>
    <sheet name="Engagement" sheetId="17" r:id="rId2"/>
    <sheet name="Description du projet" sheetId="1" r:id="rId3"/>
    <sheet name="Economies, coûts, rentabilité" sheetId="2" r:id="rId4"/>
    <sheet name="Détails du projet" sheetId="3" r:id="rId5"/>
    <sheet name="Liste APE types" sheetId="13" r:id="rId6"/>
    <sheet name="Résumé données projet" sheetId="12" state="hidden" r:id="rId7"/>
    <sheet name="Aides" sheetId="5" state="hidden" r:id="rId8"/>
  </sheets>
  <definedNames>
    <definedName name="AideFinAMO_max">Aides!$C$33</definedName>
    <definedName name="AideFinSEED_max">Aides!$C$28</definedName>
    <definedName name="AideFinSEED_max_limitée_par_taux">'Economies, coûts, rentabilité'!$J$14</definedName>
    <definedName name="AideFinSEED_min">Aides!$C$29</definedName>
    <definedName name="Payback_max">Aides!$C$25</definedName>
    <definedName name="Payback_min">Aides!$C$26</definedName>
    <definedName name="TauxSubv_max">Aides!$C$31</definedName>
    <definedName name="_xlnm.Print_Area" localSheetId="7">Aides!$A$1:$E$19</definedName>
    <definedName name="_xlnm.Print_Area" localSheetId="2">'Description du projet'!$B$1:$J$156</definedName>
    <definedName name="_xlnm.Print_Area" localSheetId="4">'Détails du projet'!$B$1:$J$103</definedName>
    <definedName name="_xlnm.Print_Area" localSheetId="3">'Economies, coûts, rentabilité'!$C$1:$K$677</definedName>
    <definedName name="_xlnm.Print_Area" localSheetId="1">Engagement!$B$1:$J$34</definedName>
    <definedName name="_xlnm.Print_Area" localSheetId="0">'Lisez-moi Marche à suivre'!$B$1:$J$46</definedName>
    <definedName name="_xlnm.Print_Area" localSheetId="5">'Liste APE types'!$B$2:$B$205</definedName>
    <definedName name="_xlnm.Print_Area" localSheetId="6">'Résumé données projet'!$B$1:$AJ$8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2" l="1"/>
  <c r="I3" i="1" l="1"/>
  <c r="I3" i="17"/>
  <c r="J3" i="2"/>
  <c r="F2" i="17"/>
  <c r="F1" i="17"/>
  <c r="J41" i="2"/>
  <c r="G1" i="2"/>
  <c r="G2" i="2"/>
  <c r="H11" i="2"/>
  <c r="F15" i="2"/>
  <c r="AF3" i="12" l="1"/>
  <c r="AE3" i="12"/>
  <c r="E11" i="2" l="1"/>
  <c r="G11" i="2"/>
  <c r="J175" i="2"/>
  <c r="J9" i="2"/>
  <c r="J8" i="2"/>
  <c r="C1" i="3"/>
  <c r="D1" i="2"/>
  <c r="W1" i="12"/>
  <c r="V1" i="12"/>
  <c r="U1" i="12"/>
  <c r="T1" i="12"/>
  <c r="S1" i="12"/>
  <c r="R1" i="12"/>
  <c r="Q1" i="12"/>
  <c r="P1" i="12"/>
  <c r="O1" i="12"/>
  <c r="N1" i="12"/>
  <c r="D8" i="5"/>
  <c r="M1" i="12" s="1"/>
  <c r="L1" i="12"/>
  <c r="K1" i="12"/>
  <c r="J1" i="12"/>
  <c r="I1" i="12"/>
  <c r="H1" i="12"/>
  <c r="W8" i="12"/>
  <c r="W7" i="12"/>
  <c r="W6" i="12"/>
  <c r="W5" i="12"/>
  <c r="W4" i="12"/>
  <c r="V8" i="12"/>
  <c r="V7" i="12"/>
  <c r="V6" i="12"/>
  <c r="V5" i="12"/>
  <c r="V4" i="12"/>
  <c r="U8" i="12"/>
  <c r="U7" i="12"/>
  <c r="U6" i="12"/>
  <c r="U5" i="12"/>
  <c r="U4" i="12"/>
  <c r="T8" i="12"/>
  <c r="T7" i="12"/>
  <c r="T6" i="12"/>
  <c r="T5" i="12"/>
  <c r="T4" i="12"/>
  <c r="S8" i="12"/>
  <c r="S7" i="12"/>
  <c r="S6" i="12"/>
  <c r="S5" i="12"/>
  <c r="S4" i="12"/>
  <c r="R8" i="12"/>
  <c r="R7" i="12"/>
  <c r="R6" i="12"/>
  <c r="R5" i="12"/>
  <c r="R4" i="12"/>
  <c r="Q8" i="12"/>
  <c r="Q7" i="12"/>
  <c r="Q6" i="12"/>
  <c r="Q5" i="12"/>
  <c r="Q4" i="12"/>
  <c r="P8" i="12"/>
  <c r="P7" i="12"/>
  <c r="P6" i="12"/>
  <c r="P5" i="12"/>
  <c r="P4" i="12"/>
  <c r="O8" i="12"/>
  <c r="O7" i="12"/>
  <c r="O6" i="12"/>
  <c r="O5" i="12"/>
  <c r="O4" i="12"/>
  <c r="I8" i="12"/>
  <c r="I7" i="12"/>
  <c r="I6" i="12"/>
  <c r="I5" i="12"/>
  <c r="H8" i="12"/>
  <c r="H7" i="12"/>
  <c r="H6" i="12"/>
  <c r="H5" i="12"/>
  <c r="H4" i="12"/>
  <c r="G8" i="12"/>
  <c r="G7" i="12"/>
  <c r="G6" i="12"/>
  <c r="G5" i="12"/>
  <c r="N8" i="12"/>
  <c r="N7" i="12"/>
  <c r="N6" i="12"/>
  <c r="N5" i="12"/>
  <c r="N4" i="12"/>
  <c r="T3" i="12" l="1"/>
  <c r="W3" i="12"/>
  <c r="P3" i="12"/>
  <c r="N3" i="12"/>
  <c r="H3" i="12"/>
  <c r="J671" i="2"/>
  <c r="J33" i="2" s="1"/>
  <c r="J547" i="2"/>
  <c r="J423" i="2"/>
  <c r="J299" i="2"/>
  <c r="AD7" i="12" l="1"/>
  <c r="AD8" i="12"/>
  <c r="AD5" i="12"/>
  <c r="AD6" i="12"/>
  <c r="AD4" i="12"/>
  <c r="AD3" i="12" l="1"/>
  <c r="AI3" i="12" s="1"/>
  <c r="F11" i="2"/>
  <c r="J51" i="2"/>
  <c r="I11" i="2" s="1"/>
  <c r="J529" i="2"/>
  <c r="J405" i="2"/>
  <c r="F16" i="2" l="1"/>
  <c r="F14" i="2"/>
  <c r="J8" i="12"/>
  <c r="J7" i="12"/>
  <c r="J6" i="12"/>
  <c r="K8" i="12"/>
  <c r="K7" i="12"/>
  <c r="K6" i="12"/>
  <c r="K5" i="12"/>
  <c r="L8" i="12"/>
  <c r="L7" i="12"/>
  <c r="L6" i="12"/>
  <c r="L5" i="12"/>
  <c r="L4" i="12"/>
  <c r="D3" i="12" l="1"/>
  <c r="C3" i="12"/>
  <c r="B3" i="12"/>
  <c r="F8" i="12"/>
  <c r="F7" i="12"/>
  <c r="F6" i="12"/>
  <c r="F5" i="12"/>
  <c r="F4" i="12"/>
  <c r="E8" i="12"/>
  <c r="E7" i="12"/>
  <c r="E6" i="12"/>
  <c r="E5" i="12"/>
  <c r="E4" i="12"/>
  <c r="AC8" i="12"/>
  <c r="AC7" i="12"/>
  <c r="AC6" i="12"/>
  <c r="AC5" i="12"/>
  <c r="AC4" i="12"/>
  <c r="Z8" i="12"/>
  <c r="Z7" i="12"/>
  <c r="Z6" i="12"/>
  <c r="Z5" i="12"/>
  <c r="Z4" i="12"/>
  <c r="Y6" i="12"/>
  <c r="Y5" i="12"/>
  <c r="M5" i="12" l="1"/>
  <c r="M7" i="12"/>
  <c r="X7" i="12" s="1"/>
  <c r="M6" i="12"/>
  <c r="X6" i="12" s="1"/>
  <c r="M4" i="12"/>
  <c r="F2" i="3" l="1"/>
  <c r="F1" i="3"/>
  <c r="AE1" i="12" l="1"/>
  <c r="AC3" i="12"/>
  <c r="O3" i="12"/>
  <c r="S3" i="12"/>
  <c r="R3" i="12"/>
  <c r="Q3" i="12"/>
  <c r="AA6" i="12" l="1"/>
  <c r="AC1" i="12" l="1"/>
  <c r="AD1" i="12" l="1"/>
  <c r="J637" i="2" l="1"/>
  <c r="J633" i="2"/>
  <c r="J608" i="2"/>
  <c r="J604" i="2"/>
  <c r="J579" i="2"/>
  <c r="J575" i="2"/>
  <c r="J513" i="2"/>
  <c r="J509" i="2"/>
  <c r="J484" i="2"/>
  <c r="J480" i="2"/>
  <c r="J455" i="2"/>
  <c r="J451" i="2"/>
  <c r="J389" i="2"/>
  <c r="J385" i="2"/>
  <c r="J360" i="2"/>
  <c r="J356" i="2"/>
  <c r="J331" i="2"/>
  <c r="J327" i="2"/>
  <c r="J265" i="2"/>
  <c r="J261" i="2"/>
  <c r="J236" i="2"/>
  <c r="J232" i="2"/>
  <c r="J207" i="2"/>
  <c r="J203" i="2"/>
  <c r="J141" i="2"/>
  <c r="J137" i="2"/>
  <c r="J112" i="2"/>
  <c r="J108" i="2"/>
  <c r="J83" i="2"/>
  <c r="J79" i="2"/>
  <c r="J459" i="2" l="1"/>
  <c r="J364" i="2"/>
  <c r="J612" i="2"/>
  <c r="J641" i="2"/>
  <c r="J488" i="2"/>
  <c r="J583" i="2"/>
  <c r="M8" i="12" s="1"/>
  <c r="J517" i="2"/>
  <c r="J335" i="2"/>
  <c r="J425" i="2" s="1"/>
  <c r="J393" i="2"/>
  <c r="J87" i="2"/>
  <c r="G4" i="12" s="1"/>
  <c r="J145" i="2"/>
  <c r="J211" i="2"/>
  <c r="J301" i="2" s="1"/>
  <c r="J269" i="2"/>
  <c r="J240" i="2"/>
  <c r="J116" i="2"/>
  <c r="I4" i="12" s="1"/>
  <c r="I3" i="12" s="1"/>
  <c r="X8" i="12" l="1"/>
  <c r="M3" i="12"/>
  <c r="AB5" i="12"/>
  <c r="J303" i="2"/>
  <c r="AG5" i="12" s="1"/>
  <c r="AB6" i="12"/>
  <c r="J427" i="2"/>
  <c r="AG6" i="12" s="1"/>
  <c r="J177" i="2"/>
  <c r="J673" i="2"/>
  <c r="J549" i="2"/>
  <c r="J53" i="2"/>
  <c r="D11" i="2" s="1"/>
  <c r="F17" i="2" s="1"/>
  <c r="AJ3" i="12" s="1"/>
  <c r="J281" i="2"/>
  <c r="AA5" i="12" s="1"/>
  <c r="J5" i="12"/>
  <c r="X5" i="12" s="1"/>
  <c r="J157" i="2"/>
  <c r="J4" i="12"/>
  <c r="J653" i="2"/>
  <c r="K4" i="12"/>
  <c r="K3" i="12" s="1"/>
  <c r="U3" i="12"/>
  <c r="I3" i="3"/>
  <c r="J14" i="2" l="1"/>
  <c r="H14" i="2" s="1"/>
  <c r="K21" i="2"/>
  <c r="K24" i="2"/>
  <c r="J29" i="2"/>
  <c r="K11" i="2" s="1"/>
  <c r="AB7" i="12"/>
  <c r="J551" i="2"/>
  <c r="AG7" i="12" s="1"/>
  <c r="AB8" i="12"/>
  <c r="J675" i="2"/>
  <c r="AG8" i="12" s="1"/>
  <c r="J179" i="2"/>
  <c r="AG4" i="12" s="1"/>
  <c r="AB4" i="12"/>
  <c r="C11" i="2"/>
  <c r="Y1" i="12" s="1"/>
  <c r="J3" i="12"/>
  <c r="X4" i="12"/>
  <c r="AA8" i="12"/>
  <c r="Y8" i="12"/>
  <c r="V3" i="12"/>
  <c r="AA7" i="12"/>
  <c r="Y7" i="12"/>
  <c r="L3" i="12"/>
  <c r="AB1" i="12"/>
  <c r="G3" i="12"/>
  <c r="AA4" i="12"/>
  <c r="Y4" i="12"/>
  <c r="AH3" i="12" l="1"/>
  <c r="AH1" i="12"/>
  <c r="AA1" i="12"/>
  <c r="AB3" i="12"/>
  <c r="AG3" i="12" s="1"/>
  <c r="Y3" i="12"/>
  <c r="AA3" i="12"/>
  <c r="X3" i="12"/>
  <c r="Z3" i="12" l="1"/>
  <c r="AF1" i="12" l="1"/>
  <c r="J55" i="2" l="1"/>
  <c r="J11" i="2" s="1"/>
  <c r="AG1" i="12" s="1"/>
  <c r="AI1" i="12"/>
  <c r="AJ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tc={F9575B79-611E-4788-8157-806FA2E5145F}</author>
  </authors>
  <commentList>
    <comment ref="C1" authorId="0" shapeId="0" xr:uid="{F9575B79-611E-4788-8157-806FA2E5145F}">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Remarques DSN (= post it 17.09.25)
- Avancée projet en P-J en amont (autorisation, offres, concept mesurage etc.)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Krummenacher Pierre</author>
  </authors>
  <commentList>
    <comment ref="AH2" authorId="0" shapeId="0" xr:uid="{B7FFA17D-86A2-423E-B092-49F80DB8F9DD}">
      <text>
        <r>
          <rPr>
            <sz val="9"/>
            <color indexed="81"/>
            <rFont val="Tahoma"/>
            <family val="2"/>
          </rPr>
          <t>Ce critère n'est plus déterminant (plus de mise en concurrence des projets), mais est conservé pour information et statistique</t>
        </r>
      </text>
    </comment>
    <comment ref="AG4" authorId="0" shapeId="0" xr:uid="{7A0036E9-54CC-48FD-B108-6D40AE9ECAB7}">
      <text>
        <r>
          <rPr>
            <sz val="9"/>
            <color indexed="81"/>
            <rFont val="Tahoma"/>
            <family val="2"/>
          </rPr>
          <t>Attention:
Durée de payback de l'APE avant subventions
(pour contrôle si &lt; 6 ans)</t>
        </r>
      </text>
    </comment>
    <comment ref="AG5" authorId="0" shapeId="0" xr:uid="{C74E0B83-EAD6-43DF-B5FD-50D280BAB58C}">
      <text>
        <r>
          <rPr>
            <sz val="9"/>
            <color indexed="81"/>
            <rFont val="Tahoma"/>
            <family val="2"/>
          </rPr>
          <t>Attention:
Durée de payback de l'APE avant subventions
(pour contrôle si &lt; 6 ans)</t>
        </r>
      </text>
    </comment>
    <comment ref="AG6" authorId="0" shapeId="0" xr:uid="{175A98A7-5312-4564-A505-56FD9AD920B1}">
      <text>
        <r>
          <rPr>
            <sz val="9"/>
            <color indexed="81"/>
            <rFont val="Tahoma"/>
            <family val="2"/>
          </rPr>
          <t>Attention:
Durée de payback de l'APE avant subventions
(pour contrôle si &lt; 6 ans)</t>
        </r>
      </text>
    </comment>
    <comment ref="AG7" authorId="0" shapeId="0" xr:uid="{C9722A0C-56E1-4730-BCAD-AD3F8926C22D}">
      <text>
        <r>
          <rPr>
            <sz val="9"/>
            <color indexed="81"/>
            <rFont val="Tahoma"/>
            <family val="2"/>
          </rPr>
          <t>Attention:
Durée de payback de l'APE avant subventions
(pour contrôle si &lt; 6 ans)</t>
        </r>
      </text>
    </comment>
    <comment ref="AG8" authorId="0" shapeId="0" xr:uid="{33BF76B9-B1BB-4758-9122-C2AE894A9A9F}">
      <text>
        <r>
          <rPr>
            <sz val="9"/>
            <color indexed="81"/>
            <rFont val="Tahoma"/>
            <family val="2"/>
          </rPr>
          <t>Attention:
Durée de payback de l'APE avant subventions
(pour contrôle si &lt; 6 ans)</t>
        </r>
      </text>
    </comment>
  </commentList>
</comments>
</file>

<file path=xl/sharedStrings.xml><?xml version="1.0" encoding="utf-8"?>
<sst xmlns="http://schemas.openxmlformats.org/spreadsheetml/2006/main" count="918" uniqueCount="445">
  <si>
    <t>Entreprise :</t>
  </si>
  <si>
    <t>Site :</t>
  </si>
  <si>
    <t>Dossier à l'attention de la DGE-DIREN</t>
  </si>
  <si>
    <t>Description de la situation actuelle :</t>
  </si>
  <si>
    <r>
      <rPr>
        <b/>
        <sz val="11"/>
        <color theme="1"/>
        <rFont val="Arial"/>
        <family val="2"/>
      </rPr>
      <t>Type d’action de performance énergétique</t>
    </r>
    <r>
      <rPr>
        <sz val="11"/>
        <color theme="1"/>
        <rFont val="Arial"/>
        <family val="2"/>
      </rPr>
      <t xml:space="preserve"> :</t>
    </r>
  </si>
  <si>
    <t>ans</t>
  </si>
  <si>
    <t>CHF</t>
  </si>
  <si>
    <t>Les coûts du projet doivent être prévisibles, calculés et étayés par des offres (pour au moins 50% des coûts planifiés).</t>
  </si>
  <si>
    <t>CHF/kWh</t>
  </si>
  <si>
    <t>Viabilité du projet</t>
  </si>
  <si>
    <t>Finance et budget :</t>
  </si>
  <si>
    <t>Méthode de calcul des économies d'énergie</t>
  </si>
  <si>
    <t xml:space="preserve">Lieu et date :   </t>
  </si>
  <si>
    <t>Annexes à joindre</t>
  </si>
  <si>
    <r>
      <t>Documentation technique sur le projet</t>
    </r>
    <r>
      <rPr>
        <sz val="11"/>
        <color theme="1"/>
        <rFont val="Arial"/>
        <family val="2"/>
      </rPr>
      <t xml:space="preserve"> </t>
    </r>
  </si>
  <si>
    <t>Documentation administrative sur la demande</t>
  </si>
  <si>
    <t>La loi sur les subventions prévoit une amende pouvant aller jusqu’à 100’000.- pour les personnes qui donnent des informations inexactes ou incomplètes, ou taisent des faits en vue d’obtenir des subventions ou pour les conserver. Les personnes qui agissent à leur profit sont passibles d’une amende pouvant aller jusqu’à 500’000.- (LSubv, art. 35)</t>
  </si>
  <si>
    <t>Agent énergétique :</t>
  </si>
  <si>
    <t>Bois</t>
  </si>
  <si>
    <t>Electricité</t>
  </si>
  <si>
    <t xml:space="preserve"> </t>
  </si>
  <si>
    <t>=</t>
  </si>
  <si>
    <t>Facteurs de Pondération</t>
  </si>
  <si>
    <t>IDE n°</t>
  </si>
  <si>
    <t>Confirmation</t>
  </si>
  <si>
    <t>Les dossiers incomplets seront retournés au requérant</t>
  </si>
  <si>
    <t>Méthode de calcul des économies :</t>
  </si>
  <si>
    <t>Coûts de l'énergie :</t>
  </si>
  <si>
    <t>Si dans vos calculs vous n'utilisez pas pour l'énergie les prix par défaut mais les tarifs locaux ou réels (votre contrat), nous vous prions de décrire votre situation et de justifier vos prix en annexant votre contrat de fourniture d'énergie ou une facture</t>
  </si>
  <si>
    <t>kWh/an</t>
  </si>
  <si>
    <t xml:space="preserve">Description détaillée de l'APE n°2 </t>
  </si>
  <si>
    <t>Description détaillée de l'APE n°3</t>
  </si>
  <si>
    <t>Description détaillée de l'APE n°4</t>
  </si>
  <si>
    <t>Description détaillée de l'APE n°5</t>
  </si>
  <si>
    <t>Economie - APE 1</t>
  </si>
  <si>
    <t>Economie - APE 2</t>
  </si>
  <si>
    <t>Economie - APE 3</t>
  </si>
  <si>
    <t>Economie - APE 4</t>
  </si>
  <si>
    <t>Economie - APE 5</t>
  </si>
  <si>
    <t>Investissement - APE 1</t>
  </si>
  <si>
    <t>Investissement - APE 2</t>
  </si>
  <si>
    <t>Investissement - APE 3</t>
  </si>
  <si>
    <t>Investissement - APE 4</t>
  </si>
  <si>
    <t>Investissement - APE 5</t>
  </si>
  <si>
    <t xml:space="preserve">Autorisations nécessaires à la réalisation du/des projet(s) : </t>
  </si>
  <si>
    <t>Description détaillée de l'APE n°1</t>
  </si>
  <si>
    <t>Economie d'énergie annuelle prévue - Agent énergétique 1 :</t>
  </si>
  <si>
    <t>Economie d'énergie annuelle prévue - Agent énergétique 2 :</t>
  </si>
  <si>
    <t>Economie d'énergie annuelle prévue - Agent énergétique 3 :</t>
  </si>
  <si>
    <t>Economie d’énergie annuelle prévue  :</t>
  </si>
  <si>
    <t>Economie d’énergie annelle prévue  :</t>
  </si>
  <si>
    <t>Liste d'installations et d'actions d'optimisation types : (menu déroulant)</t>
  </si>
  <si>
    <t>Description de l'APE projetée</t>
  </si>
  <si>
    <t>Valeurs agrégées du projet</t>
  </si>
  <si>
    <t>[kWh*/an]</t>
  </si>
  <si>
    <t>[CHF/an]</t>
  </si>
  <si>
    <t>[CHF]</t>
  </si>
  <si>
    <t>[an]</t>
  </si>
  <si>
    <t>[kWh*]</t>
  </si>
  <si>
    <t>Risques et incertitudes identifiées dans la réalisation de la / des APE :</t>
  </si>
  <si>
    <t>kWh*</t>
  </si>
  <si>
    <r>
      <t xml:space="preserve">Consommation annuelle d’énergie </t>
    </r>
    <r>
      <rPr>
        <b/>
        <sz val="11"/>
        <color theme="1"/>
        <rFont val="Arial"/>
        <family val="2"/>
      </rPr>
      <t>avec APE</t>
    </r>
    <r>
      <rPr>
        <sz val="11"/>
        <color theme="1"/>
        <rFont val="Arial"/>
        <family val="2"/>
      </rPr>
      <t xml:space="preserve"> :</t>
    </r>
  </si>
  <si>
    <r>
      <t xml:space="preserve">Consommation annuelle d’énergie </t>
    </r>
    <r>
      <rPr>
        <b/>
        <sz val="11"/>
        <color theme="1"/>
        <rFont val="Arial"/>
        <family val="2"/>
      </rPr>
      <t>sans APE</t>
    </r>
    <r>
      <rPr>
        <sz val="11"/>
        <color theme="1"/>
        <rFont val="Arial"/>
        <family val="2"/>
      </rPr>
      <t xml:space="preserve"> :</t>
    </r>
  </si>
  <si>
    <r>
      <t>Conso nette annuelle</t>
    </r>
    <r>
      <rPr>
        <b/>
        <sz val="11"/>
        <color theme="1"/>
        <rFont val="Arial"/>
        <family val="2"/>
      </rPr>
      <t xml:space="preserve"> sans APE</t>
    </r>
  </si>
  <si>
    <r>
      <t>Conso nette annuelle</t>
    </r>
    <r>
      <rPr>
        <b/>
        <sz val="11"/>
        <color theme="1"/>
        <rFont val="Arial"/>
        <family val="2"/>
      </rPr>
      <t xml:space="preserve"> avec APE</t>
    </r>
  </si>
  <si>
    <r>
      <t xml:space="preserve">Quantité d'énergie annuelle "exportée" </t>
    </r>
    <r>
      <rPr>
        <b/>
        <sz val="11"/>
        <color theme="4" tint="-0.249977111117893"/>
        <rFont val="Arial"/>
        <family val="2"/>
      </rPr>
      <t>sans APE</t>
    </r>
    <r>
      <rPr>
        <sz val="11"/>
        <color theme="1"/>
        <rFont val="Arial"/>
        <family val="2"/>
      </rPr>
      <t/>
    </r>
  </si>
  <si>
    <r>
      <t xml:space="preserve">Quantité d'énergie annuelle "exportée" </t>
    </r>
    <r>
      <rPr>
        <b/>
        <sz val="11"/>
        <color theme="4" tint="-0.249977111117893"/>
        <rFont val="Arial"/>
        <family val="2"/>
      </rPr>
      <t>avec APE</t>
    </r>
    <r>
      <rPr>
        <sz val="11"/>
        <color theme="1"/>
        <rFont val="Arial"/>
        <family val="2"/>
      </rPr>
      <t/>
    </r>
  </si>
  <si>
    <t>Durée d'utilisation de l'APE 1 :</t>
  </si>
  <si>
    <t>Economie d’énergie pondérée cumulée :</t>
  </si>
  <si>
    <t xml:space="preserve">Les cellules en bleu ne sont à renseigner que pour des systèmes qui "exportent" (revendent) de l'énergie. Dans ce cas il faut aussi tenir compte de la variation de l'énergie "exportée" pour déterminer la consommation nette avant et après la mise en oeuvre de l'APE </t>
  </si>
  <si>
    <t>Durée d'utilisation de l'APE 2 :</t>
  </si>
  <si>
    <t>Economie d’énergie pondérée cumulée  :</t>
  </si>
  <si>
    <t>Durée d'utilisation de l'APE 3 :</t>
  </si>
  <si>
    <t>Durée d'utilisation de l'APE 4 :</t>
  </si>
  <si>
    <t>Economie d’énergie pondérée cumulée sur la durée d'utilisation de l'APE 3</t>
  </si>
  <si>
    <t>Economie d’énergie pondérée cumulée sur la durée d'utilisation de l'APE 2</t>
  </si>
  <si>
    <t>Economie d’énergie pondérée cumulée sur la durée d'utilisation de l'APE 1</t>
  </si>
  <si>
    <t>Economie d’énergie pondérée cumulée sur la durée d'utilisation de l'APE 4</t>
  </si>
  <si>
    <t>Economie d’énergie pondérée cumulée sur la durée d'utilisation de l'APE 5</t>
  </si>
  <si>
    <t>Durée d'utilisation de l'APE 5 :</t>
  </si>
  <si>
    <t>Requérant</t>
  </si>
  <si>
    <t>IDE</t>
  </si>
  <si>
    <t>Site</t>
  </si>
  <si>
    <t>Complément description APE</t>
  </si>
  <si>
    <t>Durée effet
[an]</t>
  </si>
  <si>
    <t>Mazout
[kWh/an]</t>
  </si>
  <si>
    <t>Charbon
[kWh/an]</t>
  </si>
  <si>
    <t>Gaz naturel
[kWhpcs/an]</t>
  </si>
  <si>
    <t>Déch. fossiles 
[kWh/an]</t>
  </si>
  <si>
    <t>Biogaz 
[kWh/an]</t>
  </si>
  <si>
    <t>Electricité
[kWh/an]</t>
  </si>
  <si>
    <t>Chaleur CAD
[kWh/an]</t>
  </si>
  <si>
    <t>Rejets therm.
[kWh/an]</t>
  </si>
  <si>
    <t>EcoEnerAn*
[kWh*/an]</t>
  </si>
  <si>
    <t>EcoEnerCum*
[kWh*]</t>
  </si>
  <si>
    <t>EcoOPEXAn
[CHF/an]</t>
  </si>
  <si>
    <t>CHF/an</t>
  </si>
  <si>
    <t>Emis. CO2
[toCO2/an]</t>
  </si>
  <si>
    <t>CAPEXtot
[CHF]</t>
  </si>
  <si>
    <t>Décrivez sommairement votre organisation interne et les principaux intervenants extérieurs, si existant, donnez des exemples d’actions similaires réalisés avec succès</t>
  </si>
  <si>
    <t>Décrivez comment s’inscrit l’investissement associé à ce projet dans vos budgets internes et les modalités de financement</t>
  </si>
  <si>
    <t>Précisez si elles sont: 1) accordées, 2) demandes déposées, 3) demandes en préparation</t>
  </si>
  <si>
    <t>Prix de l'agent énergétique (partie variable, taxe CO2 et TVA comprises) :</t>
  </si>
  <si>
    <t xml:space="preserve">L’économie d’énergie annuelle prévue résultant du remplacement d’une installation ou de l’ajout d’un équipement supplémentaire s’obtient en calculant la différence entre la consommation d’énergie avant la mise en œuvre de l'APE et après la mise en œuvre de l'APE </t>
  </si>
  <si>
    <t>Décrire l'action projetée et ses effets</t>
  </si>
  <si>
    <t>Décrire le problème à la source de l’inefficience et motivant l'APE</t>
  </si>
  <si>
    <r>
      <rPr>
        <b/>
        <sz val="11"/>
        <color theme="1"/>
        <rFont val="Calibri"/>
        <family val="2"/>
        <scheme val="minor"/>
      </rPr>
      <t>Pompe à chaleur:</t>
    </r>
    <r>
      <rPr>
        <sz val="11"/>
        <color theme="1"/>
        <rFont val="Calibri"/>
        <family val="2"/>
        <scheme val="minor"/>
      </rPr>
      <t xml:space="preserve"> type "standard" (T condens. &lt; 70°C): (préciser source et usage)</t>
    </r>
  </si>
  <si>
    <r>
      <t>Pompe à chaleur</t>
    </r>
    <r>
      <rPr>
        <b/>
        <sz val="11"/>
        <color theme="1"/>
        <rFont val="Calibri"/>
        <family val="2"/>
        <scheme val="minor"/>
      </rPr>
      <t>:</t>
    </r>
    <r>
      <rPr>
        <sz val="11"/>
        <color theme="1"/>
        <rFont val="Calibri"/>
        <family val="2"/>
        <scheme val="minor"/>
      </rPr>
      <t xml:space="preserve"> type "haute température" (T condens. 70 à 100°C): (préciser source et usage)</t>
    </r>
  </si>
  <si>
    <r>
      <t>Pompe à chaleur</t>
    </r>
    <r>
      <rPr>
        <b/>
        <sz val="11"/>
        <color theme="1"/>
        <rFont val="Calibri"/>
        <family val="2"/>
        <scheme val="minor"/>
      </rPr>
      <t>:</t>
    </r>
    <r>
      <rPr>
        <sz val="11"/>
        <color theme="1"/>
        <rFont val="Calibri"/>
        <family val="2"/>
        <scheme val="minor"/>
      </rPr>
      <t xml:space="preserve"> type "très haute température" (T condens. 100 à 160°C): (préciser source et usage)</t>
    </r>
  </si>
  <si>
    <t>Pompe à chaleur: système thermofrigopompe (prod. combinée froid &amp; chaud): (préciser source et usage)</t>
  </si>
  <si>
    <t>Pompe à chaleur: autre (préciser)</t>
  </si>
  <si>
    <r>
      <rPr>
        <b/>
        <sz val="11"/>
        <color theme="1"/>
        <rFont val="Calibri"/>
        <family val="2"/>
        <scheme val="minor"/>
      </rPr>
      <t>Intégration énergétique</t>
    </r>
    <r>
      <rPr>
        <sz val="11"/>
        <color theme="1"/>
        <rFont val="Calibri"/>
        <family val="2"/>
        <scheme val="minor"/>
      </rPr>
      <t>: multiples échangeurs =&gt; (préciser)</t>
    </r>
  </si>
  <si>
    <t>Intégration énergétique: multiples échangeurs, boucle/réseau =&gt; (préciser)</t>
  </si>
  <si>
    <t>Intégration énergétique: multiples échangeurs, boucles, stockage de chaleur =&gt; (préciser)</t>
  </si>
  <si>
    <t xml:space="preserve">Intégration énergétique: réseau de distribution de chaleur supplémentaire à T intermédiaire </t>
  </si>
  <si>
    <t>Intégration énergétique: autre (préciser)</t>
  </si>
  <si>
    <r>
      <rPr>
        <b/>
        <sz val="11"/>
        <color theme="1"/>
        <rFont val="Calibri"/>
        <family val="2"/>
        <scheme val="minor"/>
      </rPr>
      <t>Production de vapeur</t>
    </r>
    <r>
      <rPr>
        <sz val="11"/>
        <color theme="1"/>
        <rFont val="Calibri"/>
        <family val="2"/>
        <scheme val="minor"/>
      </rPr>
      <t>: remplacement chaudière par type plus efficient / adapté</t>
    </r>
  </si>
  <si>
    <t>Production de vapeur: amélioration de la qualité de l'eau d'appoint =&gt; réduction du débit de purge</t>
  </si>
  <si>
    <t>Production de vapeur: préchauffage air de combustion =&gt; (préciser la source de chaleur)</t>
  </si>
  <si>
    <t>Production de vapeur: nouveau brûleur modulant, ventilateur sur variateur de fréquence</t>
  </si>
  <si>
    <t>Production de vapeur: réduction des déperditions thermiques (calorifugeage, coupe tirage)</t>
  </si>
  <si>
    <t>Production de vapeur: ajout économiseur / condenseur de gaz de combustion =&gt; (préciser l'usage)</t>
  </si>
  <si>
    <t>Production de vapeur: ajout d'un condenseur d'évent de dégazeur =&gt; (préciser l'usage)</t>
  </si>
  <si>
    <t>Production de vapeur: récup. de chaleur de condensat sous pression ou de revaporis. =&gt; (préciser l'usage)</t>
  </si>
  <si>
    <t>Production de vapeur: recompression thermique de buées de revaporisation =&gt; (préciser l'usage)</t>
  </si>
  <si>
    <t>Production de vapeur: récupération de chaleur des purges de déconcentration =&gt; (préciser l'usage)</t>
  </si>
  <si>
    <t>Production de vapeur: autre action (préciser)</t>
  </si>
  <si>
    <r>
      <rPr>
        <b/>
        <sz val="11"/>
        <color theme="1"/>
        <rFont val="Calibri"/>
        <family val="2"/>
        <scheme val="minor"/>
      </rPr>
      <t>Distribution de vapeur</t>
    </r>
    <r>
      <rPr>
        <sz val="11"/>
        <color theme="1"/>
        <rFont val="Calibri"/>
        <family val="2"/>
        <scheme val="minor"/>
      </rPr>
      <t xml:space="preserve">: calorifugeage conduites et vannes </t>
    </r>
  </si>
  <si>
    <t>Distribution de vapeur: assainissement réseau vapeur - condensats, augment. taux retour condensats</t>
  </si>
  <si>
    <t>Distribution de vapeur: remplacement de purgeurs</t>
  </si>
  <si>
    <t>Distribution de vapeur: autre action (préciser)</t>
  </si>
  <si>
    <r>
      <rPr>
        <b/>
        <sz val="11"/>
        <color theme="1"/>
        <rFont val="Calibri"/>
        <family val="2"/>
        <scheme val="minor"/>
      </rPr>
      <t>Production de chaleur</t>
    </r>
    <r>
      <rPr>
        <sz val="11"/>
        <color theme="1"/>
        <rFont val="Calibri"/>
        <family val="2"/>
        <scheme val="minor"/>
      </rPr>
      <t>: remplacement brûleur (modulant, ventilateur sur variateur de fréquence, …)</t>
    </r>
  </si>
  <si>
    <t>Production de chaleur: réduction des déperditions thermiques (calorifugeage, coupe-tirage, …)</t>
  </si>
  <si>
    <t>Production de chaleur: ajout d'un récupérateur / condenseur sur gaz de combustion</t>
  </si>
  <si>
    <t>Production de chaleur: ajout d'un accumulateur tampon</t>
  </si>
  <si>
    <t>Production de chaleur: préchauffage air de combustion</t>
  </si>
  <si>
    <t>Production de chaleur: autre action (préciser)</t>
  </si>
  <si>
    <r>
      <rPr>
        <b/>
        <sz val="11"/>
        <color theme="1"/>
        <rFont val="Calibri"/>
        <family val="2"/>
        <scheme val="minor"/>
      </rPr>
      <t>Distribution de chaleur</t>
    </r>
    <r>
      <rPr>
        <sz val="11"/>
        <color theme="1"/>
        <rFont val="Calibri"/>
        <family val="2"/>
        <scheme val="minor"/>
      </rPr>
      <t>: calorifugeage des conduites</t>
    </r>
  </si>
  <si>
    <t>Distribution de chaleur: modif. hydrauliques &amp; MCR pour abaisser T retour et condenser gaz de comb.</t>
  </si>
  <si>
    <t>Distribution de chaleur: rationnalisation du réseau</t>
  </si>
  <si>
    <t>Distribution de chaleur: système MCR variant T départ en fonction du consom. le plus exigeant du moment</t>
  </si>
  <si>
    <t>Distribution de chaleur: remplacement par pompe plus efficiente, minimisation du débit</t>
  </si>
  <si>
    <t>Distribution de chaleur: ajout de variateur de fréquence pour pompe</t>
  </si>
  <si>
    <t>Distribution de chaleur: redimensionnenent et exploitation optimale de pompes multiples</t>
  </si>
  <si>
    <t>Distribution de chaleur: nouveaux échangeurs / batteries pour abaisser la T de distribution</t>
  </si>
  <si>
    <t>Distribution de chaleur: autre action (préciser)</t>
  </si>
  <si>
    <r>
      <rPr>
        <b/>
        <sz val="11"/>
        <color theme="1"/>
        <rFont val="Calibri"/>
        <family val="2"/>
        <scheme val="minor"/>
      </rPr>
      <t>Emission de chaleur / froid</t>
    </r>
    <r>
      <rPr>
        <sz val="11"/>
        <color theme="1"/>
        <rFont val="Calibri"/>
        <family val="2"/>
        <scheme val="minor"/>
      </rPr>
      <t>: panneaux rayonnants (valorisation de rejets basse température / free-cooling)</t>
    </r>
  </si>
  <si>
    <t>Emission de chaleur / froid: autre action (préciser)</t>
  </si>
  <si>
    <r>
      <rPr>
        <b/>
        <sz val="11"/>
        <color theme="1"/>
        <rFont val="Calibri"/>
        <family val="2"/>
        <scheme val="minor"/>
      </rPr>
      <t>Prépa. eau chaude sanitaire</t>
    </r>
    <r>
      <rPr>
        <sz val="11"/>
        <color theme="1"/>
        <rFont val="Calibri"/>
        <family val="2"/>
        <scheme val="minor"/>
      </rPr>
      <t>: calorifugeage renforcé</t>
    </r>
  </si>
  <si>
    <t>Prépa. eau chaude sanitaire: chauffe-eau avec échangeur externe plutôt qu'immergé pour retour basse T</t>
  </si>
  <si>
    <t>Prépa. eau chaude sanitaire: chauffe-eau additionnel pour accroitre le potentiel de récupération</t>
  </si>
  <si>
    <t>Prépa. eau chaude sanitaire: système MCR pour gérer les périodes de charge et la consigne chaudière</t>
  </si>
  <si>
    <t>Prépa. eau chaude sanitaire: autre action (préciser)</t>
  </si>
  <si>
    <r>
      <rPr>
        <b/>
        <sz val="11"/>
        <color theme="1"/>
        <rFont val="Calibri"/>
        <family val="2"/>
        <scheme val="minor"/>
      </rPr>
      <t>Distrib. eau chaude sanitaire</t>
    </r>
    <r>
      <rPr>
        <sz val="11"/>
        <color theme="1"/>
        <rFont val="Calibri"/>
        <family val="2"/>
        <scheme val="minor"/>
      </rPr>
      <t>: calorifugeage renforcé</t>
    </r>
  </si>
  <si>
    <t>Distrib. eau chaude sanitaire: rationnalisation de la boucle de circulation</t>
  </si>
  <si>
    <t>Distrib. eau chaude sanitaire: pompe plus efficiente et exploitation optimisée</t>
  </si>
  <si>
    <t>Distrib. eau chaude sanitaire: autre action (préciser)</t>
  </si>
  <si>
    <r>
      <rPr>
        <b/>
        <sz val="11"/>
        <color theme="1"/>
        <rFont val="Calibri"/>
        <family val="2"/>
        <scheme val="minor"/>
      </rPr>
      <t>Prépa. eau chaude process</t>
    </r>
    <r>
      <rPr>
        <sz val="11"/>
        <color theme="1"/>
        <rFont val="Calibri"/>
        <family val="2"/>
        <scheme val="minor"/>
      </rPr>
      <t>: calorifugeage renforcé (cuves, …)</t>
    </r>
  </si>
  <si>
    <t xml:space="preserve">Prépa. eau chaude process: groupe de charge avec échangeur externe </t>
  </si>
  <si>
    <t>Prépa. eau chaude process: chauffe-eau supplémentaire pour ségrégation des niveaux de T selon usages</t>
  </si>
  <si>
    <t>Prépa. eau chaude process: autre action (préciser)</t>
  </si>
  <si>
    <r>
      <rPr>
        <b/>
        <sz val="11"/>
        <color theme="1"/>
        <rFont val="Calibri"/>
        <family val="2"/>
        <scheme val="minor"/>
      </rPr>
      <t>Boucle eau chaude process</t>
    </r>
    <r>
      <rPr>
        <sz val="11"/>
        <color theme="1"/>
        <rFont val="Calibri"/>
        <family val="2"/>
        <scheme val="minor"/>
      </rPr>
      <t>: calorifugeage renforcé (conduites, vannes, …)</t>
    </r>
  </si>
  <si>
    <t>Boucle eau chaude process: rationnalisation du réseau</t>
  </si>
  <si>
    <t>Boucle eau chaude process: pompe de circulation efficiente, adaptée au réseau, exploitation optimisée</t>
  </si>
  <si>
    <t>Boucle eau chaude process: calorifugeage renforcé (conduites, vannes, …)</t>
  </si>
  <si>
    <t>Boucle eau chaude process: autre action (préciser)</t>
  </si>
  <si>
    <r>
      <rPr>
        <b/>
        <sz val="11"/>
        <color theme="1"/>
        <rFont val="Calibri"/>
        <family val="2"/>
        <scheme val="minor"/>
      </rPr>
      <t>Prod. eau de refroidissement</t>
    </r>
    <r>
      <rPr>
        <sz val="11"/>
        <color theme="1"/>
        <rFont val="Calibri"/>
        <family val="2"/>
        <scheme val="minor"/>
      </rPr>
      <t>: remplacement aérorefroidisseur sec par aérorefroidisseur hybride</t>
    </r>
  </si>
  <si>
    <t>Prod. eau de refroidissement: assainissement tour aéro-réfrigérante (options efficience énergérique)</t>
  </si>
  <si>
    <t>Prod. eau de refroidissement: MCR optimisation basculement mode sec &lt;=&gt; mode humide</t>
  </si>
  <si>
    <t>Prod. eau de refroidissement: système MCR optimisation T consigne pour minimisation conso. élec.</t>
  </si>
  <si>
    <t>Prod. eau de refroidissement: autre action (préciser)</t>
  </si>
  <si>
    <r>
      <rPr>
        <b/>
        <sz val="11"/>
        <color theme="1"/>
        <rFont val="Calibri"/>
        <family val="2"/>
        <scheme val="minor"/>
      </rPr>
      <t>Distrib. eau de refroidissement</t>
    </r>
    <r>
      <rPr>
        <sz val="11"/>
        <color theme="1"/>
        <rFont val="Calibri"/>
        <family val="2"/>
        <scheme val="minor"/>
      </rPr>
      <t>: rationnalisation du réseau, minimiser bypass et mélanges, T retour max.</t>
    </r>
  </si>
  <si>
    <t>Distrib. eau de refroidissement: pompe de circulation efficiente, adaptée au réseau, exploit. optimisée</t>
  </si>
  <si>
    <t>Distrib. eau de refroidissement: système MCR optimisation distribution en fonction des besoins</t>
  </si>
  <si>
    <t>Distrib. eau de refroidissement: autre action (préciser)</t>
  </si>
  <si>
    <r>
      <rPr>
        <b/>
        <sz val="11"/>
        <color theme="1"/>
        <rFont val="Calibri"/>
        <family val="2"/>
        <scheme val="minor"/>
      </rPr>
      <t>Production de froid</t>
    </r>
    <r>
      <rPr>
        <sz val="11"/>
        <color theme="1"/>
        <rFont val="Calibri"/>
        <family val="2"/>
        <scheme val="minor"/>
      </rPr>
      <t>: remplacement machine froid, plus efficiente et adaptée aux besoins</t>
    </r>
  </si>
  <si>
    <t>Production de froid: substitution machine froid par source froide de l'environnement</t>
  </si>
  <si>
    <t>Production de froid: système MCR optim. consigne T condenseur, haute pression flottante, etc.</t>
  </si>
  <si>
    <t>Production de froid: basculement free-cooling &lt;=&gt; froid mécanique basée sur T bulbe humide</t>
  </si>
  <si>
    <t>Production de froid: production centralisée plutôt que décentralisée</t>
  </si>
  <si>
    <t>Production de froid: système de gestion optimisée du parc de machine</t>
  </si>
  <si>
    <t>Production de froid: nouvelle machine froid pour ségrégation des niveaux de température</t>
  </si>
  <si>
    <t>Production de froid: nouvelle machine froid décentralisée pour exigences particulières</t>
  </si>
  <si>
    <t xml:space="preserve">Production de froid: adaptation pour fonctionnement free-cooling (échangeur, fonctions MCR, …) </t>
  </si>
  <si>
    <t xml:space="preserve">Production de froid: aérorefroidisseur avec mode adiabatique pour prolonger le free-cooling </t>
  </si>
  <si>
    <t>Production de froid: ajout de stockage tampon pour optimiser le fonctionnement</t>
  </si>
  <si>
    <t>Production de froid: autre action (préciser)</t>
  </si>
  <si>
    <r>
      <rPr>
        <b/>
        <sz val="11"/>
        <color theme="1"/>
        <rFont val="Calibri"/>
        <family val="2"/>
        <scheme val="minor"/>
      </rPr>
      <t>Distribution de froid</t>
    </r>
    <r>
      <rPr>
        <sz val="11"/>
        <color theme="1"/>
        <rFont val="Calibri"/>
        <family val="2"/>
        <scheme val="minor"/>
      </rPr>
      <t>: réduction des "déperditions" thermiques</t>
    </r>
  </si>
  <si>
    <t>Distribution de froid: adaptations hydrauliques &amp; MCR pour augmenter T distrib. et T évaporateur</t>
  </si>
  <si>
    <t>Distribution de froid: réseau de distribution distinct pour ségrégation des niveaux de température</t>
  </si>
  <si>
    <t>Distribution de froid: nouvelle(s) pompe(s) de distribution adaptée(s) au profil de besoins</t>
  </si>
  <si>
    <t>Distribution de froid: système MCR de gestion en fonction des besoins</t>
  </si>
  <si>
    <t>Distribution de froid: autre action (préciser)</t>
  </si>
  <si>
    <r>
      <rPr>
        <b/>
        <sz val="11"/>
        <color theme="1"/>
        <rFont val="Calibri"/>
        <family val="2"/>
        <scheme val="minor"/>
      </rPr>
      <t>Production air comprimé</t>
    </r>
    <r>
      <rPr>
        <sz val="11"/>
        <color theme="1"/>
        <rFont val="Calibri"/>
        <family val="2"/>
        <scheme val="minor"/>
      </rPr>
      <t>: remplacement par compresseur plus efficient (autre technologie, VSD, …)</t>
    </r>
  </si>
  <si>
    <t>Production air comprimé: ségrégation des niveaux de pression selon besoins effectifs</t>
  </si>
  <si>
    <t>Production air comprimé: ségrégation selon qualité d'air</t>
  </si>
  <si>
    <t>Production air comprimé: production décentralisée pour consommateurs "exigeants"</t>
  </si>
  <si>
    <t>Production air comprimé: remplacement par compresseur de technologie plus efficiente</t>
  </si>
  <si>
    <t>Production air comprimé: optimisation de la cascade de compresseurs</t>
  </si>
  <si>
    <t>Production air comprimé: circuit de récupération de chaleur</t>
  </si>
  <si>
    <t>Production air comprimé: ajout / accroissement volume accumulateur tampon</t>
  </si>
  <si>
    <t>Production air comprimé: optimisation des conditions de fonctionnement (T air aspiré, pression min., …)</t>
  </si>
  <si>
    <t>Production air comprimé: sécheur performant et adapté à la qualité d'air nécessaire</t>
  </si>
  <si>
    <t>Production air comprimé: autre action (préciser)</t>
  </si>
  <si>
    <r>
      <rPr>
        <b/>
        <sz val="11"/>
        <color theme="1"/>
        <rFont val="Calibri"/>
        <family val="2"/>
        <scheme val="minor"/>
      </rPr>
      <t>Distribution air comprimé</t>
    </r>
    <r>
      <rPr>
        <sz val="11"/>
        <color theme="1"/>
        <rFont val="Calibri"/>
        <family val="2"/>
        <scheme val="minor"/>
      </rPr>
      <t>: réduction des fuites</t>
    </r>
  </si>
  <si>
    <t xml:space="preserve">Distribution air comprimé: ajout d'électrovannes </t>
  </si>
  <si>
    <t>Distribution air comprimé: amélioration du réseau, réduction des pertes de charges, bouclage</t>
  </si>
  <si>
    <t>Distribution air comprimé: nouveau réseau pour ségrégation des niveaux de pression</t>
  </si>
  <si>
    <t>Distribution air comprimé: ajout accumulateur à proximité d'un "gros consommateur"</t>
  </si>
  <si>
    <t>Distribution air comprimé: autre action (préciser)</t>
  </si>
  <si>
    <r>
      <rPr>
        <b/>
        <sz val="11"/>
        <color theme="1"/>
        <rFont val="Calibri"/>
        <family val="2"/>
        <scheme val="minor"/>
      </rPr>
      <t>Alimentation électrique</t>
    </r>
    <r>
      <rPr>
        <sz val="11"/>
        <color theme="1"/>
        <rFont val="Calibri"/>
        <family val="2"/>
        <scheme val="minor"/>
      </rPr>
      <t>: remplacement par transformateur faibles pertes</t>
    </r>
  </si>
  <si>
    <t>Alimentation électrique: optim. exploitation des transformateurs</t>
  </si>
  <si>
    <t>Alimentation électrique: remplacement alimentation ininterruptible</t>
  </si>
  <si>
    <t>Alimentation électrique: optim. exploit. alimentation ininterruptible</t>
  </si>
  <si>
    <t>Alimentation électrique: réduction des pertes Joule de la distribution</t>
  </si>
  <si>
    <t>Alimentation électrique: autre action (préciser)</t>
  </si>
  <si>
    <r>
      <rPr>
        <b/>
        <sz val="11"/>
        <color theme="1"/>
        <rFont val="Calibri"/>
        <family val="2"/>
        <scheme val="minor"/>
      </rPr>
      <t>Entrainement électrique (générique)</t>
    </r>
    <r>
      <rPr>
        <sz val="11"/>
        <color theme="1"/>
        <rFont val="Calibri"/>
        <family val="2"/>
        <scheme val="minor"/>
      </rPr>
      <t>: ajout d'un variateur et exploitation à vitesse variable</t>
    </r>
  </si>
  <si>
    <t>Entrainement électrique (générique): remplacement par moteur plus efficient</t>
  </si>
  <si>
    <t>Entrainement électrique (générique): remplacement par moteur plus efficient et redimensionné</t>
  </si>
  <si>
    <t>Entrainement électrique (générique): transmission plus performante</t>
  </si>
  <si>
    <t>Entrainement électrique (générique): autre action (préciser)</t>
  </si>
  <si>
    <r>
      <rPr>
        <b/>
        <sz val="11"/>
        <color theme="1"/>
        <rFont val="Calibri"/>
        <family val="2"/>
        <scheme val="minor"/>
      </rPr>
      <t>Pompage (transfert de fluide)</t>
    </r>
    <r>
      <rPr>
        <sz val="11"/>
        <color theme="1"/>
        <rFont val="Calibri"/>
        <family val="2"/>
        <scheme val="minor"/>
      </rPr>
      <t>: optimisation exploitation (action MCR)</t>
    </r>
  </si>
  <si>
    <t>Pompage (transfert de fluide): remplacement par pompe plus efficiente</t>
  </si>
  <si>
    <t>Pompage (transfert de fluide): réduction des pertes de charge du circuit</t>
  </si>
  <si>
    <t>Pompage (transfert de fluide): optimisation du concept hydraulique / réglage</t>
  </si>
  <si>
    <t>Pompage (transfert de fluide): ajout de variateur de fréquence</t>
  </si>
  <si>
    <t>Pompage (transfert de fluide): remplacement par pompe(s) redimensionnée(s)</t>
  </si>
  <si>
    <t>Pompage (transfert de fluide): autre action (préciser)</t>
  </si>
  <si>
    <r>
      <rPr>
        <b/>
        <sz val="11"/>
        <color theme="1"/>
        <rFont val="Calibri"/>
        <family val="2"/>
        <scheme val="minor"/>
      </rPr>
      <t>Ventilation</t>
    </r>
    <r>
      <rPr>
        <sz val="11"/>
        <color theme="1"/>
        <rFont val="Calibri"/>
        <family val="2"/>
        <scheme val="minor"/>
      </rPr>
      <t>: remplacement par monobloc optimisé</t>
    </r>
  </si>
  <si>
    <t>Ventilation: optim. exploitation avec ajout de variateur de fréquence</t>
  </si>
  <si>
    <t>Ventilation: remplacement par moteur plus efficient</t>
  </si>
  <si>
    <t>Ventilation: remplacement par ventilateur plus efficient</t>
  </si>
  <si>
    <t>Ventilation: remplacement par ventilateur et moteur redimensionnés</t>
  </si>
  <si>
    <t>Ventilation: réduction des pertes de charge et adaptation vitesse ventilateur</t>
  </si>
  <si>
    <t>Ventilation: optimisation MCR</t>
  </si>
  <si>
    <t>Ventilation: rénovation MCR pour exploitation free-cooling</t>
  </si>
  <si>
    <t>Ventilation: récupération de chaleur air extrait =&gt; air neuf</t>
  </si>
  <si>
    <t>Ventilation: optimisation du réseau de distribution</t>
  </si>
  <si>
    <t>Ventilation: optimisation du concept de diffusion / reprise (ventilation par déplacement, …)</t>
  </si>
  <si>
    <t>Hotte d'aspirante (sorbonne): optimisation exploitation (MCR, etc.)</t>
  </si>
  <si>
    <t>Ventilation: autre action (préciser)</t>
  </si>
  <si>
    <r>
      <rPr>
        <b/>
        <sz val="11"/>
        <color theme="1"/>
        <rFont val="Calibri"/>
        <family val="2"/>
        <scheme val="minor"/>
      </rPr>
      <t>"Production" de vide</t>
    </r>
    <r>
      <rPr>
        <sz val="11"/>
        <color theme="1"/>
        <rFont val="Calibri"/>
        <family val="2"/>
        <scheme val="minor"/>
      </rPr>
      <t>:  technologie de pompe à vide adaptée au niveau de vide</t>
    </r>
  </si>
  <si>
    <t>"Production" de vide: récupération de chaleur sur l'eau</t>
  </si>
  <si>
    <t>"Production" de vide: autre action (préciser)</t>
  </si>
  <si>
    <r>
      <rPr>
        <b/>
        <sz val="11"/>
        <color theme="1"/>
        <rFont val="Calibri"/>
        <family val="2"/>
        <scheme val="minor"/>
      </rPr>
      <t>Chambre froide</t>
    </r>
    <r>
      <rPr>
        <sz val="11"/>
        <color theme="1"/>
        <rFont val="Calibri"/>
        <family val="2"/>
        <scheme val="minor"/>
      </rPr>
      <t>: réduction des pertes (étanchéité, rideau à lanières, portes à fermeture rapide, …)</t>
    </r>
  </si>
  <si>
    <t>Chambre froide: optimisation du dégivrage</t>
  </si>
  <si>
    <t>Chambre froide: optimisation exploitation (T consigne, distribution air, sonde bien placée,…)</t>
  </si>
  <si>
    <t>Chambre froide: autre action (préciser)</t>
  </si>
  <si>
    <r>
      <rPr>
        <b/>
        <sz val="11"/>
        <color theme="1"/>
        <rFont val="Calibri"/>
        <family val="2"/>
        <scheme val="minor"/>
      </rPr>
      <t>Cuisine professionnelle</t>
    </r>
    <r>
      <rPr>
        <sz val="11"/>
        <color theme="1"/>
        <rFont val="Calibri"/>
        <family val="2"/>
        <scheme val="minor"/>
      </rPr>
      <t>: remplacement équipement(s) de cuisson</t>
    </r>
  </si>
  <si>
    <t>Cuisine professionnelle: lave-vaisselle efficient</t>
  </si>
  <si>
    <t>Cuisine professionnelle: autre action (préciser)</t>
  </si>
  <si>
    <r>
      <rPr>
        <b/>
        <sz val="11"/>
        <color theme="1"/>
        <rFont val="Calibri"/>
        <family val="2"/>
        <scheme val="minor"/>
      </rPr>
      <t>Eclairage artificiel de production</t>
    </r>
    <r>
      <rPr>
        <sz val="11"/>
        <color theme="1"/>
        <rFont val="Calibri"/>
        <family val="2"/>
        <scheme val="minor"/>
      </rPr>
      <t>: remplacement (sources plus efficientes)</t>
    </r>
  </si>
  <si>
    <t>Eclairage artificiel de production: remplacement (sources et luminaires plus efficients)</t>
  </si>
  <si>
    <t>Eclairage artificiel de production: MCR amélioré pour optim. exploitation</t>
  </si>
  <si>
    <t>Eclairage artificiel de production: autre action (préciser)</t>
  </si>
  <si>
    <r>
      <rPr>
        <b/>
        <sz val="11"/>
        <color theme="1"/>
        <rFont val="Calibri"/>
        <family val="2"/>
        <scheme val="minor"/>
      </rPr>
      <t>Procédés de production</t>
    </r>
    <r>
      <rPr>
        <sz val="11"/>
        <color theme="1"/>
        <rFont val="Calibri"/>
        <family val="2"/>
        <scheme val="minor"/>
      </rPr>
      <t>: système osmose inverse (=&gt; ROW) (préciser l'action)</t>
    </r>
  </si>
  <si>
    <t>Procédés de production: distillleuse (=&gt; WFI) (préciser l'action)</t>
  </si>
  <si>
    <t>Procédés de production: évaporation / concentration (préciser l'action)</t>
  </si>
  <si>
    <t>Procédés de production: pasteurisation flash ou tunnel (préciser l'action)</t>
  </si>
  <si>
    <t>Procédés de production: upérisation / traitement UHT (préciser l'action)</t>
  </si>
  <si>
    <t>Procédés de production: stérilisation (préciser l'action)</t>
  </si>
  <si>
    <t>Procédés de production: séchage (préciser l'action)</t>
  </si>
  <si>
    <t>Procédés de production: cuisson (préciser l'action)</t>
  </si>
  <si>
    <t>Procédés de production: distillation (préciser l'action)</t>
  </si>
  <si>
    <t>Procédés de production: lavage (préciser l'action)</t>
  </si>
  <si>
    <t>Procédés de production: NEP (CIP) (préciser l'action)</t>
  </si>
  <si>
    <t>Procédés de production: traitement mécanique (préciser l'action)</t>
  </si>
  <si>
    <t>Procédés de production: traitement de surface (préciser l'action)</t>
  </si>
  <si>
    <t>Procédés de production: four de fusion (préciser l'action)</t>
  </si>
  <si>
    <t>Procédés de production: fusion du verre (préciser l'action)</t>
  </si>
  <si>
    <t>Procédés de production: traitement des fumées (préciser l'action)</t>
  </si>
  <si>
    <t>Procédés de production: autre installation et action (préciser)</t>
  </si>
  <si>
    <t>Autre installation &amp; autre action (préciser)</t>
  </si>
  <si>
    <t>Installation et type APE</t>
  </si>
  <si>
    <r>
      <rPr>
        <b/>
        <sz val="11"/>
        <color theme="1"/>
        <rFont val="Calibri"/>
        <family val="2"/>
        <scheme val="minor"/>
      </rPr>
      <t>Récupération de chaleur</t>
    </r>
    <r>
      <rPr>
        <sz val="11"/>
        <color theme="1"/>
        <rFont val="Calibri"/>
        <family val="2"/>
        <scheme val="minor"/>
      </rPr>
      <t>: sur compresseur d'air =&gt; (préciser l'usage, et présence d'un accumulateur ?)</t>
    </r>
  </si>
  <si>
    <t>Récupération de chaleur: sur gaz de combustion =&gt; (préciser l'usage, et présence d'un accumulateur ?)</t>
  </si>
  <si>
    <t>Récupération de chaleur: sur eau de refroidissement =&gt; (préciser l'usage, et présence d'un accum. ?)</t>
  </si>
  <si>
    <t>Récupération de chaleur: sur condenseur de groupe froid =&gt; (préciser l'usage, et présence d'un accum. ?)</t>
  </si>
  <si>
    <t>Récupération de chaleur: sur désurchauffe réfrigérant =&gt; (préciser l'usage, et présence d'un accum. ?)</t>
  </si>
  <si>
    <t>Récupération de chaleur: sur effluents liquides =&gt; (préciser l'usage, et présence d'un accumulateur ?)</t>
  </si>
  <si>
    <t>Récupération de chaleur: entre fluides process (préciser le procédé et les fluides en jeu)</t>
  </si>
  <si>
    <t>Récupération de chaleur: autre (préciser)</t>
  </si>
  <si>
    <t>Pour préciser l'action ou si l'action ne fait pas partie de la liste des APE types :</t>
  </si>
  <si>
    <t>facteur d'émissions de gaz à effet de serre [kgCO2/kWh] =&gt;</t>
  </si>
  <si>
    <t>Gaz naturel</t>
  </si>
  <si>
    <t>Propane</t>
  </si>
  <si>
    <t>Butane</t>
  </si>
  <si>
    <t>Fact. Émiss. CO2 [kgCO2/kWh]</t>
  </si>
  <si>
    <t>Propane
[kWhpcs/an]</t>
  </si>
  <si>
    <t>Butane
[kWhpcs/an]</t>
  </si>
  <si>
    <t>info.energie@vd.ch</t>
  </si>
  <si>
    <t>Pompe à chaleur: recompression mécanique de vapeur (préciser fluide et procédé)</t>
  </si>
  <si>
    <t>Procédés de production: culture sous serre (préciser l'action)</t>
  </si>
  <si>
    <t>Investissement total APE 1 :</t>
  </si>
  <si>
    <t>Calcul de la part énergétique de l'investissement de l'APE 1:</t>
  </si>
  <si>
    <t>Electricité NER sur site</t>
  </si>
  <si>
    <t>Mazout</t>
  </si>
  <si>
    <t>Charbon</t>
  </si>
  <si>
    <t>Carburant fossiles</t>
  </si>
  <si>
    <t>selon composition</t>
  </si>
  <si>
    <t>Déch. comb. fossiles</t>
  </si>
  <si>
    <t>selon mix combust.</t>
  </si>
  <si>
    <t>Déch. comb. organiques</t>
  </si>
  <si>
    <t>Biogaz</t>
  </si>
  <si>
    <t>Chaleur solaire</t>
  </si>
  <si>
    <t>Chaleur amb. &amp; géoth.</t>
  </si>
  <si>
    <t>Chaleur CAD</t>
  </si>
  <si>
    <t>Rejets thermiques</t>
  </si>
  <si>
    <t>selon part fossile</t>
  </si>
  <si>
    <t>Autre</t>
  </si>
  <si>
    <t>à convenir</t>
  </si>
  <si>
    <t>Durée payback max</t>
  </si>
  <si>
    <t>Durée payback min</t>
  </si>
  <si>
    <t xml:space="preserve"> - </t>
  </si>
  <si>
    <t>Part énergétique de l'investissement</t>
  </si>
  <si>
    <r>
      <t xml:space="preserve">PEInv doit être &gt;0 et </t>
    </r>
    <r>
      <rPr>
        <sz val="11"/>
        <color theme="0"/>
        <rFont val="Calibri"/>
        <family val="2"/>
      </rPr>
      <t>≤</t>
    </r>
    <r>
      <rPr>
        <sz val="11"/>
        <color theme="0"/>
        <rFont val="Arial"/>
        <family val="2"/>
      </rPr>
      <t>1</t>
    </r>
  </si>
  <si>
    <t>Calcul de la part énergétique de l'investissement de l'APE 2:</t>
  </si>
  <si>
    <t>Investissement total APE 2 :</t>
  </si>
  <si>
    <t>Calcul de la part énergétique de l'investissement de l'APE 3:</t>
  </si>
  <si>
    <t>Investissement total APE 3:</t>
  </si>
  <si>
    <t>Investissement total APE 4 :</t>
  </si>
  <si>
    <t>Calcul de la part énergétique de l'investissement de l'APE 4:</t>
  </si>
  <si>
    <t>Investissement total APE 5 :</t>
  </si>
  <si>
    <t>Calcul de la part énergétique de l'investissement de l'APE 5:</t>
  </si>
  <si>
    <t>Paramètres du programme</t>
  </si>
  <si>
    <t>Elec. NER site
[kWh/an]</t>
  </si>
  <si>
    <t>Carbur.fossile
[kWh/an]</t>
  </si>
  <si>
    <t>Déch. organi. 
[kWh/an]</t>
  </si>
  <si>
    <t>Bois
[kWh/an]</t>
  </si>
  <si>
    <t>Chal. solaire
[kWh/an]</t>
  </si>
  <si>
    <t>Chal. amb/géo
[kWh/an]</t>
  </si>
  <si>
    <t>Autre
[kWh/an]</t>
  </si>
  <si>
    <r>
      <t>Fact. de pondération (</t>
    </r>
    <r>
      <rPr>
        <b/>
        <sz val="11"/>
        <color theme="1"/>
        <rFont val="Arial"/>
        <family val="2"/>
      </rPr>
      <t>seulement si</t>
    </r>
    <r>
      <rPr>
        <sz val="11"/>
        <color theme="1"/>
        <rFont val="Arial"/>
        <family val="2"/>
      </rPr>
      <t xml:space="preserve"> "Chaleur CAD", "Rejets thermiques", ou "Autre" !):</t>
    </r>
  </si>
  <si>
    <t>https://www.uid.admin.ch/Search.aspx?lang=fr</t>
  </si>
  <si>
    <t>N° IDE (identification de l'entreprise)</t>
  </si>
  <si>
    <t>Taux aide sollicitée de SEED</t>
  </si>
  <si>
    <t>Taux de subvention hors SEED</t>
  </si>
  <si>
    <t>les subventions non SEED dépassent déjà le taux max. autorisé !</t>
  </si>
  <si>
    <t>Soutien aux économies d'énergie durables (SEED)</t>
  </si>
  <si>
    <r>
      <t xml:space="preserve">Date de mise en service prévue pour APE 1 </t>
    </r>
    <r>
      <rPr>
        <b/>
        <sz val="11"/>
        <color rgb="FFFF0000"/>
        <rFont val="Arial"/>
        <family val="2"/>
      </rPr>
      <t>(si le projet est sélectionné)</t>
    </r>
    <r>
      <rPr>
        <b/>
        <sz val="11"/>
        <color theme="1"/>
        <rFont val="Arial"/>
        <family val="2"/>
      </rPr>
      <t xml:space="preserve"> :</t>
    </r>
  </si>
  <si>
    <r>
      <t xml:space="preserve">Date de mise en service prévue pour APE 2 </t>
    </r>
    <r>
      <rPr>
        <b/>
        <sz val="11"/>
        <color rgb="FFFF0000"/>
        <rFont val="Arial"/>
        <family val="2"/>
      </rPr>
      <t>(si le projet est sélectionné)</t>
    </r>
    <r>
      <rPr>
        <b/>
        <sz val="11"/>
        <color theme="1"/>
        <rFont val="Arial"/>
        <family val="2"/>
      </rPr>
      <t xml:space="preserve"> :</t>
    </r>
  </si>
  <si>
    <r>
      <t>Date de mise en service prévue pour APE 3</t>
    </r>
    <r>
      <rPr>
        <b/>
        <sz val="11"/>
        <color rgb="FFFF0000"/>
        <rFont val="Arial"/>
        <family val="2"/>
      </rPr>
      <t xml:space="preserve"> (si le projet est sélectionné)</t>
    </r>
    <r>
      <rPr>
        <b/>
        <sz val="11"/>
        <color theme="1"/>
        <rFont val="Arial"/>
        <family val="2"/>
      </rPr>
      <t xml:space="preserve"> :</t>
    </r>
  </si>
  <si>
    <r>
      <t xml:space="preserve">Date de mise en service prévue pour APE 4 </t>
    </r>
    <r>
      <rPr>
        <b/>
        <sz val="11"/>
        <color rgb="FFFF0000"/>
        <rFont val="Arial"/>
        <family val="2"/>
      </rPr>
      <t>(si le projet est sélectionné)</t>
    </r>
    <r>
      <rPr>
        <b/>
        <sz val="11"/>
        <color theme="1"/>
        <rFont val="Arial"/>
        <family val="2"/>
      </rPr>
      <t xml:space="preserve"> :</t>
    </r>
  </si>
  <si>
    <r>
      <t>Date de mise en service prévue pour APE 5</t>
    </r>
    <r>
      <rPr>
        <b/>
        <sz val="11"/>
        <color rgb="FFFF0000"/>
        <rFont val="Arial"/>
        <family val="2"/>
      </rPr>
      <t xml:space="preserve"> (si le projet est sélectionné)</t>
    </r>
    <r>
      <rPr>
        <b/>
        <sz val="11"/>
        <color theme="1"/>
        <rFont val="Arial"/>
        <family val="2"/>
      </rPr>
      <t xml:space="preserve"> :</t>
    </r>
  </si>
  <si>
    <r>
      <t xml:space="preserve">Préciser / justifier ci-dessous les considérations et le calcul de la part énergétique de l'investissement à partir de l'investissement total pour l'APE 1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I.II</t>
    </r>
    <r>
      <rPr>
        <sz val="11"/>
        <color theme="1"/>
        <rFont val="Arial"/>
        <family val="2"/>
      </rPr>
      <t>)</t>
    </r>
  </si>
  <si>
    <r>
      <t>En principe, la durée d'utilisation de l'APE correspond à la</t>
    </r>
    <r>
      <rPr>
        <sz val="11"/>
        <rFont val="Arial"/>
        <family val="2"/>
      </rPr>
      <t xml:space="preserve"> durée de vie technique</t>
    </r>
    <r>
      <rPr>
        <i/>
        <sz val="11"/>
        <rFont val="Arial"/>
        <family val="2"/>
      </rPr>
      <t xml:space="preserve"> NbA_Vie 1</t>
    </r>
    <r>
      <rPr>
        <sz val="11"/>
        <rFont val="Arial"/>
        <family val="2"/>
      </rPr>
      <t xml:space="preserve"> </t>
    </r>
    <r>
      <rPr>
        <sz val="11"/>
        <color theme="1"/>
        <rFont val="Arial"/>
        <family val="2"/>
      </rPr>
      <t xml:space="preserve">de l'équipement principal de l'APE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VI.II</t>
    </r>
    <r>
      <rPr>
        <sz val="11"/>
        <color theme="1"/>
        <rFont val="Arial"/>
        <family val="2"/>
      </rPr>
      <t>). S'il est d'ores et déjà établi que la durée d'utilisation de l'APE</t>
    </r>
    <r>
      <rPr>
        <sz val="11"/>
        <rFont val="Arial"/>
        <family val="2"/>
      </rPr>
      <t xml:space="preserve"> sera plus courte (</t>
    </r>
    <r>
      <rPr>
        <i/>
        <sz val="11"/>
        <color theme="1"/>
        <rFont val="Arial"/>
        <family val="2"/>
      </rPr>
      <t>NbA_APE 1 &lt; NbA_Vie 1</t>
    </r>
    <r>
      <rPr>
        <sz val="11"/>
        <color theme="1"/>
        <rFont val="Arial"/>
        <family val="2"/>
      </rPr>
      <t xml:space="preserve">), il faut en tenir compte et l'indiquer clairement dans la description de l'APE correspondante sur la feuille </t>
    </r>
    <r>
      <rPr>
        <i/>
        <sz val="11"/>
        <color theme="1"/>
        <rFont val="Arial"/>
        <family val="2"/>
      </rPr>
      <t>Description projet</t>
    </r>
  </si>
  <si>
    <r>
      <t>En principe, la durée d'utilisation de l'APE correspond à la durée de vie technique</t>
    </r>
    <r>
      <rPr>
        <i/>
        <sz val="11"/>
        <color theme="1"/>
        <rFont val="Arial"/>
        <family val="2"/>
      </rPr>
      <t xml:space="preserve"> NbA_Vie 2</t>
    </r>
    <r>
      <rPr>
        <sz val="11"/>
        <color theme="1"/>
        <rFont val="Arial"/>
        <family val="2"/>
      </rPr>
      <t xml:space="preserve"> de l'équipement principal de l'APE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VI.II</t>
    </r>
    <r>
      <rPr>
        <sz val="11"/>
        <color theme="1"/>
        <rFont val="Arial"/>
        <family val="2"/>
      </rPr>
      <t>). S'il est d'ores et déjà établi que la durée d'utilisation de l'APE sera plus courte (</t>
    </r>
    <r>
      <rPr>
        <i/>
        <sz val="11"/>
        <color theme="1"/>
        <rFont val="Arial"/>
        <family val="2"/>
      </rPr>
      <t>NbA_APE 2 &lt; NbA_Vie 2</t>
    </r>
    <r>
      <rPr>
        <sz val="11"/>
        <color theme="1"/>
        <rFont val="Arial"/>
        <family val="2"/>
      </rPr>
      <t xml:space="preserve">), il faut en tenir compte et l'indiquer clairement dans la description de l'APE correspondante sur la feuille </t>
    </r>
    <r>
      <rPr>
        <i/>
        <sz val="11"/>
        <color theme="1"/>
        <rFont val="Arial"/>
        <family val="2"/>
      </rPr>
      <t>Description projet</t>
    </r>
  </si>
  <si>
    <r>
      <t xml:space="preserve">Préciser / justifier ci-dessous les considérations et le calcul de la part énergétique de l'investissement à partir de l'investissement total pour l'APE 2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I.II</t>
    </r>
    <r>
      <rPr>
        <sz val="11"/>
        <color theme="1"/>
        <rFont val="Arial"/>
        <family val="2"/>
      </rPr>
      <t>)</t>
    </r>
  </si>
  <si>
    <t>Investissement pris en compte pour SEED</t>
  </si>
  <si>
    <r>
      <t>En principe, la durée d'utilisation de l'APE correspond à la durée de vie technique</t>
    </r>
    <r>
      <rPr>
        <i/>
        <sz val="11"/>
        <color theme="1"/>
        <rFont val="Arial"/>
        <family val="2"/>
      </rPr>
      <t xml:space="preserve"> NbA_Vie 3</t>
    </r>
    <r>
      <rPr>
        <sz val="11"/>
        <color theme="1"/>
        <rFont val="Arial"/>
        <family val="2"/>
      </rPr>
      <t xml:space="preserve"> de l'équipement principal de l'APE ( </t>
    </r>
    <r>
      <rPr>
        <sz val="11"/>
        <color theme="1"/>
        <rFont val="Wingdings"/>
        <charset val="2"/>
      </rPr>
      <t>Ø</t>
    </r>
    <r>
      <rPr>
        <i/>
        <sz val="11"/>
        <color rgb="FF0000FF"/>
        <rFont val="Arial"/>
        <family val="2"/>
      </rPr>
      <t>SEED_Conditions_générales.pdf</t>
    </r>
    <r>
      <rPr>
        <i/>
        <sz val="11"/>
        <color theme="1"/>
        <rFont val="Arial"/>
        <family val="2"/>
      </rPr>
      <t xml:space="preserve">, </t>
    </r>
    <r>
      <rPr>
        <i/>
        <sz val="11"/>
        <color rgb="FFFF0000"/>
        <rFont val="Arial"/>
        <family val="2"/>
      </rPr>
      <t>Section VI.II</t>
    </r>
    <r>
      <rPr>
        <sz val="11"/>
        <color theme="1"/>
        <rFont val="Arial"/>
        <family val="2"/>
      </rPr>
      <t>). S'il est d'ores et déjà établi que la durée d'utilisation de l'APE sera plus courte (</t>
    </r>
    <r>
      <rPr>
        <i/>
        <sz val="11"/>
        <color theme="1"/>
        <rFont val="Arial"/>
        <family val="2"/>
      </rPr>
      <t>NbA_APE 3 &lt; NbA_Vie 3</t>
    </r>
    <r>
      <rPr>
        <sz val="11"/>
        <color theme="1"/>
        <rFont val="Arial"/>
        <family val="2"/>
      </rPr>
      <t xml:space="preserve">), il faut en tenir compte et l'indiquer clairement dans la description de l'APE correspondante sur la feuille </t>
    </r>
    <r>
      <rPr>
        <i/>
        <sz val="11"/>
        <color theme="1"/>
        <rFont val="Arial"/>
        <family val="2"/>
      </rPr>
      <t>Description projet</t>
    </r>
  </si>
  <si>
    <r>
      <t xml:space="preserve">Préciser / justifier ci-dessous les considérations et le calcul de la part énergétique de l'investissement à partir de l'investissement total pour l'APE 3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I.II</t>
    </r>
    <r>
      <rPr>
        <sz val="11"/>
        <color theme="1"/>
        <rFont val="Arial"/>
        <family val="2"/>
      </rPr>
      <t>)</t>
    </r>
  </si>
  <si>
    <r>
      <t>En principe, la durée d'utilisation de l'APE correspond à la durée de vie technique</t>
    </r>
    <r>
      <rPr>
        <i/>
        <sz val="11"/>
        <color theme="1"/>
        <rFont val="Arial"/>
        <family val="2"/>
      </rPr>
      <t xml:space="preserve"> NbA_Vie 4</t>
    </r>
    <r>
      <rPr>
        <sz val="11"/>
        <color theme="1"/>
        <rFont val="Arial"/>
        <family val="2"/>
      </rPr>
      <t xml:space="preserve"> de l'équipement principal de l'APE ( </t>
    </r>
    <r>
      <rPr>
        <sz val="11"/>
        <color theme="1"/>
        <rFont val="Wingdings"/>
        <charset val="2"/>
      </rPr>
      <t>Ø</t>
    </r>
    <r>
      <rPr>
        <i/>
        <sz val="11"/>
        <color rgb="FF0000FF"/>
        <rFont val="Arial"/>
        <family val="2"/>
      </rPr>
      <t>SEED_Conditions_générales.pdf,</t>
    </r>
    <r>
      <rPr>
        <i/>
        <sz val="11"/>
        <color theme="1"/>
        <rFont val="Arial"/>
        <family val="2"/>
      </rPr>
      <t xml:space="preserve"> </t>
    </r>
    <r>
      <rPr>
        <i/>
        <sz val="11"/>
        <color rgb="FFFF0000"/>
        <rFont val="Arial"/>
        <family val="2"/>
      </rPr>
      <t>Section VI.II</t>
    </r>
    <r>
      <rPr>
        <sz val="11"/>
        <color theme="1"/>
        <rFont val="Arial"/>
        <family val="2"/>
      </rPr>
      <t>). S'il est d'ores et déjà établi que la durée d'utilisation de l'APE sera plus courte (</t>
    </r>
    <r>
      <rPr>
        <i/>
        <sz val="11"/>
        <color theme="1"/>
        <rFont val="Arial"/>
        <family val="2"/>
      </rPr>
      <t>NbA_APE 4 &lt; NbA_Vie 4</t>
    </r>
    <r>
      <rPr>
        <sz val="11"/>
        <color theme="1"/>
        <rFont val="Arial"/>
        <family val="2"/>
      </rPr>
      <t xml:space="preserve">), il faut en tenir compte et l'indiquer clairement dans la description de l'APE correspondante sur la feuille </t>
    </r>
    <r>
      <rPr>
        <i/>
        <sz val="11"/>
        <color theme="1"/>
        <rFont val="Arial"/>
        <family val="2"/>
      </rPr>
      <t>Description projet</t>
    </r>
  </si>
  <si>
    <r>
      <t xml:space="preserve">Préciser / justifier ci-dessous les considérations et le calcul de la part énergétique de l'investissement à partir de l'investissement total pour l'APE 4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I.II</t>
    </r>
    <r>
      <rPr>
        <sz val="11"/>
        <color theme="1"/>
        <rFont val="Arial"/>
        <family val="2"/>
      </rPr>
      <t>)</t>
    </r>
  </si>
  <si>
    <r>
      <t>En principe, la durée d'utilisation de l'APE correspond à la durée de vie technique</t>
    </r>
    <r>
      <rPr>
        <i/>
        <sz val="11"/>
        <color theme="1"/>
        <rFont val="Arial"/>
        <family val="2"/>
      </rPr>
      <t xml:space="preserve"> NbA_Vie 5</t>
    </r>
    <r>
      <rPr>
        <sz val="11"/>
        <color theme="1"/>
        <rFont val="Arial"/>
        <family val="2"/>
      </rPr>
      <t xml:space="preserve"> de l'équipement principal de l'APE ( </t>
    </r>
    <r>
      <rPr>
        <sz val="11"/>
        <color theme="1"/>
        <rFont val="Wingdings"/>
        <charset val="2"/>
      </rPr>
      <t>Ø</t>
    </r>
    <r>
      <rPr>
        <i/>
        <sz val="11"/>
        <color rgb="FF0000FF"/>
        <rFont val="Arial"/>
        <family val="2"/>
      </rPr>
      <t>SEED_Conditions_générales.pdf</t>
    </r>
    <r>
      <rPr>
        <i/>
        <sz val="11"/>
        <color theme="1"/>
        <rFont val="Arial"/>
        <family val="2"/>
      </rPr>
      <t xml:space="preserve">, </t>
    </r>
    <r>
      <rPr>
        <i/>
        <sz val="11"/>
        <color rgb="FFFF0000"/>
        <rFont val="Arial"/>
        <family val="2"/>
      </rPr>
      <t>Section VI.II</t>
    </r>
    <r>
      <rPr>
        <sz val="11"/>
        <color theme="1"/>
        <rFont val="Arial"/>
        <family val="2"/>
      </rPr>
      <t>). S'il est d'ores et déjà établi que la durée d'utilisation de l'APE sera plus courte (</t>
    </r>
    <r>
      <rPr>
        <i/>
        <sz val="11"/>
        <color theme="1"/>
        <rFont val="Arial"/>
        <family val="2"/>
      </rPr>
      <t>NbA_APE 5 &lt; NbA_Vie 5</t>
    </r>
    <r>
      <rPr>
        <sz val="11"/>
        <color theme="1"/>
        <rFont val="Arial"/>
        <family val="2"/>
      </rPr>
      <t xml:space="preserve">), il faut en tenir compte et l'indiquer clairement dans la description de l'APE correspondante sur la feuille </t>
    </r>
    <r>
      <rPr>
        <i/>
        <sz val="11"/>
        <color theme="1"/>
        <rFont val="Arial"/>
        <family val="2"/>
      </rPr>
      <t>Description projet</t>
    </r>
  </si>
  <si>
    <r>
      <t xml:space="preserve">Préciser / justifier ci-dessous les considérations et le calcul de la part énergétique de l'investissement à partir de l'investissement total pour l'APE 5 ( </t>
    </r>
    <r>
      <rPr>
        <sz val="11"/>
        <color theme="1"/>
        <rFont val="Wingdings"/>
        <charset val="2"/>
      </rPr>
      <t>Ø</t>
    </r>
    <r>
      <rPr>
        <i/>
        <sz val="11"/>
        <color rgb="FF0000FF"/>
        <rFont val="Arial"/>
        <family val="2"/>
      </rPr>
      <t>SEED_Conditions_générales.pdf</t>
    </r>
    <r>
      <rPr>
        <sz val="11"/>
        <color theme="1"/>
        <rFont val="Arial"/>
        <family val="2"/>
      </rPr>
      <t xml:space="preserve">, </t>
    </r>
    <r>
      <rPr>
        <sz val="11"/>
        <color rgb="FFFF0000"/>
        <rFont val="Arial"/>
        <family val="2"/>
      </rPr>
      <t>Section I.II</t>
    </r>
    <r>
      <rPr>
        <sz val="11"/>
        <color theme="1"/>
        <rFont val="Arial"/>
        <family val="2"/>
      </rPr>
      <t>)</t>
    </r>
  </si>
  <si>
    <t>Invest. considéré pour payback SEED (après subv.)</t>
  </si>
  <si>
    <t>AideFin SEED &lt; 10'000.-</t>
  </si>
  <si>
    <t>AideFin SEED &gt; 100'000.-</t>
  </si>
  <si>
    <t>Année SEED</t>
  </si>
  <si>
    <t>Taux aide SEED maximum</t>
  </si>
  <si>
    <r>
      <t>CAPEX</t>
    </r>
    <r>
      <rPr>
        <b/>
        <sz val="8"/>
        <color theme="1"/>
        <rFont val="Arial Narrow"/>
        <family val="2"/>
      </rPr>
      <t>SEED</t>
    </r>
    <r>
      <rPr>
        <b/>
        <sz val="10"/>
        <color theme="1"/>
        <rFont val="Arial Narrow"/>
        <family val="2"/>
      </rPr>
      <t xml:space="preserve">
[CHF]</t>
    </r>
  </si>
  <si>
    <t>AideFinSEED
[CHF]</t>
  </si>
  <si>
    <t>Aide financière SEED max</t>
  </si>
  <si>
    <t>Aide financière SEED min</t>
  </si>
  <si>
    <t>Subv.hors SEED
[CHF]</t>
  </si>
  <si>
    <t>Taux aide SEED
[%]</t>
  </si>
  <si>
    <t>Taux max SEED
[%]</t>
  </si>
  <si>
    <t>Je confirme avoir pris connaissance des bases légales ci-dessus.</t>
  </si>
  <si>
    <t>Je confirme avoir pris connaissance du document Conditions générales du programme SEED.</t>
  </si>
  <si>
    <t>comprenant une aide pour les frais d'AMO</t>
  </si>
  <si>
    <t>Aide financière SEED totale sollicitée</t>
  </si>
  <si>
    <t>Montant total subventions diverses hors SEED</t>
  </si>
  <si>
    <t xml:space="preserve">Durée de payback du projet </t>
  </si>
  <si>
    <t>Economie annuelle de coûts d'énergie résultant du projet</t>
  </si>
  <si>
    <t>Durée de Payback SEED du projet</t>
  </si>
  <si>
    <t>Investissement total</t>
  </si>
  <si>
    <t xml:space="preserve">Durée de payback APE 1 (sans subventions) </t>
  </si>
  <si>
    <t>Economie annuelle de coûts d'énergie</t>
  </si>
  <si>
    <t xml:space="preserve">Durée de payback APE 2 (sans subventions) </t>
  </si>
  <si>
    <t xml:space="preserve">Durée de payback APE 5 (sans subventions) </t>
  </si>
  <si>
    <t xml:space="preserve">Durée de payback APE 4 (sans subventions) </t>
  </si>
  <si>
    <t xml:space="preserve">Durée de payback APE 3 (sans subventions) </t>
  </si>
  <si>
    <t>PaybackSEED
[an]</t>
  </si>
  <si>
    <t>EfficAideFinSEED
[CHF/kWh*]</t>
  </si>
  <si>
    <t>Aide financière AMO max</t>
  </si>
  <si>
    <r>
      <t xml:space="preserve"> DGE-DIREN      Programme de soutien aux économies d'énergie durables (SEED)
</t>
    </r>
    <r>
      <rPr>
        <b/>
        <sz val="12"/>
        <rFont val="Arial"/>
        <family val="2"/>
      </rPr>
      <t>Marche à suivre pour compléter et soumettre votre dossier de projet</t>
    </r>
  </si>
  <si>
    <t>Contrôle des conditions du programme SEED</t>
  </si>
  <si>
    <t>montant sollicité pour frais AMO</t>
  </si>
  <si>
    <t>le montant sollicité pour frais d'AMO est trop élevé (max 3'000 CHF)</t>
  </si>
  <si>
    <t>Economie d’énergie pondérée cumulée</t>
  </si>
  <si>
    <t>Montant subvention</t>
  </si>
  <si>
    <t xml:space="preserve">Organis./programme </t>
  </si>
  <si>
    <t>Organisation du projet (des APE) :</t>
  </si>
  <si>
    <r>
      <t xml:space="preserve">Veuillez consulter l'onglet </t>
    </r>
    <r>
      <rPr>
        <b/>
        <i/>
        <sz val="12"/>
        <color rgb="FFFF0000"/>
        <rFont val="Arial"/>
        <family val="2"/>
      </rPr>
      <t>Lisez-moi Marche à suivre</t>
    </r>
    <r>
      <rPr>
        <b/>
        <sz val="12"/>
        <color rgb="FFFF0000"/>
        <rFont val="Arial"/>
        <family val="2"/>
      </rPr>
      <t xml:space="preserve"> pour savoir comment et dans quel ordre compléter cet onglet</t>
    </r>
  </si>
  <si>
    <r>
      <t xml:space="preserve">Les informations du programme SEED (procédure, conditions, signification et formules de calcul, …) se trouvent dans le document </t>
    </r>
    <r>
      <rPr>
        <b/>
        <i/>
        <sz val="11"/>
        <color rgb="FF0000FF"/>
        <rFont val="Arial"/>
        <family val="2"/>
      </rPr>
      <t>SEED_Conditions_générales.pdf</t>
    </r>
  </si>
  <si>
    <t>Marche à suivre</t>
  </si>
  <si>
    <t>Informations générales</t>
  </si>
  <si>
    <t>Les champs/cellules de couleur vert</t>
  </si>
  <si>
    <t>(et bleu, le cas échéant)</t>
  </si>
  <si>
    <t>Le cas échéant, vous pouvez grouper et dégrouper (+ et les - de la colonne de gauche) les différents groupes de champs afin de compacter la présentation.</t>
  </si>
  <si>
    <r>
      <t>Le présent formulaire (fichier) de dépôt de projet comprend plusieurs onglets vous permettant de présenter votre projet en détails. Un projet consiste en l'optimisation d'une installation/équipement et peut comprendre une ou plusieurs (au plus 5) actions de performance énergétique (APE) indépendantes. Une APE peut avoir des effets sur plusieurs vecteurs énergétiques (électricité, gaz, etc. - au plus 3 vecteurs différents par APE). Ces effets sont définis sur la feuille</t>
    </r>
    <r>
      <rPr>
        <i/>
        <sz val="11"/>
        <color theme="1"/>
        <rFont val="Arial"/>
        <family val="2"/>
      </rPr>
      <t xml:space="preserve"> Economies, coûts, rentabilité.</t>
    </r>
  </si>
  <si>
    <t>sont à renseigner.</t>
  </si>
  <si>
    <r>
      <t xml:space="preserve">Conseil: pour renseigner le type d'APE (menu déroulant), consultez, voire imprimez, la liste des types d'installations et des actions d'optimisation type de la feuille </t>
    </r>
    <r>
      <rPr>
        <i/>
        <sz val="11"/>
        <color theme="1"/>
        <rFont val="Arial"/>
        <family val="2"/>
      </rPr>
      <t>Liste APE types</t>
    </r>
    <r>
      <rPr>
        <sz val="11"/>
        <color theme="1"/>
        <rFont val="Arial"/>
        <family val="2"/>
      </rPr>
      <t xml:space="preserve"> pour avoir un aperçu de l'ensemble des rubriques du menu déroulant.</t>
    </r>
  </si>
  <si>
    <t>Subvention(s) hors SEED promise(s) / demandée(s)</t>
  </si>
  <si>
    <r>
      <t xml:space="preserve">Le descriptif de projet doit expliquer le calcul des économies d’énergie qu’apporteront les APE. La méthode de calcul et les hypothèses doivent être exposées de manière compréhensible. Pour les projets de taille importante, la preuve des économies via un monitorage est un plus (expliquez alors l’approche retenue). Dans tous les cas, </t>
    </r>
    <r>
      <rPr>
        <b/>
        <sz val="11"/>
        <color theme="1"/>
        <rFont val="Arial"/>
        <family val="2"/>
      </rPr>
      <t>la méthode reposera sur des hypothèses conservatrices afin d’éviter de surévaluer les économies d’énergie.</t>
    </r>
  </si>
  <si>
    <t>info.énergie@vd.ch</t>
  </si>
  <si>
    <r>
      <rPr>
        <sz val="11"/>
        <color theme="1"/>
        <rFont val="Wingdings"/>
        <charset val="2"/>
      </rPr>
      <t>Ø</t>
    </r>
    <r>
      <rPr>
        <sz val="11"/>
        <color theme="1"/>
        <rFont val="Arial"/>
        <family val="2"/>
      </rPr>
      <t xml:space="preserve"> le présent fichier (classeur) Excel au format .xlsx</t>
    </r>
  </si>
  <si>
    <r>
      <t xml:space="preserve">Transmettez par </t>
    </r>
    <r>
      <rPr>
        <b/>
        <sz val="11"/>
        <color theme="1"/>
        <rFont val="Arial"/>
        <family val="2"/>
      </rPr>
      <t>voie électronique</t>
    </r>
    <r>
      <rPr>
        <sz val="11"/>
        <color theme="1"/>
        <rFont val="Arial"/>
        <family val="2"/>
      </rPr>
      <t xml:space="preserve"> à </t>
    </r>
  </si>
  <si>
    <r>
      <rPr>
        <sz val="11"/>
        <color theme="1"/>
        <rFont val="Wingdings"/>
        <charset val="2"/>
      </rPr>
      <t>Ø</t>
    </r>
    <r>
      <rPr>
        <sz val="11"/>
        <color theme="1"/>
        <rFont val="Arial"/>
        <family val="2"/>
      </rPr>
      <t xml:space="preserve"> la page </t>
    </r>
    <r>
      <rPr>
        <i/>
        <sz val="11"/>
        <color theme="1"/>
        <rFont val="Arial"/>
        <family val="2"/>
      </rPr>
      <t>Engagement</t>
    </r>
    <r>
      <rPr>
        <sz val="11"/>
        <color theme="1"/>
        <rFont val="Arial"/>
        <family val="2"/>
      </rPr>
      <t xml:space="preserve"> signée et enregistrée au format pdf</t>
    </r>
  </si>
  <si>
    <r>
      <t xml:space="preserve">1. Renseignez l'onglet </t>
    </r>
    <r>
      <rPr>
        <b/>
        <i/>
        <u/>
        <sz val="11"/>
        <rFont val="Arial"/>
        <family val="2"/>
      </rPr>
      <t>Description du projet</t>
    </r>
  </si>
  <si>
    <r>
      <t xml:space="preserve">2. Renseignez l'onglet </t>
    </r>
    <r>
      <rPr>
        <b/>
        <i/>
        <u/>
        <sz val="11"/>
        <rFont val="Arial"/>
        <family val="2"/>
      </rPr>
      <t>Economies, coûts, rentabilité</t>
    </r>
  </si>
  <si>
    <r>
      <t xml:space="preserve">3. Complétez l'onglet </t>
    </r>
    <r>
      <rPr>
        <b/>
        <i/>
        <u/>
        <sz val="11"/>
        <rFont val="Arial"/>
        <family val="2"/>
      </rPr>
      <t>Détails du projet</t>
    </r>
  </si>
  <si>
    <r>
      <t xml:space="preserve">4. Confirmez l'exactitude des informations en complétant et signant l'onglet </t>
    </r>
    <r>
      <rPr>
        <b/>
        <i/>
        <u/>
        <sz val="11"/>
        <rFont val="Arial"/>
        <family val="2"/>
      </rPr>
      <t>Engagement</t>
    </r>
  </si>
  <si>
    <t>5. Transmettez les documents du projet pour le soumettre à la DGE-DIREN</t>
  </si>
  <si>
    <t>Vous recevrez ensuite un accusé de réception, puis, après évaluation du projet par la DGE-DIREN, une décision d'octroi ou de refus de la subvention.</t>
  </si>
  <si>
    <t>Les explications et les documents annexés (en format électronique) doivent être suffisamment détaillés pour permettre de comprendre le projet et de vérifier les valeurs annoncées dans le dossier.</t>
  </si>
  <si>
    <t>Imprimez la page, complétez et signez-la de manière manuscrite, et enregistrez-la au format pdf</t>
  </si>
  <si>
    <r>
      <t xml:space="preserve">Rappel : avant de compléter et de soumettre le présent fichier de dépôt de projet, le requérant doit avoir complété et envoyé le formulaire </t>
    </r>
    <r>
      <rPr>
        <b/>
        <i/>
        <sz val="11"/>
        <color rgb="FF0000FF"/>
        <rFont val="Arial"/>
        <family val="2"/>
      </rPr>
      <t>SEED_Vérification éligibilité.docx,</t>
    </r>
    <r>
      <rPr>
        <b/>
        <sz val="11"/>
        <color rgb="FFFF0000"/>
        <rFont val="Arial"/>
        <family val="2"/>
      </rPr>
      <t xml:space="preserve"> et avoir reçu la décision de la DGE-DIREN confirmant l'éligibilité du projet proposé au programme SEED.</t>
    </r>
  </si>
  <si>
    <t>En cas de problème, contactez la DGE-DIREN au 021 316 95 50 ou par courriel :</t>
  </si>
  <si>
    <t>Schémas, spécifications techniques, offres, justificatifs ancienneté équipement existant, coûts d’énergie (factures), relevés de consommation d'énergie, etc. Photos des installations existantes concernées par le projet proposé (après réalisation, des preuves de la réalisation par des photos de la situation avant et après devront notamment être fournies dans le rapport final - voir SEED_Conditions générales.pdf, section 4.5)</t>
  </si>
  <si>
    <t>Rappel des bases légales</t>
  </si>
  <si>
    <t xml:space="preserve">L’attention du requérant est notamment attirée sur les éléments suivants :
•   il n’existe pas de droit à l’octroi de subvention.
•   les travaux antérieurs à la demande de subvention ou en cours lors du dépôt de cette dernière ne donnent pas droit à une subvention.
•   un dossier complet et parfaitement documenté (accompagné des documents techniques et financiers, tels que budgets, comptes, planifications, etc. demandés et nécessaires à son évaluation) doit être présenté.
•   l’octroi d’une subvention n’engage en rien la responsabilité de l’Etat de Vaud sur le projet lui-même et les événements qu’il génère.
•   l’Etat de Vaud peut recueillir toutes les informations utiles auprès du requérant ; ces informations seront traitées de manière confidentielle.
•   les bâtiments qui sont, de manière directe ou indirecte, majoritairement financés par l’Etat ne peuvent pas recevoir de subvention.
•   sauf si une disposition particulière ne le prévoit expressément, aucune aide financière ne peut être allouée pour le respect d’obligations légales.
</t>
  </si>
  <si>
    <t>Je confirme ne pas bénéficier d'autres subventions (hors SEED) que celles mentionnées.</t>
  </si>
  <si>
    <t>Je confirme l’exactitude des informations fournies dans le fichier excel de dépôt du projet.</t>
  </si>
  <si>
    <t>Signature</t>
  </si>
  <si>
    <t>Le requérant :  Nom, Prénom</t>
  </si>
  <si>
    <t>Contrôle du taux d'aide SEED</t>
  </si>
  <si>
    <t xml:space="preserve">Contraintes du                       (compris entre 6 et 15 ans) sur la valeur de l'aide SEED </t>
  </si>
  <si>
    <t>La durée de payback (avec les subv. hors SEED, mais sans aide SEED) est déjà trop courte pour solliciter une aide</t>
  </si>
  <si>
    <t>La durée de payback (avec les subv. hors SEED, mais sans aide SEED) est trop longue pour solliciter une aide</t>
  </si>
  <si>
    <r>
      <t xml:space="preserve">SEED </t>
    </r>
    <r>
      <rPr>
        <sz val="11"/>
        <color theme="0"/>
        <rFont val="Symbol"/>
        <family val="1"/>
        <charset val="2"/>
      </rPr>
      <t>£</t>
    </r>
    <r>
      <rPr>
        <sz val="11"/>
        <color theme="0"/>
        <rFont val="Arial"/>
        <family val="2"/>
      </rPr>
      <t xml:space="preserve"> CHF 100'000.-  L'aide financière SEED mini pour un </t>
    </r>
    <r>
      <rPr>
        <i/>
        <sz val="11"/>
        <color theme="0"/>
        <rFont val="Arial"/>
        <family val="2"/>
      </rPr>
      <t>Payback</t>
    </r>
    <r>
      <rPr>
        <i/>
        <vertAlign val="subscript"/>
        <sz val="11"/>
        <color theme="0"/>
        <rFont val="Arial"/>
        <family val="2"/>
      </rPr>
      <t>SEED</t>
    </r>
    <r>
      <rPr>
        <sz val="11"/>
        <color theme="0"/>
        <rFont val="Arial"/>
        <family val="2"/>
      </rPr>
      <t xml:space="preserve"> </t>
    </r>
    <r>
      <rPr>
        <sz val="11"/>
        <color theme="0"/>
        <rFont val="Symbol"/>
        <family val="1"/>
        <charset val="2"/>
      </rPr>
      <t>£</t>
    </r>
    <r>
      <rPr>
        <sz val="11"/>
        <color theme="0"/>
        <rFont val="Arial"/>
        <family val="2"/>
      </rPr>
      <t xml:space="preserve"> 15 ans devrait être de CHF</t>
    </r>
  </si>
  <si>
    <r>
      <t xml:space="preserve">SEED ≥ CHF 10'000.-  L'aide financière SEED maxi pour un </t>
    </r>
    <r>
      <rPr>
        <i/>
        <sz val="11"/>
        <color theme="0"/>
        <rFont val="Arial"/>
        <family val="2"/>
      </rPr>
      <t>Payback</t>
    </r>
    <r>
      <rPr>
        <i/>
        <vertAlign val="subscript"/>
        <sz val="11"/>
        <color theme="0"/>
        <rFont val="Arial"/>
        <family val="2"/>
      </rPr>
      <t>SEED</t>
    </r>
    <r>
      <rPr>
        <sz val="11"/>
        <color theme="0"/>
        <rFont val="Arial"/>
        <family val="2"/>
      </rPr>
      <t xml:space="preserve"> ≥ 6 ans devrait être de CHF</t>
    </r>
  </si>
  <si>
    <t>Valeurs totales pour le projet (cumul des APE)</t>
  </si>
  <si>
    <r>
      <rPr>
        <b/>
        <sz val="11"/>
        <color theme="1"/>
        <rFont val="Arial"/>
        <family val="2"/>
      </rPr>
      <t>2.3</t>
    </r>
    <r>
      <rPr>
        <sz val="11"/>
        <color theme="1"/>
        <rFont val="Arial"/>
        <family val="2"/>
      </rPr>
      <t xml:space="preserve">: vérifiez le respect des conditions du programme SEED en analysant le tableau des valeurs agrégées du projet (lignes 8 à 25): si une ou plusieurs valeurs du projet ne respectent pas les conditions, les cellules correspondantes sont affichées en rouge et un message explicatif apparait. Si c'est le cas, modifiez la ou les valeurs (en général l'aide financière SEED demandée) afin de respecter les conditions. Mais selon les valeurs du projet, il se peut qu'il soit impossible de respecter la condition de </t>
    </r>
    <r>
      <rPr>
        <i/>
        <sz val="11"/>
        <color theme="1"/>
        <rFont val="Arial"/>
        <family val="2"/>
      </rPr>
      <t>Payback</t>
    </r>
    <r>
      <rPr>
        <i/>
        <vertAlign val="subscript"/>
        <sz val="11"/>
        <color theme="1"/>
        <rFont val="Arial"/>
        <family val="2"/>
      </rPr>
      <t>SEED</t>
    </r>
    <r>
      <rPr>
        <sz val="11"/>
        <color theme="1"/>
        <rFont val="Arial"/>
        <family val="2"/>
      </rPr>
      <t xml:space="preserve"> entre 6 et 15 ans avec une aide financière SEED entre CHF 10'000.- et 100'000.-.</t>
    </r>
  </si>
  <si>
    <r>
      <rPr>
        <b/>
        <sz val="11"/>
        <color theme="1"/>
        <rFont val="Arial"/>
        <family val="2"/>
      </rPr>
      <t>2.1</t>
    </r>
    <r>
      <rPr>
        <sz val="11"/>
        <color theme="1"/>
        <rFont val="Arial"/>
        <family val="2"/>
      </rPr>
      <t>: commencez par renseigner les valeurs pour les différentes APE à partir de la ligne 59 (APE 1), resp. 183 (APE 2), 307 (APE 3), 431 (APE 4), et 555 (APE 5).</t>
    </r>
  </si>
  <si>
    <r>
      <rPr>
        <b/>
        <sz val="11"/>
        <color theme="1"/>
        <rFont val="Arial"/>
        <family val="2"/>
      </rPr>
      <t>2.2</t>
    </r>
    <r>
      <rPr>
        <sz val="11"/>
        <color theme="1"/>
        <rFont val="Arial"/>
        <family val="2"/>
      </rPr>
      <t xml:space="preserve">: indiquez, dans la zone des valeurs totales (cumulées) pour les APE du projet (lignes 27 à 56), les éventuelles subventions, promises ou demandées, hors programme SEED, et l'aide financière SEED sollicitée, et le montant de l'aide financière pour les frais d'AMO (voir </t>
    </r>
    <r>
      <rPr>
        <b/>
        <i/>
        <sz val="11"/>
        <color rgb="FF0000FF"/>
        <rFont val="Arial"/>
        <family val="2"/>
      </rPr>
      <t>SEED_Conditions générales.pdf</t>
    </r>
    <r>
      <rPr>
        <sz val="11"/>
        <color theme="1"/>
        <rFont val="Arial"/>
        <family val="2"/>
      </rPr>
      <t>, section 3.2), comprise dans l'aide financière SEED.</t>
    </r>
  </si>
  <si>
    <r>
      <rPr>
        <sz val="11"/>
        <color theme="1"/>
        <rFont val="Wingdings"/>
        <charset val="2"/>
      </rPr>
      <t>Ø</t>
    </r>
    <r>
      <rPr>
        <sz val="11"/>
        <color theme="1"/>
        <rFont val="Arial"/>
        <family val="2"/>
      </rPr>
      <t xml:space="preserve"> les documents annexés mentionnés au point 3 (</t>
    </r>
    <r>
      <rPr>
        <i/>
        <sz val="11"/>
        <color theme="1"/>
        <rFont val="Arial"/>
        <family val="2"/>
      </rPr>
      <t>Détails du projet</t>
    </r>
    <r>
      <rPr>
        <sz val="11"/>
        <color theme="1"/>
        <rFont val="Arial"/>
        <family val="2"/>
      </rPr>
      <t>)</t>
    </r>
  </si>
  <si>
    <t>Je confirme que le projet ne débutera pas avant réception de la décision de la DGE-DIREN.</t>
  </si>
  <si>
    <t>Je prends note que la DGE-DIREN pourra communiquer sur les projets bénéficiant de subvent. SEED.</t>
  </si>
  <si>
    <r>
      <t>Les bases légales sur lesquelles repose le programme SEED et qui fixent les modalités et règles applicables aux subventions octroyées par l’Etat sont notamment</t>
    </r>
    <r>
      <rPr>
        <sz val="8"/>
        <color theme="1"/>
        <rFont val="Aptos Narrow"/>
        <family val="2"/>
      </rPr>
      <t> </t>
    </r>
    <r>
      <rPr>
        <sz val="8"/>
        <color theme="1"/>
        <rFont val="Arial"/>
        <family val="2"/>
      </rPr>
      <t>:
•   la loi du 16 mai 2006 sur l'énergie (LVLEne ; BLV 730.01)
•   le règlement d'application du 4 octobre 2006 de la loi sur l'énergie (RLVLEne ; BLV 730.01.1)
•   le règlement du 4 octobre 2006 sur le Fonds pour l'énergie (RF-Ene ; BLV 730.01.5)
•   la loi du 22 février 2005 sur les subventions (LSubv ; BLV 610.15)
•   le règlement d'application du 22 novembre 2006 de la loi sur les subventions (RLSubv ; BLV 610.15.1)</t>
    </r>
  </si>
  <si>
    <t>L'auteur du projet (si différent du requérant) :  Nom, Prénom</t>
  </si>
  <si>
    <r>
      <t xml:space="preserve">Prière d'imprimer cet onglet et de le retourner signé et en format pdf, accompagné du présent fichier excel complété (format xls), ainsi que les documents annexes éventuels sous forme électronique à  </t>
    </r>
    <r>
      <rPr>
        <u/>
        <sz val="11"/>
        <color rgb="FF0000FF"/>
        <rFont val="Arial"/>
        <family val="2"/>
      </rPr>
      <t xml:space="preserve">info.energie@vd.ch
</t>
    </r>
    <r>
      <rPr>
        <sz val="11"/>
        <rFont val="Arial"/>
        <family val="2"/>
      </rPr>
      <t>Les documents annexes nécessaires sont notamment:
- Les autorisations requises 
- Des offres de prestataires et fournisseurs (pour au moins 50% des coûts planifiés) 
- Tout autre document utile au projet ou requis par la DIREN</t>
    </r>
  </si>
  <si>
    <t>le taux max. SEED est limité par la condition de payback &gt;= 6 ans !</t>
  </si>
  <si>
    <t>Taux Subv max (SEED &amp; Subv. Diverses)</t>
  </si>
  <si>
    <t>Soutien aux économies d'énergie durables (SEED)
(Version: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</si>
</sst>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_ * #,##0_ ;_ * \-#,##0_ ;_ * &quot;-&quot;??_ ;_ @_ "/>
    <numFmt numFmtId="166" formatCode="0.000"/>
    <numFmt numFmtId="167" formatCode="0.0"/>
    <numFmt numFmtId="168" formatCode="0.0000"/>
    <numFmt numFmtId="169" formatCode="#,##0_ ;\-#,##0\ "/>
    <numFmt numFmtId="170" formatCode="0.0%"/>
    <numFmt numFmtId="171" formatCode="#,##0.0"/>
    <numFmt numFmtId="172" formatCode="#,##0.000_ ;\-#,##0.000\ "/>
    <numFmt numFmtId="173" formatCode="#,##0.000"/>
  </numFmts>
  <fonts count="56">
    <font>
      <sz val="11"/>
      <color theme="1"/>
      <name val="Calibri"/>
      <family val="2"/>
      <scheme val="minor"/>
    </font>
    <font>
      <sz val="10"/>
      <name val="Arial"/>
      <family val="2"/>
    </font>
    <font>
      <b/>
      <sz val="11"/>
      <color theme="1"/>
      <name val="Arial"/>
      <family val="2"/>
    </font>
    <font>
      <sz val="11"/>
      <color theme="1"/>
      <name val="Arial"/>
      <family val="2"/>
    </font>
    <font>
      <sz val="10"/>
      <color indexed="57"/>
      <name val="Arial"/>
      <family val="2"/>
    </font>
    <font>
      <b/>
      <sz val="12"/>
      <color theme="1"/>
      <name val="Arial"/>
      <family val="2"/>
    </font>
    <font>
      <b/>
      <sz val="11"/>
      <name val="Arial"/>
      <family val="2"/>
    </font>
    <font>
      <sz val="11"/>
      <name val="Arial"/>
      <family val="2"/>
    </font>
    <font>
      <i/>
      <sz val="11"/>
      <color theme="1"/>
      <name val="Arial"/>
      <family val="2"/>
    </font>
    <font>
      <u/>
      <sz val="11"/>
      <color theme="1"/>
      <name val="Arial"/>
      <family val="2"/>
    </font>
    <font>
      <sz val="8"/>
      <color theme="1"/>
      <name val="Arial"/>
      <family val="2"/>
    </font>
    <font>
      <sz val="11"/>
      <color theme="1"/>
      <name val="Calibri"/>
      <family val="2"/>
      <scheme val="minor"/>
    </font>
    <font>
      <b/>
      <sz val="11"/>
      <color rgb="FFFF0000"/>
      <name val="Arial"/>
      <family val="2"/>
    </font>
    <font>
      <u/>
      <sz val="11"/>
      <name val="Arial"/>
      <family val="2"/>
    </font>
    <font>
      <u/>
      <sz val="11"/>
      <color theme="10"/>
      <name val="Calibri"/>
      <family val="2"/>
      <scheme val="minor"/>
    </font>
    <font>
      <sz val="11"/>
      <color rgb="FFFF0000"/>
      <name val="Arial"/>
      <family val="2"/>
    </font>
    <font>
      <sz val="11"/>
      <color theme="1"/>
      <name val="Wingdings"/>
      <charset val="2"/>
    </font>
    <font>
      <b/>
      <i/>
      <sz val="11"/>
      <color rgb="FF0000FF"/>
      <name val="Arial"/>
      <family val="2"/>
    </font>
    <font>
      <sz val="11"/>
      <color theme="4" tint="-0.249977111117893"/>
      <name val="Arial"/>
      <family val="2"/>
    </font>
    <font>
      <b/>
      <sz val="11"/>
      <color theme="4" tint="-0.249977111117893"/>
      <name val="Arial"/>
      <family val="2"/>
    </font>
    <font>
      <i/>
      <sz val="11"/>
      <color rgb="FF0000FF"/>
      <name val="Arial"/>
      <family val="2"/>
    </font>
    <font>
      <b/>
      <sz val="11"/>
      <color theme="1"/>
      <name val="Calibri"/>
      <family val="2"/>
      <scheme val="minor"/>
    </font>
    <font>
      <sz val="10"/>
      <color theme="1"/>
      <name val="Arial"/>
      <family val="2"/>
    </font>
    <font>
      <b/>
      <sz val="10"/>
      <color theme="1"/>
      <name val="Arial"/>
      <family val="2"/>
    </font>
    <font>
      <sz val="11"/>
      <color theme="0"/>
      <name val="Arial"/>
      <family val="2"/>
    </font>
    <font>
      <sz val="10"/>
      <color theme="1"/>
      <name val="Arial Narrow"/>
      <family val="2"/>
    </font>
    <font>
      <b/>
      <sz val="10"/>
      <color theme="1"/>
      <name val="Arial Narrow"/>
      <family val="2"/>
    </font>
    <font>
      <sz val="10"/>
      <color rgb="FFFF0000"/>
      <name val="Arial Narrow"/>
      <family val="2"/>
    </font>
    <font>
      <sz val="11"/>
      <color theme="1"/>
      <name val="Arial Narrow"/>
      <family val="2"/>
    </font>
    <font>
      <b/>
      <sz val="10"/>
      <color rgb="FF0000FF"/>
      <name val="Arial Narrow"/>
      <family val="2"/>
    </font>
    <font>
      <sz val="10"/>
      <color rgb="FF0000FF"/>
      <name val="Arial Narrow"/>
      <family val="2"/>
    </font>
    <font>
      <u/>
      <sz val="11"/>
      <color rgb="FF0000FF"/>
      <name val="Arial"/>
      <family val="2"/>
    </font>
    <font>
      <sz val="10"/>
      <color rgb="FF000000"/>
      <name val="Arial"/>
      <family val="2"/>
    </font>
    <font>
      <sz val="10"/>
      <color rgb="FF000000"/>
      <name val="NimbusRomNo9L-Regu"/>
    </font>
    <font>
      <sz val="11"/>
      <color theme="0"/>
      <name val="Calibri"/>
      <family val="2"/>
    </font>
    <font>
      <i/>
      <sz val="11"/>
      <name val="Arial"/>
      <family val="2"/>
    </font>
    <font>
      <sz val="10"/>
      <color rgb="FF0000FF"/>
      <name val="Arial"/>
      <family val="2"/>
    </font>
    <font>
      <sz val="11"/>
      <color rgb="FF0000FF"/>
      <name val="Arial"/>
      <family val="2"/>
    </font>
    <font>
      <sz val="10"/>
      <color theme="0"/>
      <name val="Arial"/>
      <family val="2"/>
    </font>
    <font>
      <sz val="12"/>
      <color theme="1"/>
      <name val="Calibri"/>
      <family val="2"/>
      <scheme val="minor"/>
    </font>
    <font>
      <b/>
      <sz val="8"/>
      <color theme="1"/>
      <name val="Arial Narrow"/>
      <family val="2"/>
    </font>
    <font>
      <i/>
      <sz val="11"/>
      <color rgb="FFFF0000"/>
      <name val="Arial"/>
      <family val="2"/>
    </font>
    <font>
      <sz val="9"/>
      <color indexed="81"/>
      <name val="Tahoma"/>
      <family val="2"/>
    </font>
    <font>
      <b/>
      <sz val="10"/>
      <name val="Arial Narrow"/>
      <family val="2"/>
    </font>
    <font>
      <b/>
      <sz val="12"/>
      <name val="Arial"/>
      <family val="2"/>
    </font>
    <font>
      <b/>
      <sz val="10"/>
      <color indexed="57"/>
      <name val="Arial"/>
      <family val="2"/>
    </font>
    <font>
      <b/>
      <sz val="12"/>
      <color rgb="FFFF0000"/>
      <name val="Arial"/>
      <family val="2"/>
    </font>
    <font>
      <b/>
      <i/>
      <sz val="12"/>
      <color rgb="FFFF0000"/>
      <name val="Arial"/>
      <family val="2"/>
    </font>
    <font>
      <b/>
      <u/>
      <sz val="11"/>
      <name val="Arial"/>
      <family val="2"/>
    </font>
    <font>
      <b/>
      <i/>
      <u/>
      <sz val="11"/>
      <name val="Arial"/>
      <family val="2"/>
    </font>
    <font>
      <sz val="11"/>
      <color theme="1"/>
      <name val="Arial"/>
      <family val="2"/>
      <charset val="2"/>
    </font>
    <font>
      <i/>
      <vertAlign val="subscript"/>
      <sz val="11"/>
      <color theme="1"/>
      <name val="Arial"/>
      <family val="2"/>
    </font>
    <font>
      <i/>
      <sz val="11"/>
      <color theme="0"/>
      <name val="Arial"/>
      <family val="2"/>
    </font>
    <font>
      <i/>
      <vertAlign val="subscript"/>
      <sz val="11"/>
      <color theme="0"/>
      <name val="Arial"/>
      <family val="2"/>
    </font>
    <font>
      <sz val="11"/>
      <color theme="0"/>
      <name val="Symbol"/>
      <family val="1"/>
      <charset val="2"/>
    </font>
    <font>
      <sz val="8"/>
      <color theme="1"/>
      <name val="Aptos Narrow"/>
      <family val="2"/>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lightDown">
        <bgColor theme="0" tint="-0.14996795556505021"/>
      </patternFill>
    </fill>
    <fill>
      <patternFill patternType="solid">
        <fgColor theme="0"/>
        <bgColor indexed="64"/>
      </patternFill>
    </fill>
    <fill>
      <patternFill patternType="solid">
        <fgColor rgb="FFFFC000"/>
        <bgColor indexed="64"/>
      </patternFill>
    </fill>
    <fill>
      <patternFill patternType="solid">
        <fgColor theme="7" tint="0.39997558519241921"/>
        <bgColor indexed="64"/>
      </patternFill>
    </fill>
    <fill>
      <patternFill patternType="solid">
        <fgColor indexed="65"/>
        <bgColor indexed="64"/>
      </patternFill>
    </fill>
  </fills>
  <borders count="64">
    <border>
      <left/>
      <right/>
      <top/>
      <bottom/>
      <diagonal/>
    </border>
    <border>
      <left style="thin">
        <color auto="1"/>
      </left>
      <right style="thin">
        <color theme="0"/>
      </right>
      <top style="thin">
        <color auto="1"/>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style="thin">
        <color auto="1"/>
      </right>
      <top style="thin">
        <color theme="0"/>
      </top>
      <bottom/>
      <diagonal/>
    </border>
    <border>
      <left style="thin">
        <color auto="1"/>
      </left>
      <right style="thin">
        <color theme="0"/>
      </right>
      <top style="thin">
        <color theme="0"/>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B05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right style="hair">
        <color auto="1"/>
      </right>
      <top style="hair">
        <color auto="1"/>
      </top>
      <bottom style="hair">
        <color auto="1"/>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rgb="FF000000"/>
      </top>
      <bottom style="thin">
        <color rgb="FF00000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right/>
      <top/>
      <bottom style="double">
        <color auto="1"/>
      </bottom>
      <diagonal/>
    </border>
    <border>
      <left/>
      <right/>
      <top style="double">
        <color auto="1"/>
      </top>
      <bottom/>
      <diagonal/>
    </border>
  </borders>
  <cellStyleXfs count="4">
    <xf numFmtId="0" fontId="0" fillId="0" borderId="0"/>
    <xf numFmtId="0" fontId="1" fillId="0" borderId="0"/>
    <xf numFmtId="164" fontId="11" fillId="0" borderId="0" applyFont="0" applyFill="0" applyBorder="0" applyAlignment="0" applyProtection="0"/>
    <xf numFmtId="0" fontId="14" fillId="0" borderId="0" applyNumberFormat="0" applyFill="0" applyBorder="0" applyAlignment="0" applyProtection="0"/>
  </cellStyleXfs>
  <cellXfs count="396">
    <xf numFmtId="0" fontId="0" fillId="0" borderId="0" xfId="0"/>
    <xf numFmtId="0" fontId="3" fillId="0" borderId="0" xfId="0" applyFont="1"/>
    <xf numFmtId="0" fontId="3" fillId="0" borderId="5" xfId="0" applyFont="1" applyBorder="1" applyAlignment="1">
      <alignment vertical="top"/>
    </xf>
    <xf numFmtId="0" fontId="7" fillId="0" borderId="11" xfId="1" applyFont="1" applyBorder="1" applyAlignment="1">
      <alignment vertical="center"/>
    </xf>
    <xf numFmtId="165" fontId="2" fillId="0" borderId="22" xfId="2" applyNumberFormat="1" applyFont="1" applyFill="1" applyBorder="1" applyAlignment="1" applyProtection="1">
      <alignment horizontal="center"/>
    </xf>
    <xf numFmtId="0" fontId="3" fillId="0" borderId="0" xfId="0" applyFont="1" applyAlignment="1">
      <alignment horizontal="left" vertical="top" wrapText="1"/>
    </xf>
    <xf numFmtId="165" fontId="2" fillId="0" borderId="0" xfId="2" applyNumberFormat="1" applyFont="1" applyFill="1" applyBorder="1" applyAlignment="1" applyProtection="1">
      <alignment horizontal="center"/>
    </xf>
    <xf numFmtId="0" fontId="14" fillId="0" borderId="0" xfId="3"/>
    <xf numFmtId="0" fontId="0" fillId="4" borderId="0" xfId="0" applyFill="1"/>
    <xf numFmtId="0" fontId="0" fillId="0" borderId="0" xfId="0" applyFill="1"/>
    <xf numFmtId="0" fontId="21" fillId="4" borderId="0" xfId="0" applyFont="1" applyFill="1"/>
    <xf numFmtId="0" fontId="25" fillId="0" borderId="0" xfId="0" applyFont="1" applyAlignment="1">
      <alignment horizontal="left" vertical="top"/>
    </xf>
    <xf numFmtId="0" fontId="25" fillId="0" borderId="0" xfId="0" applyFont="1" applyAlignment="1">
      <alignment horizontal="center" vertical="top"/>
    </xf>
    <xf numFmtId="0" fontId="25" fillId="0" borderId="0" xfId="0" applyFont="1" applyAlignment="1">
      <alignment horizontal="center"/>
    </xf>
    <xf numFmtId="0" fontId="26" fillId="4" borderId="36" xfId="0" applyFont="1" applyFill="1" applyBorder="1" applyAlignment="1">
      <alignment horizontal="left" vertical="center"/>
    </xf>
    <xf numFmtId="0" fontId="26" fillId="4" borderId="37" xfId="0" applyFont="1" applyFill="1" applyBorder="1" applyAlignment="1">
      <alignment horizontal="center" vertical="center"/>
    </xf>
    <xf numFmtId="0" fontId="26" fillId="4" borderId="37" xfId="0" applyFont="1" applyFill="1" applyBorder="1" applyAlignment="1">
      <alignment horizontal="left" vertical="center"/>
    </xf>
    <xf numFmtId="14" fontId="25" fillId="0" borderId="0" xfId="0" applyNumberFormat="1" applyFont="1" applyAlignment="1">
      <alignment horizontal="left" vertical="top"/>
    </xf>
    <xf numFmtId="0" fontId="25" fillId="0" borderId="0" xfId="0" applyFont="1" applyAlignment="1">
      <alignment horizontal="right" vertical="top"/>
    </xf>
    <xf numFmtId="0" fontId="26" fillId="4" borderId="37"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left" vertical="center"/>
    </xf>
    <xf numFmtId="0" fontId="28" fillId="0" borderId="0" xfId="0" applyFont="1" applyBorder="1"/>
    <xf numFmtId="0" fontId="28" fillId="0" borderId="0" xfId="0" applyFont="1"/>
    <xf numFmtId="0" fontId="28" fillId="0" borderId="0" xfId="0" applyFont="1" applyBorder="1" applyAlignment="1">
      <alignment horizontal="center" vertical="center"/>
    </xf>
    <xf numFmtId="0" fontId="28" fillId="0" borderId="0" xfId="0" applyFont="1" applyAlignment="1">
      <alignment horizontal="center" vertical="center"/>
    </xf>
    <xf numFmtId="0" fontId="29" fillId="0" borderId="42" xfId="0" applyNumberFormat="1" applyFont="1" applyBorder="1" applyAlignment="1">
      <alignment horizontal="left" vertical="center" wrapText="1"/>
    </xf>
    <xf numFmtId="0" fontId="29" fillId="0" borderId="43" xfId="0" applyNumberFormat="1" applyFont="1" applyBorder="1" applyAlignment="1">
      <alignment horizontal="center" vertical="center" wrapText="1"/>
    </xf>
    <xf numFmtId="0" fontId="29" fillId="6" borderId="43" xfId="0" applyNumberFormat="1" applyFont="1" applyFill="1" applyBorder="1" applyAlignment="1">
      <alignment horizontal="left" vertical="center" wrapText="1"/>
    </xf>
    <xf numFmtId="3" fontId="29" fillId="0" borderId="43" xfId="0" applyNumberFormat="1" applyFont="1" applyBorder="1" applyAlignment="1">
      <alignment horizontal="center" vertical="center"/>
    </xf>
    <xf numFmtId="171" fontId="29" fillId="0" borderId="43" xfId="0" applyNumberFormat="1" applyFont="1" applyBorder="1" applyAlignment="1">
      <alignment horizontal="center" vertical="center"/>
    </xf>
    <xf numFmtId="167" fontId="29" fillId="0" borderId="43" xfId="0" applyNumberFormat="1" applyFont="1" applyBorder="1" applyAlignment="1">
      <alignment horizontal="center" vertical="center"/>
    </xf>
    <xf numFmtId="166" fontId="29" fillId="0" borderId="43" xfId="0" applyNumberFormat="1" applyFont="1" applyBorder="1" applyAlignment="1">
      <alignment horizontal="center" vertical="center"/>
    </xf>
    <xf numFmtId="170" fontId="29" fillId="0" borderId="43" xfId="0" applyNumberFormat="1" applyFont="1" applyBorder="1" applyAlignment="1">
      <alignment horizontal="center" vertical="center"/>
    </xf>
    <xf numFmtId="170" fontId="29" fillId="0" borderId="44" xfId="0" applyNumberFormat="1" applyFont="1" applyBorder="1" applyAlignment="1">
      <alignment horizontal="center" vertical="center"/>
    </xf>
    <xf numFmtId="0" fontId="30" fillId="6" borderId="39" xfId="0" applyNumberFormat="1" applyFont="1" applyFill="1" applyBorder="1" applyAlignment="1">
      <alignment horizontal="left" vertical="center" wrapText="1"/>
    </xf>
    <xf numFmtId="0" fontId="30" fillId="6" borderId="40" xfId="0" applyNumberFormat="1" applyFont="1" applyFill="1" applyBorder="1" applyAlignment="1">
      <alignment horizontal="center" vertical="center" wrapText="1"/>
    </xf>
    <xf numFmtId="0" fontId="30" fillId="0" borderId="40" xfId="0" applyNumberFormat="1" applyFont="1" applyBorder="1" applyAlignment="1">
      <alignment horizontal="left" vertical="center" wrapText="1"/>
    </xf>
    <xf numFmtId="0" fontId="30" fillId="0" borderId="34" xfId="0" applyNumberFormat="1" applyFont="1" applyBorder="1" applyAlignment="1">
      <alignment horizontal="left" vertical="center" wrapText="1"/>
    </xf>
    <xf numFmtId="3" fontId="30" fillId="0" borderId="40" xfId="0" applyNumberFormat="1" applyFont="1" applyBorder="1" applyAlignment="1">
      <alignment horizontal="center" vertical="center"/>
    </xf>
    <xf numFmtId="167" fontId="30" fillId="0" borderId="40" xfId="0" applyNumberFormat="1" applyFont="1" applyBorder="1" applyAlignment="1">
      <alignment horizontal="center" vertical="center"/>
    </xf>
    <xf numFmtId="170" fontId="30" fillId="6" borderId="40" xfId="0" applyNumberFormat="1" applyFont="1" applyFill="1" applyBorder="1" applyAlignment="1">
      <alignment horizontal="center" vertical="center"/>
    </xf>
    <xf numFmtId="170" fontId="30" fillId="6" borderId="41" xfId="0" applyNumberFormat="1" applyFont="1" applyFill="1" applyBorder="1" applyAlignment="1">
      <alignment horizontal="center" vertical="center"/>
    </xf>
    <xf numFmtId="0" fontId="30" fillId="6" borderId="33" xfId="0" applyNumberFormat="1" applyFont="1" applyFill="1" applyBorder="1" applyAlignment="1">
      <alignment horizontal="left" vertical="center" wrapText="1"/>
    </xf>
    <xf numFmtId="0" fontId="30" fillId="6" borderId="34" xfId="0" applyNumberFormat="1" applyFont="1" applyFill="1" applyBorder="1" applyAlignment="1">
      <alignment horizontal="center" vertical="center" wrapText="1"/>
    </xf>
    <xf numFmtId="0" fontId="30" fillId="0" borderId="0" xfId="0" applyFont="1" applyAlignment="1">
      <alignment horizontal="left" vertical="center" wrapText="1"/>
    </xf>
    <xf numFmtId="3" fontId="30" fillId="0" borderId="34" xfId="0" applyNumberFormat="1" applyFont="1" applyBorder="1" applyAlignment="1">
      <alignment horizontal="center" vertical="center"/>
    </xf>
    <xf numFmtId="167" fontId="30" fillId="0" borderId="34" xfId="0" applyNumberFormat="1" applyFont="1" applyBorder="1" applyAlignment="1">
      <alignment horizontal="center" vertical="center"/>
    </xf>
    <xf numFmtId="170" fontId="30" fillId="6" borderId="34" xfId="0" applyNumberFormat="1" applyFont="1" applyFill="1" applyBorder="1" applyAlignment="1">
      <alignment horizontal="center" vertical="center"/>
    </xf>
    <xf numFmtId="170" fontId="30" fillId="6" borderId="35" xfId="0" applyNumberFormat="1" applyFont="1" applyFill="1" applyBorder="1" applyAlignment="1">
      <alignment horizontal="center" vertical="center"/>
    </xf>
    <xf numFmtId="0" fontId="30" fillId="6" borderId="30" xfId="0" applyNumberFormat="1" applyFont="1" applyFill="1" applyBorder="1" applyAlignment="1">
      <alignment horizontal="left" vertical="center" wrapText="1"/>
    </xf>
    <xf numFmtId="0" fontId="30" fillId="6" borderId="31" xfId="0" applyNumberFormat="1" applyFont="1" applyFill="1" applyBorder="1" applyAlignment="1">
      <alignment horizontal="center" vertical="center" wrapText="1"/>
    </xf>
    <xf numFmtId="0" fontId="30" fillId="0" borderId="31" xfId="0" applyNumberFormat="1" applyFont="1" applyBorder="1" applyAlignment="1">
      <alignment horizontal="left" vertical="center" wrapText="1"/>
    </xf>
    <xf numFmtId="3" fontId="30" fillId="0" borderId="31" xfId="0" applyNumberFormat="1" applyFont="1" applyBorder="1" applyAlignment="1">
      <alignment horizontal="center" vertical="center"/>
    </xf>
    <xf numFmtId="167" fontId="30" fillId="0" borderId="31" xfId="0" applyNumberFormat="1" applyFont="1" applyBorder="1" applyAlignment="1">
      <alignment horizontal="center" vertical="center"/>
    </xf>
    <xf numFmtId="170" fontId="30" fillId="6" borderId="31" xfId="0" applyNumberFormat="1" applyFont="1" applyFill="1" applyBorder="1" applyAlignment="1">
      <alignment horizontal="center" vertical="center"/>
    </xf>
    <xf numFmtId="170" fontId="30" fillId="6" borderId="32" xfId="0" applyNumberFormat="1" applyFont="1" applyFill="1" applyBorder="1" applyAlignment="1">
      <alignment horizontal="center" vertical="center"/>
    </xf>
    <xf numFmtId="0" fontId="3" fillId="0" borderId="0" xfId="0" applyFont="1" applyProtection="1">
      <protection locked="0"/>
    </xf>
    <xf numFmtId="0" fontId="3" fillId="2" borderId="22" xfId="0" applyFont="1" applyFill="1" applyBorder="1" applyAlignment="1" applyProtection="1">
      <alignment horizontal="center"/>
      <protection locked="0"/>
    </xf>
    <xf numFmtId="165" fontId="2" fillId="2" borderId="22" xfId="2" applyNumberFormat="1" applyFont="1" applyFill="1" applyBorder="1" applyAlignment="1" applyProtection="1">
      <alignment horizontal="center"/>
      <protection locked="0"/>
    </xf>
    <xf numFmtId="0" fontId="3" fillId="0" borderId="5" xfId="0" applyFont="1" applyBorder="1" applyAlignment="1" applyProtection="1">
      <alignment vertical="top"/>
    </xf>
    <xf numFmtId="0" fontId="3" fillId="0" borderId="0" xfId="0" applyFont="1" applyProtection="1"/>
    <xf numFmtId="0" fontId="7" fillId="0" borderId="11" xfId="1" applyFont="1" applyBorder="1" applyAlignment="1" applyProtection="1">
      <alignment vertical="center"/>
    </xf>
    <xf numFmtId="0" fontId="4"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5" fillId="0" borderId="0" xfId="0" applyFont="1" applyBorder="1" applyAlignment="1" applyProtection="1">
      <alignment horizontal="center" vertical="center"/>
    </xf>
    <xf numFmtId="0" fontId="2" fillId="0" borderId="0" xfId="0" applyFont="1" applyFill="1" applyBorder="1" applyAlignment="1" applyProtection="1">
      <alignment vertical="center"/>
    </xf>
    <xf numFmtId="0" fontId="22" fillId="0" borderId="27" xfId="0" applyFont="1" applyFill="1" applyBorder="1" applyAlignment="1" applyProtection="1">
      <alignment horizontal="center"/>
    </xf>
    <xf numFmtId="0" fontId="22" fillId="0" borderId="28" xfId="0" applyFont="1" applyFill="1" applyBorder="1" applyAlignment="1" applyProtection="1">
      <alignment horizontal="center"/>
    </xf>
    <xf numFmtId="0" fontId="1" fillId="0" borderId="28" xfId="1" applyFont="1" applyFill="1" applyBorder="1" applyAlignment="1" applyProtection="1">
      <alignment horizontal="center" wrapText="1"/>
    </xf>
    <xf numFmtId="0" fontId="22" fillId="0" borderId="0" xfId="0" applyFont="1" applyProtection="1"/>
    <xf numFmtId="0" fontId="22" fillId="0" borderId="0" xfId="0" applyFont="1" applyAlignment="1" applyProtection="1">
      <alignment horizontal="center"/>
    </xf>
    <xf numFmtId="0" fontId="3" fillId="0" borderId="0" xfId="0" applyFont="1" applyAlignment="1" applyProtection="1">
      <alignment vertical="center"/>
    </xf>
    <xf numFmtId="0" fontId="2" fillId="4" borderId="23" xfId="0" applyFont="1" applyFill="1" applyBorder="1" applyAlignment="1" applyProtection="1">
      <alignment vertical="center"/>
    </xf>
    <xf numFmtId="0" fontId="3" fillId="4" borderId="23" xfId="0" applyFont="1" applyFill="1" applyBorder="1" applyProtection="1"/>
    <xf numFmtId="0" fontId="2" fillId="0" borderId="0" xfId="0" applyFont="1" applyBorder="1" applyAlignment="1" applyProtection="1">
      <alignment vertical="center"/>
    </xf>
    <xf numFmtId="0" fontId="3" fillId="0" borderId="0" xfId="0" applyFont="1" applyBorder="1" applyProtection="1"/>
    <xf numFmtId="0" fontId="9" fillId="0" borderId="0" xfId="0" applyFont="1" applyProtection="1"/>
    <xf numFmtId="0" fontId="3" fillId="0" borderId="2" xfId="0" applyFont="1" applyBorder="1" applyAlignment="1" applyProtection="1">
      <alignment vertical="center"/>
    </xf>
    <xf numFmtId="0" fontId="3" fillId="0" borderId="3" xfId="0" applyFont="1" applyBorder="1" applyProtection="1"/>
    <xf numFmtId="0" fontId="3" fillId="0" borderId="4" xfId="0" applyFont="1" applyBorder="1" applyProtection="1"/>
    <xf numFmtId="0" fontId="3" fillId="0" borderId="9" xfId="0" applyFont="1" applyBorder="1" applyAlignment="1" applyProtection="1">
      <alignment vertical="center"/>
    </xf>
    <xf numFmtId="0" fontId="3" fillId="0" borderId="10" xfId="0" applyFont="1" applyBorder="1" applyProtection="1"/>
    <xf numFmtId="0" fontId="3" fillId="0" borderId="0" xfId="0" applyFont="1" applyAlignment="1" applyProtection="1">
      <alignment horizontal="left" wrapText="1"/>
    </xf>
    <xf numFmtId="0" fontId="7" fillId="0" borderId="9" xfId="0" applyFont="1" applyBorder="1" applyAlignment="1" applyProtection="1">
      <alignment vertical="center"/>
    </xf>
    <xf numFmtId="0" fontId="2" fillId="0" borderId="9" xfId="0" applyFont="1" applyBorder="1" applyAlignment="1" applyProtection="1">
      <alignment vertical="center"/>
    </xf>
    <xf numFmtId="0" fontId="0" fillId="0" borderId="0" xfId="0" applyProtection="1"/>
    <xf numFmtId="0" fontId="3" fillId="0" borderId="9" xfId="0" applyFont="1" applyBorder="1" applyProtection="1"/>
    <xf numFmtId="0" fontId="18" fillId="0" borderId="9" xfId="0" applyFont="1" applyFill="1" applyBorder="1" applyProtection="1"/>
    <xf numFmtId="0" fontId="3" fillId="0" borderId="0" xfId="0" applyFont="1" applyFill="1" applyBorder="1" applyProtection="1"/>
    <xf numFmtId="165" fontId="2" fillId="3" borderId="22" xfId="2" applyNumberFormat="1" applyFont="1" applyFill="1" applyBorder="1" applyAlignment="1" applyProtection="1">
      <alignment horizontal="center"/>
      <protection locked="0"/>
    </xf>
    <xf numFmtId="0" fontId="3" fillId="0" borderId="9" xfId="0" applyFont="1" applyFill="1" applyBorder="1" applyProtection="1"/>
    <xf numFmtId="0" fontId="3" fillId="0" borderId="0" xfId="0" applyFont="1" applyBorder="1" applyAlignment="1" applyProtection="1">
      <alignment horizontal="center"/>
    </xf>
    <xf numFmtId="0" fontId="2" fillId="0" borderId="19" xfId="0" applyFont="1" applyBorder="1" applyAlignment="1" applyProtection="1">
      <alignment vertical="center"/>
    </xf>
    <xf numFmtId="0" fontId="3" fillId="0" borderId="20" xfId="0" applyFont="1" applyBorder="1" applyProtection="1"/>
    <xf numFmtId="0" fontId="3" fillId="0" borderId="21" xfId="0" applyFont="1" applyBorder="1" applyProtection="1"/>
    <xf numFmtId="0" fontId="2" fillId="0" borderId="23" xfId="0" applyFont="1" applyBorder="1" applyProtection="1"/>
    <xf numFmtId="0" fontId="2" fillId="0" borderId="0" xfId="0" applyFont="1" applyProtection="1"/>
    <xf numFmtId="0" fontId="2" fillId="0" borderId="0" xfId="0" applyFont="1" applyAlignment="1" applyProtection="1">
      <alignment vertical="center"/>
    </xf>
    <xf numFmtId="0" fontId="2" fillId="2" borderId="22" xfId="0" applyFont="1" applyFill="1" applyBorder="1" applyAlignment="1" applyProtection="1">
      <alignment horizontal="center"/>
      <protection locked="0"/>
    </xf>
    <xf numFmtId="0" fontId="3" fillId="0" borderId="0" xfId="0" applyFont="1" applyFill="1" applyProtection="1"/>
    <xf numFmtId="0" fontId="2" fillId="0" borderId="23" xfId="0" applyFont="1" applyBorder="1" applyAlignment="1" applyProtection="1">
      <alignment vertical="center"/>
    </xf>
    <xf numFmtId="0" fontId="3" fillId="0" borderId="23" xfId="0" applyFont="1" applyBorder="1" applyProtection="1"/>
    <xf numFmtId="0" fontId="2" fillId="0" borderId="0" xfId="0" applyFont="1" applyFill="1" applyProtection="1"/>
    <xf numFmtId="0" fontId="2" fillId="0" borderId="0" xfId="0" applyFont="1" applyFill="1" applyAlignment="1" applyProtection="1">
      <alignment horizontal="left" vertical="center"/>
    </xf>
    <xf numFmtId="167" fontId="2" fillId="0" borderId="22" xfId="0" applyNumberFormat="1" applyFont="1" applyFill="1" applyBorder="1" applyAlignment="1" applyProtection="1">
      <alignment horizontal="center"/>
    </xf>
    <xf numFmtId="0" fontId="15" fillId="0" borderId="0" xfId="0" applyFont="1" applyAlignment="1" applyProtection="1">
      <alignment horizontal="left" wrapText="1"/>
    </xf>
    <xf numFmtId="0" fontId="2" fillId="0" borderId="0" xfId="0" applyFont="1" applyAlignment="1" applyProtection="1">
      <alignment horizontal="left" vertical="center"/>
    </xf>
    <xf numFmtId="14" fontId="2" fillId="2" borderId="22" xfId="0" applyNumberFormat="1" applyFont="1" applyFill="1" applyBorder="1" applyAlignment="1" applyProtection="1">
      <alignment horizontal="center"/>
      <protection locked="0"/>
    </xf>
    <xf numFmtId="0" fontId="22" fillId="0" borderId="54" xfId="0" applyFont="1" applyBorder="1" applyAlignment="1">
      <alignment horizontal="left" vertical="center" wrapText="1"/>
    </xf>
    <xf numFmtId="2" fontId="22" fillId="0" borderId="54" xfId="0" applyNumberFormat="1" applyFont="1" applyBorder="1" applyAlignment="1">
      <alignment horizontal="center" vertical="center" wrapText="1"/>
    </xf>
    <xf numFmtId="0" fontId="32" fillId="0" borderId="54" xfId="0" applyFont="1" applyBorder="1" applyAlignment="1">
      <alignment horizontal="left" vertical="center" wrapText="1"/>
    </xf>
    <xf numFmtId="2" fontId="32" fillId="0" borderId="54" xfId="0" applyNumberFormat="1" applyFont="1" applyBorder="1" applyAlignment="1">
      <alignment horizontal="center" vertical="center" wrapText="1"/>
    </xf>
    <xf numFmtId="0" fontId="33" fillId="0" borderId="54" xfId="0" applyFont="1" applyBorder="1" applyAlignment="1">
      <alignment horizontal="left" vertical="center" wrapText="1"/>
    </xf>
    <xf numFmtId="2" fontId="33" fillId="0" borderId="54" xfId="0" applyNumberFormat="1" applyFont="1" applyBorder="1" applyAlignment="1">
      <alignment horizontal="center" vertical="center" wrapText="1"/>
    </xf>
    <xf numFmtId="0" fontId="3" fillId="3" borderId="22" xfId="0" applyFont="1" applyFill="1" applyBorder="1" applyAlignment="1" applyProtection="1">
      <alignment horizontal="center"/>
      <protection locked="0"/>
    </xf>
    <xf numFmtId="172" fontId="2" fillId="2" borderId="22" xfId="2" applyNumberFormat="1" applyFont="1" applyFill="1" applyBorder="1" applyAlignment="1" applyProtection="1">
      <alignment horizontal="center"/>
      <protection locked="0"/>
    </xf>
    <xf numFmtId="0" fontId="24" fillId="0" borderId="0" xfId="0" applyFont="1" applyFill="1" applyProtection="1"/>
    <xf numFmtId="3" fontId="36" fillId="0" borderId="30" xfId="0" applyNumberFormat="1" applyFont="1" applyFill="1" applyBorder="1" applyAlignment="1" applyProtection="1">
      <alignment horizontal="center" vertical="center"/>
    </xf>
    <xf numFmtId="3" fontId="36" fillId="0" borderId="31" xfId="1" applyNumberFormat="1" applyFont="1" applyFill="1" applyBorder="1" applyAlignment="1" applyProtection="1">
      <alignment horizontal="center" vertical="center" wrapText="1"/>
    </xf>
    <xf numFmtId="3" fontId="36" fillId="0" borderId="31" xfId="0" applyNumberFormat="1" applyFont="1" applyFill="1" applyBorder="1" applyAlignment="1" applyProtection="1">
      <alignment horizontal="center" vertical="center"/>
    </xf>
    <xf numFmtId="167" fontId="36" fillId="0" borderId="31" xfId="0" applyNumberFormat="1" applyFont="1" applyFill="1" applyBorder="1" applyAlignment="1" applyProtection="1">
      <alignment horizontal="center" vertical="center"/>
    </xf>
    <xf numFmtId="169" fontId="36" fillId="0" borderId="31" xfId="1" applyNumberFormat="1" applyFont="1" applyFill="1" applyBorder="1" applyAlignment="1" applyProtection="1">
      <alignment horizontal="center" vertical="center" wrapText="1"/>
    </xf>
    <xf numFmtId="170" fontId="37" fillId="0" borderId="29" xfId="0" applyNumberFormat="1" applyFont="1" applyFill="1" applyBorder="1" applyAlignment="1" applyProtection="1">
      <alignment horizontal="center" vertical="center"/>
    </xf>
    <xf numFmtId="170" fontId="37" fillId="0" borderId="32" xfId="0" applyNumberFormat="1" applyFont="1" applyFill="1" applyBorder="1" applyAlignment="1" applyProtection="1">
      <alignment horizontal="center" vertical="center"/>
    </xf>
    <xf numFmtId="0" fontId="22" fillId="0" borderId="0" xfId="0" applyFont="1" applyBorder="1" applyAlignment="1" applyProtection="1">
      <alignment horizontal="center" vertical="center"/>
    </xf>
    <xf numFmtId="0" fontId="1" fillId="0" borderId="0" xfId="1" applyFont="1" applyBorder="1" applyAlignment="1" applyProtection="1">
      <alignment horizontal="center" vertical="center"/>
    </xf>
    <xf numFmtId="0" fontId="38" fillId="0" borderId="0" xfId="0" applyFont="1" applyBorder="1" applyAlignment="1" applyProtection="1">
      <alignment horizontal="center" vertical="center"/>
    </xf>
    <xf numFmtId="0" fontId="39" fillId="8" borderId="0" xfId="0" applyFont="1" applyFill="1"/>
    <xf numFmtId="0" fontId="39" fillId="8" borderId="0" xfId="0" applyFont="1" applyFill="1" applyAlignment="1">
      <alignment horizontal="center" vertical="center"/>
    </xf>
    <xf numFmtId="0" fontId="39" fillId="8" borderId="26" xfId="0" applyFont="1" applyFill="1" applyBorder="1" applyAlignment="1">
      <alignment horizontal="left" vertical="center" wrapText="1"/>
    </xf>
    <xf numFmtId="0" fontId="39" fillId="8" borderId="26" xfId="0" applyFont="1" applyFill="1" applyBorder="1" applyAlignment="1">
      <alignment horizontal="center" vertical="center"/>
    </xf>
    <xf numFmtId="0" fontId="39" fillId="8" borderId="54" xfId="0" applyFont="1" applyFill="1" applyBorder="1" applyAlignment="1">
      <alignment vertical="center"/>
    </xf>
    <xf numFmtId="3" fontId="39" fillId="8" borderId="54" xfId="0" applyNumberFormat="1" applyFont="1" applyFill="1" applyBorder="1" applyAlignment="1">
      <alignment horizontal="center" vertical="center"/>
    </xf>
    <xf numFmtId="0" fontId="39" fillId="8" borderId="26" xfId="0" applyFont="1" applyFill="1" applyBorder="1"/>
    <xf numFmtId="2" fontId="39" fillId="8" borderId="26" xfId="0" applyNumberFormat="1" applyFont="1" applyFill="1" applyBorder="1" applyAlignment="1">
      <alignment horizontal="center" vertical="center"/>
    </xf>
    <xf numFmtId="168" fontId="32" fillId="0" borderId="54" xfId="0" applyNumberFormat="1" applyFont="1" applyBorder="1" applyAlignment="1">
      <alignment horizontal="center" vertical="center" wrapText="1"/>
    </xf>
    <xf numFmtId="168" fontId="22" fillId="0" borderId="54" xfId="0" applyNumberFormat="1" applyFont="1" applyBorder="1" applyAlignment="1">
      <alignment horizontal="center" vertical="center"/>
    </xf>
    <xf numFmtId="168" fontId="33" fillId="0" borderId="54" xfId="0" applyNumberFormat="1" applyFont="1" applyBorder="1" applyAlignment="1">
      <alignment horizontal="center" vertical="center" wrapText="1"/>
    </xf>
    <xf numFmtId="168" fontId="30" fillId="0" borderId="0" xfId="0" applyNumberFormat="1" applyFont="1" applyAlignment="1">
      <alignment horizontal="center" vertical="top"/>
    </xf>
    <xf numFmtId="3" fontId="30" fillId="0" borderId="0" xfId="0" applyNumberFormat="1" applyFont="1" applyAlignment="1">
      <alignment horizontal="center"/>
    </xf>
    <xf numFmtId="0" fontId="30" fillId="0" borderId="0" xfId="0" applyFont="1" applyAlignment="1">
      <alignment horizontal="center" vertical="top"/>
    </xf>
    <xf numFmtId="167" fontId="30" fillId="0" borderId="0" xfId="0" applyNumberFormat="1" applyFont="1" applyAlignment="1">
      <alignment horizontal="center"/>
    </xf>
    <xf numFmtId="173" fontId="30" fillId="0" borderId="0" xfId="0" applyNumberFormat="1" applyFont="1" applyAlignment="1">
      <alignment horizontal="center"/>
    </xf>
    <xf numFmtId="170" fontId="30" fillId="0" borderId="0" xfId="0" applyNumberFormat="1" applyFont="1" applyAlignment="1">
      <alignment horizontal="center"/>
    </xf>
    <xf numFmtId="171" fontId="30" fillId="0" borderId="40" xfId="0" applyNumberFormat="1" applyFont="1" applyFill="1" applyBorder="1" applyAlignment="1">
      <alignment horizontal="center" vertical="center"/>
    </xf>
    <xf numFmtId="171" fontId="30" fillId="0" borderId="34" xfId="0" applyNumberFormat="1" applyFont="1" applyFill="1" applyBorder="1" applyAlignment="1">
      <alignment horizontal="center" vertical="center"/>
    </xf>
    <xf numFmtId="171" fontId="30" fillId="0" borderId="31" xfId="0" applyNumberFormat="1" applyFont="1" applyFill="1" applyBorder="1" applyAlignment="1">
      <alignment horizontal="center" vertical="center"/>
    </xf>
    <xf numFmtId="3" fontId="30" fillId="0" borderId="40" xfId="0" applyNumberFormat="1" applyFont="1" applyFill="1" applyBorder="1" applyAlignment="1">
      <alignment horizontal="center" vertical="center"/>
    </xf>
    <xf numFmtId="3" fontId="30" fillId="0" borderId="34" xfId="0" applyNumberFormat="1" applyFont="1" applyFill="1" applyBorder="1" applyAlignment="1">
      <alignment horizontal="center" vertical="center"/>
    </xf>
    <xf numFmtId="3" fontId="30" fillId="0" borderId="31" xfId="0" applyNumberFormat="1" applyFont="1" applyFill="1" applyBorder="1" applyAlignment="1">
      <alignment horizontal="center" vertical="center"/>
    </xf>
    <xf numFmtId="170" fontId="30" fillId="0" borderId="0" xfId="0" applyNumberFormat="1" applyFont="1" applyFill="1" applyAlignment="1">
      <alignment horizontal="center"/>
    </xf>
    <xf numFmtId="0" fontId="25" fillId="0" borderId="0" xfId="0" applyFont="1" applyFill="1" applyAlignment="1">
      <alignment horizontal="center"/>
    </xf>
    <xf numFmtId="165" fontId="2" fillId="7" borderId="0" xfId="2" applyNumberFormat="1" applyFont="1" applyFill="1" applyBorder="1" applyAlignment="1" applyProtection="1">
      <alignment horizontal="center"/>
    </xf>
    <xf numFmtId="168" fontId="27" fillId="5" borderId="0" xfId="0" applyNumberFormat="1" applyFont="1" applyFill="1" applyAlignment="1" applyProtection="1">
      <alignment horizontal="center" vertical="top"/>
      <protection locked="0"/>
    </xf>
    <xf numFmtId="0" fontId="3" fillId="0" borderId="0" xfId="0" applyFont="1" applyFill="1" applyProtection="1">
      <protection locked="0"/>
    </xf>
    <xf numFmtId="0" fontId="15" fillId="0" borderId="0" xfId="0" applyFont="1" applyAlignment="1">
      <alignment vertical="top"/>
    </xf>
    <xf numFmtId="0" fontId="15" fillId="0" borderId="0" xfId="0" applyFont="1" applyAlignment="1" applyProtection="1">
      <alignment vertical="top"/>
    </xf>
    <xf numFmtId="0" fontId="23" fillId="2" borderId="22" xfId="0" applyFont="1" applyFill="1" applyBorder="1" applyAlignment="1" applyProtection="1">
      <alignment horizontal="center"/>
      <protection locked="0"/>
    </xf>
    <xf numFmtId="0" fontId="2" fillId="4" borderId="23" xfId="0" applyFont="1" applyFill="1" applyBorder="1" applyAlignment="1" applyProtection="1">
      <alignment vertical="center"/>
      <protection locked="0"/>
    </xf>
    <xf numFmtId="0" fontId="3" fillId="4" borderId="23" xfId="0" applyFont="1" applyFill="1" applyBorder="1" applyProtection="1">
      <protection locked="0"/>
    </xf>
    <xf numFmtId="0" fontId="13" fillId="0" borderId="0" xfId="0" applyFont="1" applyFill="1" applyProtection="1">
      <protection locked="0"/>
    </xf>
    <xf numFmtId="0" fontId="9" fillId="0" borderId="0" xfId="0" applyFont="1" applyProtection="1">
      <protection locked="0"/>
    </xf>
    <xf numFmtId="0" fontId="3" fillId="0" borderId="0" xfId="0" applyFont="1" applyBorder="1" applyAlignment="1" applyProtection="1">
      <alignment horizontal="center"/>
      <protection locked="0"/>
    </xf>
    <xf numFmtId="0" fontId="2" fillId="0" borderId="0" xfId="0" applyFont="1" applyProtection="1">
      <protection locked="0"/>
    </xf>
    <xf numFmtId="0" fontId="2" fillId="0" borderId="23" xfId="0" applyFont="1" applyFill="1" applyBorder="1" applyAlignment="1" applyProtection="1">
      <alignment vertical="center"/>
    </xf>
    <xf numFmtId="0" fontId="3" fillId="0" borderId="23" xfId="0" applyFont="1" applyFill="1" applyBorder="1" applyProtection="1"/>
    <xf numFmtId="3" fontId="36" fillId="0" borderId="31" xfId="0"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0" fontId="5" fillId="0" borderId="3" xfId="0" applyFont="1" applyBorder="1" applyAlignment="1" applyProtection="1">
      <alignment horizontal="center" vertical="center"/>
    </xf>
    <xf numFmtId="0" fontId="2" fillId="0" borderId="0" xfId="0" applyFont="1" applyAlignment="1" applyProtection="1">
      <alignment horizontal="left" indent="2"/>
    </xf>
    <xf numFmtId="0" fontId="3" fillId="0" borderId="0" xfId="0" applyFont="1" applyFill="1" applyBorder="1" applyAlignment="1" applyProtection="1">
      <alignment horizontal="center"/>
      <protection locked="0"/>
    </xf>
    <xf numFmtId="165" fontId="2" fillId="0" borderId="22" xfId="2" applyNumberFormat="1" applyFont="1" applyFill="1" applyBorder="1" applyAlignment="1" applyProtection="1">
      <alignment horizontal="center"/>
      <protection locked="0"/>
    </xf>
    <xf numFmtId="170" fontId="37" fillId="0" borderId="35" xfId="0" applyNumberFormat="1" applyFont="1" applyFill="1" applyBorder="1" applyAlignment="1" applyProtection="1">
      <alignment horizontal="center" vertical="center"/>
    </xf>
    <xf numFmtId="0" fontId="2" fillId="0" borderId="0" xfId="0" applyFont="1" applyAlignment="1">
      <alignment horizontal="left" vertical="center"/>
    </xf>
    <xf numFmtId="0" fontId="3" fillId="0" borderId="0" xfId="0" applyFont="1" applyFill="1"/>
    <xf numFmtId="167" fontId="30" fillId="9" borderId="40" xfId="0" applyNumberFormat="1" applyFont="1" applyFill="1" applyBorder="1" applyAlignment="1">
      <alignment horizontal="center" vertical="center"/>
    </xf>
    <xf numFmtId="167" fontId="30" fillId="9" borderId="34" xfId="0" applyNumberFormat="1" applyFont="1" applyFill="1" applyBorder="1" applyAlignment="1">
      <alignment horizontal="center" vertical="center"/>
    </xf>
    <xf numFmtId="167" fontId="30" fillId="9" borderId="31" xfId="0" applyNumberFormat="1" applyFont="1" applyFill="1" applyBorder="1" applyAlignment="1">
      <alignment horizontal="center" vertical="center"/>
    </xf>
    <xf numFmtId="0" fontId="43" fillId="4" borderId="37" xfId="0" applyFont="1" applyFill="1" applyBorder="1" applyAlignment="1">
      <alignment horizontal="center" vertical="center" wrapText="1"/>
    </xf>
    <xf numFmtId="3" fontId="39" fillId="8" borderId="26" xfId="0" applyNumberFormat="1" applyFont="1" applyFill="1" applyBorder="1" applyAlignment="1">
      <alignment horizontal="center" vertical="center"/>
    </xf>
    <xf numFmtId="0" fontId="24" fillId="0"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24" fillId="0" borderId="0" xfId="0" applyFont="1" applyBorder="1" applyAlignment="1" applyProtection="1">
      <alignment vertical="center"/>
    </xf>
    <xf numFmtId="0" fontId="24" fillId="0" borderId="0" xfId="0" applyFont="1" applyFill="1" applyBorder="1" applyAlignment="1" applyProtection="1">
      <alignment horizontal="left" vertical="center"/>
    </xf>
    <xf numFmtId="0" fontId="3" fillId="0" borderId="55" xfId="0" applyFont="1" applyBorder="1" applyProtection="1"/>
    <xf numFmtId="0" fontId="6" fillId="0" borderId="56" xfId="1" applyFont="1" applyBorder="1" applyAlignment="1" applyProtection="1">
      <alignment horizontal="center" vertical="center" wrapText="1"/>
    </xf>
    <xf numFmtId="0" fontId="5" fillId="0" borderId="56" xfId="0" applyFont="1" applyBorder="1" applyAlignment="1" applyProtection="1">
      <alignment horizontal="center" vertical="center"/>
    </xf>
    <xf numFmtId="0" fontId="38" fillId="0" borderId="56" xfId="0" applyFont="1" applyFill="1" applyBorder="1" applyAlignment="1" applyProtection="1">
      <alignment horizontal="center" vertical="center"/>
    </xf>
    <xf numFmtId="0" fontId="0" fillId="0" borderId="56" xfId="0" applyBorder="1" applyAlignment="1" applyProtection="1">
      <alignment horizontal="center" vertical="center"/>
    </xf>
    <xf numFmtId="0" fontId="24" fillId="0" borderId="56" xfId="1" applyFont="1" applyBorder="1" applyAlignment="1" applyProtection="1">
      <alignment horizontal="center" vertical="center"/>
    </xf>
    <xf numFmtId="0" fontId="3" fillId="0" borderId="57" xfId="0" applyFont="1" applyBorder="1" applyProtection="1"/>
    <xf numFmtId="0" fontId="3" fillId="0" borderId="58" xfId="0" applyFont="1" applyBorder="1" applyProtection="1"/>
    <xf numFmtId="0" fontId="3" fillId="0" borderId="59" xfId="0" applyFont="1" applyBorder="1" applyProtection="1"/>
    <xf numFmtId="0" fontId="22" fillId="0" borderId="58" xfId="0" applyFont="1" applyBorder="1" applyProtection="1"/>
    <xf numFmtId="0" fontId="22" fillId="0" borderId="59" xfId="0" applyFont="1" applyBorder="1" applyProtection="1"/>
    <xf numFmtId="0" fontId="22" fillId="0" borderId="58" xfId="0" applyFont="1" applyBorder="1" applyAlignment="1" applyProtection="1">
      <alignment horizontal="center"/>
    </xf>
    <xf numFmtId="0" fontId="22" fillId="0" borderId="59" xfId="0" applyFont="1" applyBorder="1" applyAlignment="1" applyProtection="1">
      <alignment horizontal="center"/>
    </xf>
    <xf numFmtId="0" fontId="3" fillId="0" borderId="58" xfId="0" applyFont="1" applyBorder="1" applyAlignment="1" applyProtection="1">
      <alignment vertical="center"/>
    </xf>
    <xf numFmtId="0" fontId="3" fillId="0" borderId="59" xfId="0" applyFont="1" applyBorder="1" applyAlignment="1" applyProtection="1">
      <alignment vertical="center"/>
    </xf>
    <xf numFmtId="0" fontId="45" fillId="0" borderId="56" xfId="1" applyFont="1" applyBorder="1" applyAlignment="1" applyProtection="1">
      <alignment horizontal="left" vertical="center"/>
    </xf>
    <xf numFmtId="3" fontId="37" fillId="0" borderId="35" xfId="0" applyNumberFormat="1" applyFont="1" applyFill="1" applyBorder="1" applyAlignment="1" applyProtection="1">
      <alignment horizontal="center" vertical="center"/>
    </xf>
    <xf numFmtId="0" fontId="3" fillId="10" borderId="0" xfId="0" applyFont="1" applyFill="1" applyProtection="1"/>
    <xf numFmtId="0" fontId="2" fillId="10" borderId="23" xfId="0" applyFont="1" applyFill="1" applyBorder="1" applyAlignment="1" applyProtection="1">
      <alignment vertical="center"/>
    </xf>
    <xf numFmtId="0" fontId="3" fillId="10" borderId="23" xfId="0" applyFont="1" applyFill="1" applyBorder="1" applyProtection="1"/>
    <xf numFmtId="0" fontId="2" fillId="10" borderId="0" xfId="0" applyFont="1" applyFill="1" applyProtection="1"/>
    <xf numFmtId="0" fontId="10" fillId="10" borderId="0" xfId="0" applyFont="1" applyFill="1" applyAlignment="1" applyProtection="1">
      <alignment horizontal="left" vertical="center" wrapText="1"/>
    </xf>
    <xf numFmtId="0" fontId="2" fillId="0" borderId="0" xfId="0" applyFont="1" applyAlignment="1" applyProtection="1">
      <alignment horizontal="left" indent="1"/>
    </xf>
    <xf numFmtId="0" fontId="3" fillId="0" borderId="62" xfId="0" applyFont="1" applyBorder="1" applyProtection="1"/>
    <xf numFmtId="0" fontId="3" fillId="0" borderId="63" xfId="0" applyFont="1" applyBorder="1" applyProtection="1"/>
    <xf numFmtId="0" fontId="3" fillId="0" borderId="0" xfId="0" applyFont="1" applyAlignment="1" applyProtection="1">
      <alignment vertical="top"/>
    </xf>
    <xf numFmtId="0" fontId="2" fillId="0" borderId="0" xfId="0" applyFont="1" applyAlignment="1" applyProtection="1">
      <alignment vertical="top"/>
    </xf>
    <xf numFmtId="0" fontId="3" fillId="3" borderId="0" xfId="0" applyFont="1" applyFill="1" applyProtection="1"/>
    <xf numFmtId="0" fontId="2" fillId="10" borderId="0" xfId="0" applyFont="1" applyFill="1" applyBorder="1" applyAlignment="1" applyProtection="1">
      <alignment vertical="center"/>
    </xf>
    <xf numFmtId="0" fontId="3" fillId="10" borderId="0" xfId="0" applyFont="1" applyFill="1" applyBorder="1" applyProtection="1"/>
    <xf numFmtId="0" fontId="3" fillId="10" borderId="0" xfId="0" applyFont="1" applyFill="1" applyAlignment="1" applyProtection="1">
      <alignment horizontal="left" vertical="center"/>
    </xf>
    <xf numFmtId="0" fontId="12" fillId="10" borderId="0" xfId="0" applyFont="1" applyFill="1" applyProtection="1"/>
    <xf numFmtId="0" fontId="3" fillId="0" borderId="0" xfId="0" applyFont="1" applyFill="1" applyBorder="1" applyAlignment="1" applyProtection="1">
      <alignment vertical="center"/>
    </xf>
    <xf numFmtId="0" fontId="0" fillId="0" borderId="0" xfId="0" applyFill="1" applyBorder="1" applyAlignment="1" applyProtection="1">
      <alignment vertical="center"/>
    </xf>
    <xf numFmtId="0" fontId="2" fillId="0" borderId="0" xfId="0" applyFont="1" applyBorder="1" applyProtection="1"/>
    <xf numFmtId="0" fontId="3" fillId="0" borderId="60" xfId="0" applyFont="1" applyBorder="1" applyAlignment="1" applyProtection="1">
      <alignment vertical="center"/>
    </xf>
    <xf numFmtId="0" fontId="3" fillId="0" borderId="23" xfId="0" applyFont="1" applyFill="1" applyBorder="1" applyAlignment="1" applyProtection="1">
      <alignment vertical="center"/>
    </xf>
    <xf numFmtId="0" fontId="0" fillId="0" borderId="23" xfId="0" applyFill="1" applyBorder="1" applyAlignment="1" applyProtection="1">
      <alignment vertical="center"/>
    </xf>
    <xf numFmtId="0" fontId="24" fillId="0" borderId="23" xfId="0" applyFont="1" applyFill="1" applyBorder="1" applyAlignment="1" applyProtection="1">
      <alignment horizontal="left" vertical="center"/>
    </xf>
    <xf numFmtId="0" fontId="3" fillId="0" borderId="23" xfId="0" applyFont="1" applyBorder="1" applyAlignment="1" applyProtection="1">
      <alignment vertical="center"/>
    </xf>
    <xf numFmtId="0" fontId="3" fillId="0" borderId="61" xfId="0" applyFont="1" applyBorder="1" applyAlignment="1" applyProtection="1">
      <alignment vertical="center"/>
    </xf>
    <xf numFmtId="3" fontId="24" fillId="0" borderId="0" xfId="0" applyNumberFormat="1" applyFont="1" applyBorder="1" applyAlignment="1" applyProtection="1">
      <alignment horizontal="left" vertical="center"/>
    </xf>
    <xf numFmtId="0" fontId="3" fillId="10" borderId="0" xfId="0" applyFont="1" applyFill="1" applyBorder="1" applyProtection="1">
      <protection locked="0"/>
    </xf>
    <xf numFmtId="0" fontId="3" fillId="10" borderId="20" xfId="0" applyFont="1" applyFill="1" applyBorder="1" applyAlignment="1" applyProtection="1">
      <alignment vertical="top"/>
    </xf>
    <xf numFmtId="169" fontId="2" fillId="2" borderId="22" xfId="2" applyNumberFormat="1" applyFont="1" applyFill="1" applyBorder="1" applyAlignment="1" applyProtection="1">
      <alignment horizontal="right"/>
      <protection locked="0"/>
    </xf>
    <xf numFmtId="0" fontId="14" fillId="0" borderId="0" xfId="3" applyProtection="1"/>
    <xf numFmtId="0" fontId="3" fillId="10" borderId="0" xfId="0" applyFont="1" applyFill="1" applyAlignment="1" applyProtection="1">
      <alignment horizontal="center" vertical="top"/>
    </xf>
    <xf numFmtId="0" fontId="0" fillId="0" borderId="20" xfId="0" applyBorder="1" applyAlignment="1" applyProtection="1">
      <alignment vertical="top"/>
    </xf>
    <xf numFmtId="0" fontId="3" fillId="7" borderId="20" xfId="0" applyFont="1" applyFill="1" applyBorder="1" applyAlignment="1" applyProtection="1">
      <alignment vertical="top"/>
    </xf>
    <xf numFmtId="0" fontId="0" fillId="7" borderId="20" xfId="0" applyFill="1" applyBorder="1" applyAlignment="1" applyProtection="1">
      <alignment vertical="top"/>
    </xf>
    <xf numFmtId="0" fontId="3" fillId="7" borderId="20" xfId="0" applyFont="1" applyFill="1" applyBorder="1" applyAlignment="1" applyProtection="1">
      <alignment horizontal="center" vertical="top"/>
    </xf>
    <xf numFmtId="0" fontId="3" fillId="7" borderId="20" xfId="0" applyFont="1" applyFill="1" applyBorder="1" applyAlignment="1" applyProtection="1">
      <alignment horizontal="center"/>
    </xf>
    <xf numFmtId="0" fontId="3" fillId="0" borderId="0" xfId="0" applyFont="1" applyAlignment="1" applyProtection="1">
      <alignment horizontal="left" vertical="top" wrapText="1"/>
    </xf>
    <xf numFmtId="0" fontId="3" fillId="2" borderId="0" xfId="0" applyFont="1" applyFill="1" applyAlignment="1" applyProtection="1">
      <alignment horizontal="left" vertical="top" wrapText="1"/>
    </xf>
    <xf numFmtId="0" fontId="3" fillId="3" borderId="0" xfId="0" applyFont="1" applyFill="1" applyAlignment="1" applyProtection="1">
      <alignment horizontal="left" vertical="top" wrapText="1"/>
    </xf>
    <xf numFmtId="0" fontId="2" fillId="0" borderId="0" xfId="0" applyFont="1" applyAlignment="1" applyProtection="1">
      <alignment horizontal="left" vertical="top" wrapText="1"/>
    </xf>
    <xf numFmtId="0" fontId="21" fillId="0" borderId="0" xfId="0" applyFont="1" applyAlignment="1" applyProtection="1">
      <alignment horizontal="left" vertical="top" wrapText="1"/>
    </xf>
    <xf numFmtId="0" fontId="48" fillId="0" borderId="0" xfId="0" applyFont="1" applyFill="1" applyProtection="1"/>
    <xf numFmtId="0" fontId="3" fillId="0" borderId="0" xfId="0" applyFont="1" applyAlignment="1" applyProtection="1">
      <alignment horizontal="left" wrapText="1" indent="2"/>
    </xf>
    <xf numFmtId="0" fontId="0" fillId="0" borderId="0" xfId="0" applyAlignment="1" applyProtection="1">
      <alignment horizontal="left" wrapText="1" indent="2"/>
    </xf>
    <xf numFmtId="0" fontId="50" fillId="0" borderId="0" xfId="0" applyFont="1" applyAlignment="1" applyProtection="1">
      <alignment horizontal="left" wrapText="1" indent="4"/>
    </xf>
    <xf numFmtId="0" fontId="0" fillId="0" borderId="0" xfId="0" applyAlignment="1" applyProtection="1">
      <alignment horizontal="left" wrapText="1" indent="4"/>
    </xf>
    <xf numFmtId="0" fontId="2" fillId="0" borderId="0" xfId="0" applyFont="1" applyFill="1" applyAlignment="1" applyProtection="1">
      <alignment wrapText="1"/>
    </xf>
    <xf numFmtId="0" fontId="21" fillId="0" borderId="0" xfId="0" applyFont="1" applyFill="1" applyAlignment="1" applyProtection="1">
      <alignment wrapText="1"/>
    </xf>
    <xf numFmtId="0" fontId="14" fillId="0" borderId="0" xfId="3" applyAlignment="1" applyProtection="1">
      <alignment horizontal="left" wrapText="1" indent="2"/>
    </xf>
    <xf numFmtId="0" fontId="0" fillId="0" borderId="0" xfId="0" applyAlignment="1" applyProtection="1">
      <alignment horizontal="left" wrapText="1" indent="2"/>
    </xf>
    <xf numFmtId="0" fontId="3" fillId="0" borderId="0" xfId="0" applyFont="1" applyAlignment="1" applyProtection="1">
      <alignment horizontal="left" wrapText="1" indent="2"/>
    </xf>
    <xf numFmtId="0" fontId="4" fillId="0" borderId="1" xfId="1" applyFont="1" applyBorder="1" applyAlignment="1" applyProtection="1">
      <alignment horizontal="center" vertical="center" wrapText="1"/>
    </xf>
    <xf numFmtId="0" fontId="4" fillId="0" borderId="8" xfId="1" applyFont="1" applyBorder="1" applyAlignment="1" applyProtection="1">
      <alignment horizontal="center" vertical="center"/>
    </xf>
    <xf numFmtId="0" fontId="4" fillId="0" borderId="18" xfId="1" applyFont="1" applyBorder="1" applyAlignment="1" applyProtection="1">
      <alignment horizontal="center" vertical="center"/>
    </xf>
    <xf numFmtId="0" fontId="6" fillId="0" borderId="2"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0" fillId="0" borderId="3" xfId="0" applyBorder="1" applyAlignment="1" applyProtection="1">
      <alignment wrapText="1"/>
    </xf>
    <xf numFmtId="0" fontId="0" fillId="0" borderId="4" xfId="0" applyBorder="1" applyAlignment="1" applyProtection="1">
      <alignment wrapText="1"/>
    </xf>
    <xf numFmtId="0" fontId="6" fillId="0" borderId="9"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0" fillId="0" borderId="0" xfId="0" applyAlignment="1" applyProtection="1">
      <alignment wrapText="1"/>
    </xf>
    <xf numFmtId="0" fontId="0" fillId="0" borderId="10" xfId="0" applyBorder="1" applyAlignment="1" applyProtection="1">
      <alignment wrapText="1"/>
    </xf>
    <xf numFmtId="0" fontId="6" fillId="0" borderId="19" xfId="1" applyFont="1" applyBorder="1" applyAlignment="1" applyProtection="1">
      <alignment horizontal="center" vertical="center" wrapText="1"/>
    </xf>
    <xf numFmtId="0" fontId="6" fillId="0" borderId="20" xfId="1" applyFont="1" applyBorder="1" applyAlignment="1" applyProtection="1">
      <alignment horizontal="center" vertical="center" wrapText="1"/>
    </xf>
    <xf numFmtId="0" fontId="0" fillId="0" borderId="20" xfId="0" applyBorder="1" applyAlignment="1" applyProtection="1">
      <alignment wrapText="1"/>
    </xf>
    <xf numFmtId="0" fontId="0" fillId="0" borderId="21" xfId="0" applyBorder="1" applyAlignment="1" applyProtection="1">
      <alignment wrapText="1"/>
    </xf>
    <xf numFmtId="0" fontId="14" fillId="0" borderId="0" xfId="3" applyAlignment="1" applyProtection="1">
      <alignment horizontal="center"/>
    </xf>
    <xf numFmtId="0" fontId="0" fillId="0" borderId="0" xfId="0" applyAlignment="1" applyProtection="1">
      <alignment horizontal="center"/>
    </xf>
    <xf numFmtId="0" fontId="12" fillId="0" borderId="0" xfId="0" applyFont="1" applyAlignment="1" applyProtection="1"/>
    <xf numFmtId="0" fontId="0" fillId="0" borderId="0" xfId="0" applyAlignment="1" applyProtection="1"/>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0" fillId="0" borderId="0" xfId="0" applyAlignment="1" applyProtection="1">
      <alignment horizontal="left" vertical="top"/>
    </xf>
    <xf numFmtId="0" fontId="12" fillId="0" borderId="0" xfId="3" applyFont="1" applyAlignment="1" applyProtection="1">
      <alignment wrapText="1"/>
    </xf>
    <xf numFmtId="0" fontId="2" fillId="0" borderId="0" xfId="0" applyFont="1" applyAlignment="1" applyProtection="1">
      <alignment wrapText="1"/>
    </xf>
    <xf numFmtId="0" fontId="12" fillId="0" borderId="0" xfId="0" applyFont="1" applyFill="1" applyAlignment="1" applyProtection="1">
      <alignment horizontal="left" wrapText="1"/>
    </xf>
    <xf numFmtId="0" fontId="10" fillId="10" borderId="0" xfId="0" applyFont="1" applyFill="1" applyAlignment="1" applyProtection="1">
      <alignment horizontal="left" vertical="top" wrapText="1"/>
    </xf>
    <xf numFmtId="0" fontId="3" fillId="5" borderId="0" xfId="0" applyFont="1" applyFill="1" applyAlignment="1" applyProtection="1">
      <alignment vertical="center" wrapText="1"/>
    </xf>
    <xf numFmtId="0" fontId="0" fillId="5" borderId="0" xfId="0" applyFill="1" applyAlignment="1" applyProtection="1">
      <alignment vertical="center" wrapText="1"/>
    </xf>
    <xf numFmtId="0" fontId="46" fillId="0" borderId="0" xfId="0" applyFont="1" applyAlignment="1" applyProtection="1">
      <alignment horizontal="center" wrapText="1"/>
    </xf>
    <xf numFmtId="0" fontId="39" fillId="0" borderId="0" xfId="0" applyFont="1" applyAlignment="1" applyProtection="1">
      <alignment horizontal="center" wrapText="1"/>
    </xf>
    <xf numFmtId="0" fontId="6" fillId="0" borderId="4" xfId="1" applyFont="1" applyBorder="1" applyAlignment="1" applyProtection="1">
      <alignment horizontal="center" vertical="center" wrapText="1"/>
    </xf>
    <xf numFmtId="0" fontId="6" fillId="0" borderId="10" xfId="1" applyFont="1" applyBorder="1" applyAlignment="1" applyProtection="1">
      <alignment horizontal="center" vertical="center" wrapText="1"/>
    </xf>
    <xf numFmtId="0" fontId="6" fillId="0" borderId="21" xfId="1"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7" xfId="0" applyFont="1" applyBorder="1" applyAlignment="1" applyProtection="1">
      <alignment horizontal="center" vertical="top"/>
    </xf>
    <xf numFmtId="0" fontId="7" fillId="0" borderId="2" xfId="1" applyFont="1" applyBorder="1" applyAlignment="1" applyProtection="1">
      <alignment horizontal="center" vertical="center" wrapText="1"/>
    </xf>
    <xf numFmtId="0" fontId="7" fillId="0" borderId="4" xfId="1" applyFont="1" applyBorder="1" applyAlignment="1" applyProtection="1">
      <alignment horizontal="center" vertical="center" wrapText="1"/>
    </xf>
    <xf numFmtId="0" fontId="7" fillId="0" borderId="14" xfId="1" applyFont="1" applyBorder="1" applyAlignment="1" applyProtection="1">
      <alignment horizontal="center" vertical="center" wrapText="1"/>
    </xf>
    <xf numFmtId="0" fontId="7" fillId="0" borderId="15" xfId="1" applyFont="1" applyBorder="1" applyAlignment="1" applyProtection="1">
      <alignment horizontal="center" vertical="center" wrapText="1"/>
    </xf>
    <xf numFmtId="0" fontId="7" fillId="0" borderId="12" xfId="1" applyFont="1" applyBorder="1" applyAlignment="1" applyProtection="1">
      <alignment horizontal="center" vertical="center"/>
    </xf>
    <xf numFmtId="0" fontId="7" fillId="0" borderId="13" xfId="1"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21" xfId="0" applyFont="1" applyBorder="1" applyAlignment="1" applyProtection="1">
      <alignment horizontal="center" vertical="center"/>
    </xf>
    <xf numFmtId="0" fontId="6" fillId="0" borderId="16" xfId="1" applyFont="1" applyBorder="1" applyAlignment="1" applyProtection="1">
      <alignment horizontal="center" vertical="center" wrapText="1"/>
    </xf>
    <xf numFmtId="0" fontId="6" fillId="0" borderId="17" xfId="1" applyFont="1" applyBorder="1" applyAlignment="1" applyProtection="1">
      <alignment horizontal="center" vertical="center" wrapText="1"/>
    </xf>
    <xf numFmtId="0" fontId="3" fillId="2" borderId="24" xfId="0" applyFont="1" applyFill="1" applyBorder="1" applyAlignment="1" applyProtection="1">
      <protection locked="0"/>
    </xf>
    <xf numFmtId="0" fontId="0" fillId="2" borderId="26" xfId="0" applyFill="1" applyBorder="1" applyAlignment="1" applyProtection="1">
      <protection locked="0"/>
    </xf>
    <xf numFmtId="0" fontId="0" fillId="2" borderId="25" xfId="0" applyFill="1" applyBorder="1" applyAlignment="1" applyProtection="1">
      <protection locked="0"/>
    </xf>
    <xf numFmtId="0" fontId="3" fillId="10" borderId="0" xfId="0" applyFont="1" applyFill="1" applyAlignment="1" applyProtection="1">
      <alignment vertical="top" wrapText="1"/>
    </xf>
    <xf numFmtId="0" fontId="0" fillId="0" borderId="0" xfId="0" applyAlignment="1" applyProtection="1">
      <alignment vertical="top" wrapText="1"/>
    </xf>
    <xf numFmtId="0" fontId="0" fillId="0" borderId="10" xfId="0" applyBorder="1" applyAlignment="1" applyProtection="1">
      <alignment vertical="top" wrapText="1"/>
    </xf>
    <xf numFmtId="0" fontId="3" fillId="2" borderId="24" xfId="0" applyFont="1" applyFill="1" applyBorder="1" applyAlignment="1" applyProtection="1">
      <alignment vertical="top"/>
      <protection locked="0"/>
    </xf>
    <xf numFmtId="0" fontId="0" fillId="2" borderId="26" xfId="0" applyFill="1" applyBorder="1" applyAlignment="1" applyProtection="1">
      <alignment vertical="top"/>
      <protection locked="0"/>
    </xf>
    <xf numFmtId="0" fontId="0" fillId="2" borderId="25" xfId="0" applyFill="1" applyBorder="1" applyAlignment="1" applyProtection="1">
      <alignment vertical="top"/>
      <protection locked="0"/>
    </xf>
    <xf numFmtId="0" fontId="0" fillId="0" borderId="0" xfId="0" applyAlignment="1" applyProtection="1">
      <alignment horizontal="left" vertical="top" wrapText="1"/>
    </xf>
    <xf numFmtId="0" fontId="3" fillId="10" borderId="0" xfId="0" applyFont="1" applyFill="1" applyAlignment="1" applyProtection="1">
      <alignment vertical="top"/>
    </xf>
    <xf numFmtId="0" fontId="0" fillId="0" borderId="0" xfId="0" applyAlignment="1" applyProtection="1">
      <alignment vertical="top"/>
    </xf>
    <xf numFmtId="0" fontId="0" fillId="0" borderId="10" xfId="0" applyBorder="1" applyAlignment="1" applyProtection="1">
      <alignment vertical="top"/>
    </xf>
    <xf numFmtId="0" fontId="3" fillId="2" borderId="24" xfId="0" applyFont="1" applyFill="1" applyBorder="1" applyAlignment="1" applyProtection="1">
      <alignment horizontal="center"/>
      <protection locked="0"/>
    </xf>
    <xf numFmtId="0" fontId="0" fillId="0" borderId="25" xfId="0" applyBorder="1" applyAlignment="1" applyProtection="1">
      <alignment horizontal="center"/>
      <protection locked="0"/>
    </xf>
    <xf numFmtId="0" fontId="3" fillId="2" borderId="22" xfId="0" applyFont="1" applyFill="1" applyBorder="1" applyAlignment="1" applyProtection="1">
      <alignment horizontal="center" vertical="top"/>
      <protection locked="0"/>
    </xf>
    <xf numFmtId="0" fontId="7" fillId="2" borderId="22" xfId="1" applyFont="1" applyFill="1" applyBorder="1" applyAlignment="1" applyProtection="1">
      <alignment horizontal="center" vertical="center"/>
      <protection locked="0"/>
    </xf>
    <xf numFmtId="0" fontId="3" fillId="0" borderId="0" xfId="0" applyFont="1" applyAlignment="1" applyProtection="1">
      <alignment horizontal="left"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1" xfId="1" applyFont="1" applyBorder="1" applyAlignment="1">
      <alignment horizontal="center" vertical="center" wrapText="1"/>
    </xf>
    <xf numFmtId="0" fontId="4" fillId="0" borderId="1" xfId="1" applyFont="1" applyBorder="1" applyAlignment="1">
      <alignment horizontal="center" vertical="center" wrapText="1"/>
    </xf>
    <xf numFmtId="0" fontId="4" fillId="0" borderId="8" xfId="1" applyFont="1" applyBorder="1" applyAlignment="1">
      <alignment horizontal="center" vertical="center"/>
    </xf>
    <xf numFmtId="0" fontId="4" fillId="0" borderId="18" xfId="1" applyFont="1" applyBorder="1" applyAlignment="1">
      <alignment horizontal="center" vertical="center"/>
    </xf>
    <xf numFmtId="0" fontId="3" fillId="2" borderId="24"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46" fillId="0" borderId="0" xfId="0" applyFont="1" applyAlignment="1">
      <alignment horizontal="center" wrapText="1"/>
    </xf>
    <xf numFmtId="0" fontId="39" fillId="0" borderId="0" xfId="0" applyFont="1" applyAlignment="1">
      <alignment horizontal="center" wrapText="1"/>
    </xf>
    <xf numFmtId="0" fontId="3" fillId="2" borderId="2" xfId="0" applyFont="1" applyFill="1" applyBorder="1" applyAlignment="1" applyProtection="1">
      <alignment vertical="top" wrapText="1"/>
      <protection locked="0"/>
    </xf>
    <xf numFmtId="0" fontId="0" fillId="2" borderId="3" xfId="0" applyFont="1" applyFill="1" applyBorder="1" applyAlignment="1" applyProtection="1">
      <alignment vertical="top" wrapText="1"/>
      <protection locked="0"/>
    </xf>
    <xf numFmtId="0" fontId="0" fillId="2" borderId="4" xfId="0" applyFont="1" applyFill="1" applyBorder="1" applyAlignment="1" applyProtection="1">
      <alignment vertical="top" wrapText="1"/>
      <protection locked="0"/>
    </xf>
    <xf numFmtId="0" fontId="3" fillId="2" borderId="9" xfId="0" applyFont="1" applyFill="1" applyBorder="1" applyAlignment="1" applyProtection="1">
      <alignment vertical="top" wrapText="1"/>
      <protection locked="0"/>
    </xf>
    <xf numFmtId="0" fontId="0" fillId="2" borderId="0" xfId="0" applyFont="1" applyFill="1" applyBorder="1" applyAlignment="1" applyProtection="1">
      <alignment vertical="top" wrapText="1"/>
      <protection locked="0"/>
    </xf>
    <xf numFmtId="0" fontId="0" fillId="2" borderId="10" xfId="0" applyFont="1" applyFill="1" applyBorder="1" applyAlignment="1" applyProtection="1">
      <alignment vertical="top" wrapText="1"/>
      <protection locked="0"/>
    </xf>
    <xf numFmtId="0" fontId="0" fillId="2" borderId="9" xfId="0" applyFont="1" applyFill="1" applyBorder="1" applyAlignment="1" applyProtection="1">
      <alignment vertical="top" wrapText="1"/>
      <protection locked="0"/>
    </xf>
    <xf numFmtId="0" fontId="0" fillId="2" borderId="0" xfId="0" applyFont="1" applyFill="1" applyAlignment="1" applyProtection="1">
      <alignment vertical="top" wrapText="1"/>
      <protection locked="0"/>
    </xf>
    <xf numFmtId="0" fontId="0" fillId="2" borderId="19" xfId="0" applyFont="1" applyFill="1" applyBorder="1" applyAlignment="1" applyProtection="1">
      <alignment vertical="top" wrapText="1"/>
      <protection locked="0"/>
    </xf>
    <xf numFmtId="0" fontId="0" fillId="2" borderId="20" xfId="0" applyFont="1" applyFill="1" applyBorder="1" applyAlignment="1" applyProtection="1">
      <alignment vertical="top" wrapText="1"/>
      <protection locked="0"/>
    </xf>
    <xf numFmtId="0" fontId="0" fillId="2" borderId="21" xfId="0" applyFont="1" applyFill="1" applyBorder="1" applyAlignment="1" applyProtection="1">
      <alignment vertical="top" wrapText="1"/>
      <protection locked="0"/>
    </xf>
    <xf numFmtId="0" fontId="3" fillId="0" borderId="0" xfId="0" applyFont="1" applyAlignment="1" applyProtection="1">
      <alignment horizontal="left" wrapText="1"/>
    </xf>
    <xf numFmtId="0" fontId="3" fillId="0" borderId="9" xfId="0" applyFont="1" applyBorder="1" applyAlignment="1" applyProtection="1">
      <alignment horizontal="left" wrapText="1"/>
    </xf>
    <xf numFmtId="0" fontId="3" fillId="0" borderId="0" xfId="0" applyFont="1" applyBorder="1" applyAlignment="1" applyProtection="1">
      <alignment horizontal="left" wrapText="1"/>
    </xf>
    <xf numFmtId="0" fontId="3" fillId="0" borderId="10" xfId="0" applyFont="1" applyBorder="1" applyAlignment="1" applyProtection="1">
      <alignment horizontal="left" wrapText="1"/>
    </xf>
    <xf numFmtId="0" fontId="2" fillId="0" borderId="0" xfId="0" applyFont="1" applyAlignment="1" applyProtection="1">
      <alignment horizontal="left" vertical="center"/>
    </xf>
    <xf numFmtId="0" fontId="3" fillId="2" borderId="24"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0" fontId="3" fillId="0" borderId="0" xfId="0" applyFont="1" applyFill="1" applyAlignment="1" applyProtection="1">
      <alignment horizontal="left" wrapText="1"/>
    </xf>
    <xf numFmtId="49" fontId="3" fillId="2" borderId="24" xfId="0" applyNumberFormat="1" applyFont="1" applyFill="1" applyBorder="1" applyAlignment="1" applyProtection="1">
      <protection locked="0"/>
    </xf>
    <xf numFmtId="49" fontId="0" fillId="2" borderId="26" xfId="0" applyNumberFormat="1" applyFill="1" applyBorder="1" applyAlignment="1" applyProtection="1">
      <protection locked="0"/>
    </xf>
    <xf numFmtId="49" fontId="0" fillId="2" borderId="25" xfId="0" applyNumberFormat="1" applyFill="1" applyBorder="1" applyAlignment="1" applyProtection="1">
      <protection locked="0"/>
    </xf>
    <xf numFmtId="0" fontId="3" fillId="0" borderId="50" xfId="0" applyNumberFormat="1" applyFont="1" applyFill="1" applyBorder="1" applyAlignment="1" applyProtection="1">
      <alignment horizontal="left" vertical="center" indent="2"/>
    </xf>
    <xf numFmtId="0" fontId="0" fillId="0" borderId="51" xfId="0" applyNumberFormat="1" applyBorder="1" applyAlignment="1">
      <alignment horizontal="left" vertical="center" indent="2"/>
    </xf>
    <xf numFmtId="0" fontId="0" fillId="0" borderId="45" xfId="0" applyNumberFormat="1" applyBorder="1" applyAlignment="1">
      <alignment horizontal="left" vertical="center" indent="2"/>
    </xf>
    <xf numFmtId="0" fontId="22" fillId="0" borderId="0" xfId="0" applyFont="1" applyAlignment="1" applyProtection="1">
      <alignment vertical="center" wrapText="1"/>
    </xf>
    <xf numFmtId="0" fontId="0" fillId="0" borderId="0" xfId="0" applyAlignment="1">
      <alignment vertical="center" wrapText="1"/>
    </xf>
    <xf numFmtId="0" fontId="3" fillId="0" borderId="47" xfId="0" applyFont="1" applyFill="1" applyBorder="1" applyAlignment="1" applyProtection="1">
      <alignment vertical="center"/>
    </xf>
    <xf numFmtId="0" fontId="0" fillId="0" borderId="48" xfId="0" applyFill="1" applyBorder="1" applyAlignment="1" applyProtection="1">
      <alignment vertical="center"/>
    </xf>
    <xf numFmtId="0" fontId="0" fillId="0" borderId="49" xfId="0" applyFill="1" applyBorder="1" applyAlignment="1" applyProtection="1">
      <alignment vertical="center"/>
    </xf>
    <xf numFmtId="0" fontId="3" fillId="0" borderId="50" xfId="0" applyFont="1" applyFill="1" applyBorder="1" applyAlignment="1" applyProtection="1">
      <alignment vertical="center"/>
    </xf>
    <xf numFmtId="0" fontId="0" fillId="0" borderId="51" xfId="0" applyFill="1" applyBorder="1" applyAlignment="1" applyProtection="1">
      <alignment vertical="center"/>
    </xf>
    <xf numFmtId="0" fontId="0" fillId="0" borderId="45" xfId="0" applyFill="1" applyBorder="1" applyAlignment="1" applyProtection="1">
      <alignment vertical="center"/>
    </xf>
    <xf numFmtId="0" fontId="3" fillId="0" borderId="52" xfId="0" applyFont="1" applyFill="1" applyBorder="1" applyAlignment="1" applyProtection="1">
      <alignment vertical="center"/>
    </xf>
    <xf numFmtId="0" fontId="0" fillId="0" borderId="53" xfId="0" applyFill="1" applyBorder="1" applyAlignment="1" applyProtection="1">
      <alignment vertical="center"/>
    </xf>
    <xf numFmtId="0" fontId="0" fillId="0" borderId="46" xfId="0" applyFill="1" applyBorder="1" applyAlignment="1" applyProtection="1">
      <alignment vertical="center"/>
    </xf>
    <xf numFmtId="0" fontId="2" fillId="0" borderId="0" xfId="0" applyFont="1" applyAlignment="1" applyProtection="1">
      <alignment horizontal="left" wrapText="1"/>
    </xf>
    <xf numFmtId="0" fontId="3" fillId="10" borderId="0" xfId="0" applyFont="1" applyFill="1" applyAlignment="1" applyProtection="1">
      <alignment horizontal="left" wrapText="1"/>
    </xf>
  </cellXfs>
  <cellStyles count="4">
    <cellStyle name="Lien hypertexte" xfId="3" builtinId="8"/>
    <cellStyle name="Milliers" xfId="2" builtinId="3"/>
    <cellStyle name="Normal" xfId="0" builtinId="0"/>
    <cellStyle name="Normal 2" xfId="1" xr:uid="{00000000-0005-0000-0000-000003000000}"/>
  </cellStyles>
  <dxfs count="4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color theme="0"/>
      </font>
      <fill>
        <patternFill>
          <bgColor rgb="FFFF0000"/>
        </patternFill>
      </fill>
    </dxf>
    <dxf>
      <font>
        <strike val="0"/>
        <color theme="0"/>
      </font>
      <fill>
        <patternFill>
          <bgColor rgb="FFFF0000"/>
        </patternFill>
      </fill>
    </dxf>
    <dxf>
      <font>
        <strike val="0"/>
        <color theme="0"/>
      </font>
      <fill>
        <patternFill>
          <bgColor rgb="FFFF0000"/>
        </patternFill>
      </fill>
    </dxf>
    <dxf>
      <font>
        <strike val="0"/>
        <color theme="0"/>
      </font>
      <fill>
        <patternFill>
          <bgColor rgb="FFFF0000"/>
        </patternFill>
      </fill>
    </dxf>
    <dxf>
      <font>
        <strike val="0"/>
        <color theme="0"/>
      </font>
      <fill>
        <patternFill>
          <bgColor rgb="FFFF0000"/>
        </patternFill>
      </fill>
    </dxf>
    <dxf>
      <fill>
        <patternFill>
          <bgColor theme="9" tint="0.79998168889431442"/>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ont>
        <strike val="0"/>
        <color rgb="FFFF0000"/>
      </font>
    </dxf>
    <dxf>
      <font>
        <strike val="0"/>
        <color rgb="FFFF0000"/>
      </font>
    </dxf>
    <dxf>
      <font>
        <color rgb="FFFF0000"/>
      </font>
    </dxf>
    <dxf>
      <font>
        <color rgb="FFFF0000"/>
      </font>
    </dxf>
    <dxf>
      <font>
        <color rgb="FFFF0000"/>
      </font>
    </dxf>
    <dxf>
      <fill>
        <patternFill>
          <bgColor rgb="FFFF0000"/>
        </patternFill>
      </fill>
    </dxf>
    <dxf>
      <fill>
        <patternFill>
          <bgColor rgb="FFFFC000"/>
        </patternFill>
      </fill>
    </dxf>
    <dxf>
      <fill>
        <patternFill>
          <bgColor rgb="FFFF0000"/>
        </patternFill>
      </fill>
    </dxf>
    <dxf>
      <fill>
        <patternFill>
          <bgColor rgb="FFFF0000"/>
        </patternFill>
      </fill>
    </dxf>
    <dxf>
      <font>
        <color rgb="FFFF0000"/>
      </font>
    </dxf>
    <dxf>
      <font>
        <color rgb="FFFF0000"/>
      </font>
    </dxf>
  </dxfs>
  <tableStyles count="0" defaultTableStyle="TableStyleMedium2"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189155</xdr:colOff>
      <xdr:row>0</xdr:row>
      <xdr:rowOff>78890</xdr:rowOff>
    </xdr:from>
    <xdr:to>
      <xdr:col>1</xdr:col>
      <xdr:colOff>511100</xdr:colOff>
      <xdr:row>3</xdr:row>
      <xdr:rowOff>75304</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155" y="78890"/>
          <a:ext cx="321945" cy="634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189155</xdr:colOff>
      <xdr:row>0</xdr:row>
      <xdr:rowOff>78890</xdr:rowOff>
    </xdr:from>
    <xdr:to>
      <xdr:col>1</xdr:col>
      <xdr:colOff>511100</xdr:colOff>
      <xdr:row>3</xdr:row>
      <xdr:rowOff>75304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155" y="78890"/>
          <a:ext cx="321945" cy="63458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1</xdr:col>
          <xdr:colOff>571500</xdr:colOff>
          <xdr:row>16</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9525</xdr:rowOff>
        </xdr:from>
        <xdr:to>
          <xdr:col>1</xdr:col>
          <xdr:colOff>571500</xdr:colOff>
          <xdr:row>17</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1</xdr:col>
          <xdr:colOff>571500</xdr:colOff>
          <xdr:row>18</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9525</xdr:rowOff>
        </xdr:from>
        <xdr:to>
          <xdr:col>1</xdr:col>
          <xdr:colOff>571500</xdr:colOff>
          <xdr:row>19</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1</xdr:col>
          <xdr:colOff>571500</xdr:colOff>
          <xdr:row>20</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180975</xdr:rowOff>
        </xdr:from>
        <xdr:to>
          <xdr:col>1</xdr:col>
          <xdr:colOff>571500</xdr:colOff>
          <xdr:row>21</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189155</xdr:colOff>
      <xdr:row>0</xdr:row>
      <xdr:rowOff>78890</xdr:rowOff>
    </xdr:from>
    <xdr:to>
      <xdr:col>1</xdr:col>
      <xdr:colOff>511100</xdr:colOff>
      <xdr:row>3</xdr:row>
      <xdr:rowOff>75304</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155" y="269390"/>
          <a:ext cx="321945" cy="646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189155</xdr:colOff>
      <xdr:row>0</xdr:row>
      <xdr:rowOff>46602</xdr:rowOff>
    </xdr:from>
    <xdr:to>
      <xdr:col>2</xdr:col>
      <xdr:colOff>511100</xdr:colOff>
      <xdr:row>3</xdr:row>
      <xdr:rowOff>149392</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926" y="46602"/>
          <a:ext cx="321945" cy="635544"/>
        </a:xfrm>
        <a:prstGeom prst="rect">
          <a:avLst/>
        </a:prstGeom>
      </xdr:spPr>
    </xdr:pic>
    <xdr:clientData/>
  </xdr:twoCellAnchor>
  <xdr:twoCellAnchor>
    <xdr:from>
      <xdr:col>2</xdr:col>
      <xdr:colOff>89356</xdr:colOff>
      <xdr:row>9</xdr:row>
      <xdr:rowOff>36778</xdr:rowOff>
    </xdr:from>
    <xdr:to>
      <xdr:col>2</xdr:col>
      <xdr:colOff>700144</xdr:colOff>
      <xdr:row>9</xdr:row>
      <xdr:rowOff>212611</xdr:rowOff>
    </xdr:to>
    <xdr:pic>
      <xdr:nvPicPr>
        <xdr:cNvPr id="137" name="Image 136">
          <a:extLst>
            <a:ext uri="{FF2B5EF4-FFF2-40B4-BE49-F238E27FC236}">
              <a16:creationId xmlns:a16="http://schemas.microsoft.com/office/drawing/2014/main" id="{00000000-0008-0000-0300-000089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758" y="1159367"/>
          <a:ext cx="610788" cy="175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86935</xdr:colOff>
      <xdr:row>9</xdr:row>
      <xdr:rowOff>42333</xdr:rowOff>
    </xdr:from>
    <xdr:to>
      <xdr:col>3</xdr:col>
      <xdr:colOff>678430</xdr:colOff>
      <xdr:row>9</xdr:row>
      <xdr:rowOff>212612</xdr:rowOff>
    </xdr:to>
    <xdr:pic>
      <xdr:nvPicPr>
        <xdr:cNvPr id="164" name="Image 163">
          <a:extLst>
            <a:ext uri="{FF2B5EF4-FFF2-40B4-BE49-F238E27FC236}">
              <a16:creationId xmlns:a16="http://schemas.microsoft.com/office/drawing/2014/main" id="{00000000-0008-0000-0300-0000A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17739" y="1164922"/>
          <a:ext cx="591495" cy="170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74083</xdr:colOff>
      <xdr:row>9</xdr:row>
      <xdr:rowOff>47384</xdr:rowOff>
    </xdr:from>
    <xdr:to>
      <xdr:col>4</xdr:col>
      <xdr:colOff>646341</xdr:colOff>
      <xdr:row>9</xdr:row>
      <xdr:rowOff>217273</xdr:rowOff>
    </xdr:to>
    <xdr:pic>
      <xdr:nvPicPr>
        <xdr:cNvPr id="165" name="Image 164">
          <a:extLst>
            <a:ext uri="{FF2B5EF4-FFF2-40B4-BE49-F238E27FC236}">
              <a16:creationId xmlns:a16="http://schemas.microsoft.com/office/drawing/2014/main" id="{00000000-0008-0000-0300-0000A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0397" y="1153253"/>
          <a:ext cx="572258" cy="169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68</xdr:row>
      <xdr:rowOff>10584</xdr:rowOff>
    </xdr:from>
    <xdr:to>
      <xdr:col>8</xdr:col>
      <xdr:colOff>361951</xdr:colOff>
      <xdr:row>69</xdr:row>
      <xdr:rowOff>1059</xdr:rowOff>
    </xdr:to>
    <xdr:pic>
      <xdr:nvPicPr>
        <xdr:cNvPr id="175" name="Image 174">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1" y="4307417"/>
          <a:ext cx="11239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70</xdr:row>
      <xdr:rowOff>10584</xdr:rowOff>
    </xdr:from>
    <xdr:to>
      <xdr:col>8</xdr:col>
      <xdr:colOff>352426</xdr:colOff>
      <xdr:row>71</xdr:row>
      <xdr:rowOff>20109</xdr:rowOff>
    </xdr:to>
    <xdr:pic>
      <xdr:nvPicPr>
        <xdr:cNvPr id="176" name="Image 175">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1" y="4688417"/>
          <a:ext cx="11144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583164</xdr:colOff>
      <xdr:row>70</xdr:row>
      <xdr:rowOff>116634</xdr:rowOff>
    </xdr:from>
    <xdr:to>
      <xdr:col>16</xdr:col>
      <xdr:colOff>417934</xdr:colOff>
      <xdr:row>76</xdr:row>
      <xdr:rowOff>126353</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907638" y="4793910"/>
          <a:ext cx="2120770" cy="11527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accent1">
                  <a:lumMod val="75000"/>
                </a:schemeClr>
              </a:solidFill>
            </a:rPr>
            <a:t>CAS</a:t>
          </a:r>
          <a:r>
            <a:rPr lang="en-GB" sz="1100" baseline="0">
              <a:solidFill>
                <a:schemeClr val="accent1">
                  <a:lumMod val="75000"/>
                </a:schemeClr>
              </a:solidFill>
            </a:rPr>
            <a:t> PARTICULIER</a:t>
          </a:r>
        </a:p>
        <a:p>
          <a:pPr algn="ctr"/>
          <a:r>
            <a:rPr lang="en-GB" sz="1100">
              <a:solidFill>
                <a:schemeClr val="accent1">
                  <a:lumMod val="75000"/>
                </a:schemeClr>
              </a:solidFill>
            </a:rPr>
            <a:t>Entreprise</a:t>
          </a:r>
          <a:r>
            <a:rPr lang="en-GB" sz="1100" baseline="0">
              <a:solidFill>
                <a:schemeClr val="accent1">
                  <a:lumMod val="75000"/>
                </a:schemeClr>
              </a:solidFill>
            </a:rPr>
            <a:t> "productrice" d'énergie (chauffage à distance, centrale de cogénération, ...) revendant ("export") toute ou partie de l'énergie "produite"</a:t>
          </a:r>
          <a:endParaRPr lang="en-GB" sz="1100">
            <a:solidFill>
              <a:schemeClr val="accent1">
                <a:lumMod val="75000"/>
              </a:schemeClr>
            </a:solidFill>
          </a:endParaRPr>
        </a:p>
      </xdr:txBody>
    </xdr:sp>
    <xdr:clientData/>
  </xdr:twoCellAnchor>
  <xdr:twoCellAnchor>
    <xdr:from>
      <xdr:col>7</xdr:col>
      <xdr:colOff>0</xdr:colOff>
      <xdr:row>74</xdr:row>
      <xdr:rowOff>9719</xdr:rowOff>
    </xdr:from>
    <xdr:to>
      <xdr:col>8</xdr:col>
      <xdr:colOff>419100</xdr:colOff>
      <xdr:row>75</xdr:row>
      <xdr:rowOff>19244</xdr:rowOff>
    </xdr:to>
    <xdr:pic>
      <xdr:nvPicPr>
        <xdr:cNvPr id="190" name="Image 189">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5530331"/>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748393</xdr:colOff>
      <xdr:row>72</xdr:row>
      <xdr:rowOff>29158</xdr:rowOff>
    </xdr:from>
    <xdr:to>
      <xdr:col>8</xdr:col>
      <xdr:colOff>418906</xdr:colOff>
      <xdr:row>73</xdr:row>
      <xdr:rowOff>15746</xdr:rowOff>
    </xdr:to>
    <xdr:pic>
      <xdr:nvPicPr>
        <xdr:cNvPr id="191" name="Image 190">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8954" y="5160995"/>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78</xdr:row>
      <xdr:rowOff>0</xdr:rowOff>
    </xdr:from>
    <xdr:to>
      <xdr:col>8</xdr:col>
      <xdr:colOff>152400</xdr:colOff>
      <xdr:row>78</xdr:row>
      <xdr:rowOff>180975</xdr:rowOff>
    </xdr:to>
    <xdr:pic>
      <xdr:nvPicPr>
        <xdr:cNvPr id="192" name="Image 191">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6200775"/>
          <a:ext cx="39624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82</xdr:row>
      <xdr:rowOff>0</xdr:rowOff>
    </xdr:from>
    <xdr:to>
      <xdr:col>8</xdr:col>
      <xdr:colOff>114300</xdr:colOff>
      <xdr:row>83</xdr:row>
      <xdr:rowOff>9525</xdr:rowOff>
    </xdr:to>
    <xdr:pic>
      <xdr:nvPicPr>
        <xdr:cNvPr id="193" name="Image 192">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6962775"/>
          <a:ext cx="39243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86</xdr:row>
      <xdr:rowOff>0</xdr:rowOff>
    </xdr:from>
    <xdr:to>
      <xdr:col>7</xdr:col>
      <xdr:colOff>523875</xdr:colOff>
      <xdr:row>87</xdr:row>
      <xdr:rowOff>9525</xdr:rowOff>
    </xdr:to>
    <xdr:pic>
      <xdr:nvPicPr>
        <xdr:cNvPr id="201" name="Image 200">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7724775"/>
          <a:ext cx="35718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97</xdr:row>
      <xdr:rowOff>0</xdr:rowOff>
    </xdr:from>
    <xdr:to>
      <xdr:col>8</xdr:col>
      <xdr:colOff>361950</xdr:colOff>
      <xdr:row>97</xdr:row>
      <xdr:rowOff>180975</xdr:rowOff>
    </xdr:to>
    <xdr:pic>
      <xdr:nvPicPr>
        <xdr:cNvPr id="216" name="Image 215">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9782175"/>
          <a:ext cx="11239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99</xdr:row>
      <xdr:rowOff>0</xdr:rowOff>
    </xdr:from>
    <xdr:to>
      <xdr:col>8</xdr:col>
      <xdr:colOff>352425</xdr:colOff>
      <xdr:row>100</xdr:row>
      <xdr:rowOff>9525</xdr:rowOff>
    </xdr:to>
    <xdr:pic>
      <xdr:nvPicPr>
        <xdr:cNvPr id="217" name="Image 216">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0163175"/>
          <a:ext cx="11144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101</xdr:row>
      <xdr:rowOff>0</xdr:rowOff>
    </xdr:from>
    <xdr:to>
      <xdr:col>8</xdr:col>
      <xdr:colOff>428625</xdr:colOff>
      <xdr:row>101</xdr:row>
      <xdr:rowOff>180975</xdr:rowOff>
    </xdr:to>
    <xdr:pic>
      <xdr:nvPicPr>
        <xdr:cNvPr id="218" name="Image 217">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0544175"/>
          <a:ext cx="11906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103</xdr:row>
      <xdr:rowOff>0</xdr:rowOff>
    </xdr:from>
    <xdr:to>
      <xdr:col>8</xdr:col>
      <xdr:colOff>419100</xdr:colOff>
      <xdr:row>104</xdr:row>
      <xdr:rowOff>9525</xdr:rowOff>
    </xdr:to>
    <xdr:pic>
      <xdr:nvPicPr>
        <xdr:cNvPr id="219" name="Image 218">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0925175"/>
          <a:ext cx="11811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107</xdr:row>
      <xdr:rowOff>0</xdr:rowOff>
    </xdr:from>
    <xdr:to>
      <xdr:col>8</xdr:col>
      <xdr:colOff>152400</xdr:colOff>
      <xdr:row>107</xdr:row>
      <xdr:rowOff>180975</xdr:rowOff>
    </xdr:to>
    <xdr:pic>
      <xdr:nvPicPr>
        <xdr:cNvPr id="220" name="Image 219">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1687175"/>
          <a:ext cx="39624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111</xdr:row>
      <xdr:rowOff>0</xdr:rowOff>
    </xdr:from>
    <xdr:to>
      <xdr:col>8</xdr:col>
      <xdr:colOff>114300</xdr:colOff>
      <xdr:row>112</xdr:row>
      <xdr:rowOff>9525</xdr:rowOff>
    </xdr:to>
    <xdr:pic>
      <xdr:nvPicPr>
        <xdr:cNvPr id="221" name="Image 220">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2449175"/>
          <a:ext cx="39243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115</xdr:row>
      <xdr:rowOff>0</xdr:rowOff>
    </xdr:from>
    <xdr:to>
      <xdr:col>7</xdr:col>
      <xdr:colOff>523875</xdr:colOff>
      <xdr:row>116</xdr:row>
      <xdr:rowOff>9525</xdr:rowOff>
    </xdr:to>
    <xdr:pic>
      <xdr:nvPicPr>
        <xdr:cNvPr id="222" name="Image 221">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3211175"/>
          <a:ext cx="35718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126</xdr:row>
      <xdr:rowOff>0</xdr:rowOff>
    </xdr:from>
    <xdr:to>
      <xdr:col>8</xdr:col>
      <xdr:colOff>361950</xdr:colOff>
      <xdr:row>126</xdr:row>
      <xdr:rowOff>180975</xdr:rowOff>
    </xdr:to>
    <xdr:pic>
      <xdr:nvPicPr>
        <xdr:cNvPr id="223" name="Image 222">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5268575"/>
          <a:ext cx="11239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128</xdr:row>
      <xdr:rowOff>0</xdr:rowOff>
    </xdr:from>
    <xdr:to>
      <xdr:col>8</xdr:col>
      <xdr:colOff>352425</xdr:colOff>
      <xdr:row>129</xdr:row>
      <xdr:rowOff>9525</xdr:rowOff>
    </xdr:to>
    <xdr:pic>
      <xdr:nvPicPr>
        <xdr:cNvPr id="225" name="Image 224">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5649575"/>
          <a:ext cx="11144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130</xdr:row>
      <xdr:rowOff>0</xdr:rowOff>
    </xdr:from>
    <xdr:to>
      <xdr:col>8</xdr:col>
      <xdr:colOff>428625</xdr:colOff>
      <xdr:row>130</xdr:row>
      <xdr:rowOff>180975</xdr:rowOff>
    </xdr:to>
    <xdr:pic>
      <xdr:nvPicPr>
        <xdr:cNvPr id="226" name="Image 225">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6030575"/>
          <a:ext cx="11906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132</xdr:row>
      <xdr:rowOff>0</xdr:rowOff>
    </xdr:from>
    <xdr:to>
      <xdr:col>8</xdr:col>
      <xdr:colOff>419100</xdr:colOff>
      <xdr:row>133</xdr:row>
      <xdr:rowOff>9525</xdr:rowOff>
    </xdr:to>
    <xdr:pic>
      <xdr:nvPicPr>
        <xdr:cNvPr id="227" name="Image 226">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72000" y="16411575"/>
          <a:ext cx="11811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136</xdr:row>
      <xdr:rowOff>0</xdr:rowOff>
    </xdr:from>
    <xdr:to>
      <xdr:col>8</xdr:col>
      <xdr:colOff>152400</xdr:colOff>
      <xdr:row>136</xdr:row>
      <xdr:rowOff>180975</xdr:rowOff>
    </xdr:to>
    <xdr:pic>
      <xdr:nvPicPr>
        <xdr:cNvPr id="228" name="Image 227">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7173575"/>
          <a:ext cx="39624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140</xdr:row>
      <xdr:rowOff>0</xdr:rowOff>
    </xdr:from>
    <xdr:to>
      <xdr:col>8</xdr:col>
      <xdr:colOff>114300</xdr:colOff>
      <xdr:row>141</xdr:row>
      <xdr:rowOff>9525</xdr:rowOff>
    </xdr:to>
    <xdr:pic>
      <xdr:nvPicPr>
        <xdr:cNvPr id="229" name="Image 228">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7935575"/>
          <a:ext cx="39243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144</xdr:row>
      <xdr:rowOff>0</xdr:rowOff>
    </xdr:from>
    <xdr:to>
      <xdr:col>7</xdr:col>
      <xdr:colOff>523875</xdr:colOff>
      <xdr:row>145</xdr:row>
      <xdr:rowOff>9525</xdr:rowOff>
    </xdr:to>
    <xdr:pic>
      <xdr:nvPicPr>
        <xdr:cNvPr id="230" name="Image 229">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8697575"/>
          <a:ext cx="35718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192</xdr:row>
      <xdr:rowOff>10584</xdr:rowOff>
    </xdr:from>
    <xdr:to>
      <xdr:col>8</xdr:col>
      <xdr:colOff>361951</xdr:colOff>
      <xdr:row>193</xdr:row>
      <xdr:rowOff>1059</xdr:rowOff>
    </xdr:to>
    <xdr:pic>
      <xdr:nvPicPr>
        <xdr:cNvPr id="231" name="Image 230">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364870"/>
          <a:ext cx="1120063" cy="18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194</xdr:row>
      <xdr:rowOff>10584</xdr:rowOff>
    </xdr:from>
    <xdr:to>
      <xdr:col>8</xdr:col>
      <xdr:colOff>352426</xdr:colOff>
      <xdr:row>195</xdr:row>
      <xdr:rowOff>20109</xdr:rowOff>
    </xdr:to>
    <xdr:pic>
      <xdr:nvPicPr>
        <xdr:cNvPr id="232" name="Image 231">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753645"/>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198</xdr:row>
      <xdr:rowOff>9719</xdr:rowOff>
    </xdr:from>
    <xdr:to>
      <xdr:col>8</xdr:col>
      <xdr:colOff>419100</xdr:colOff>
      <xdr:row>199</xdr:row>
      <xdr:rowOff>19244</xdr:rowOff>
    </xdr:to>
    <xdr:pic>
      <xdr:nvPicPr>
        <xdr:cNvPr id="233" name="Image 232">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5530331"/>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748393</xdr:colOff>
      <xdr:row>196</xdr:row>
      <xdr:rowOff>29158</xdr:rowOff>
    </xdr:from>
    <xdr:to>
      <xdr:col>8</xdr:col>
      <xdr:colOff>418906</xdr:colOff>
      <xdr:row>197</xdr:row>
      <xdr:rowOff>15746</xdr:rowOff>
    </xdr:to>
    <xdr:pic>
      <xdr:nvPicPr>
        <xdr:cNvPr id="234" name="Image 233">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8954" y="5160995"/>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202</xdr:row>
      <xdr:rowOff>0</xdr:rowOff>
    </xdr:from>
    <xdr:to>
      <xdr:col>8</xdr:col>
      <xdr:colOff>152400</xdr:colOff>
      <xdr:row>202</xdr:row>
      <xdr:rowOff>180975</xdr:rowOff>
    </xdr:to>
    <xdr:pic>
      <xdr:nvPicPr>
        <xdr:cNvPr id="235" name="Image 234">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6298163"/>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206</xdr:row>
      <xdr:rowOff>0</xdr:rowOff>
    </xdr:from>
    <xdr:to>
      <xdr:col>8</xdr:col>
      <xdr:colOff>114300</xdr:colOff>
      <xdr:row>207</xdr:row>
      <xdr:rowOff>9525</xdr:rowOff>
    </xdr:to>
    <xdr:pic>
      <xdr:nvPicPr>
        <xdr:cNvPr id="236" name="Image 235">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075714"/>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210</xdr:row>
      <xdr:rowOff>0</xdr:rowOff>
    </xdr:from>
    <xdr:to>
      <xdr:col>7</xdr:col>
      <xdr:colOff>523875</xdr:colOff>
      <xdr:row>211</xdr:row>
      <xdr:rowOff>9525</xdr:rowOff>
    </xdr:to>
    <xdr:pic>
      <xdr:nvPicPr>
        <xdr:cNvPr id="237" name="Image 236">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853265"/>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316</xdr:row>
      <xdr:rowOff>10584</xdr:rowOff>
    </xdr:from>
    <xdr:to>
      <xdr:col>8</xdr:col>
      <xdr:colOff>361951</xdr:colOff>
      <xdr:row>317</xdr:row>
      <xdr:rowOff>1059</xdr:rowOff>
    </xdr:to>
    <xdr:pic>
      <xdr:nvPicPr>
        <xdr:cNvPr id="238" name="Image 237">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364870"/>
          <a:ext cx="1120063" cy="18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318</xdr:row>
      <xdr:rowOff>10584</xdr:rowOff>
    </xdr:from>
    <xdr:to>
      <xdr:col>8</xdr:col>
      <xdr:colOff>352426</xdr:colOff>
      <xdr:row>319</xdr:row>
      <xdr:rowOff>20109</xdr:rowOff>
    </xdr:to>
    <xdr:pic>
      <xdr:nvPicPr>
        <xdr:cNvPr id="239" name="Image 238">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753645"/>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322</xdr:row>
      <xdr:rowOff>9719</xdr:rowOff>
    </xdr:from>
    <xdr:to>
      <xdr:col>8</xdr:col>
      <xdr:colOff>419100</xdr:colOff>
      <xdr:row>323</xdr:row>
      <xdr:rowOff>19244</xdr:rowOff>
    </xdr:to>
    <xdr:pic>
      <xdr:nvPicPr>
        <xdr:cNvPr id="240" name="Image 239">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5530331"/>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748393</xdr:colOff>
      <xdr:row>320</xdr:row>
      <xdr:rowOff>29158</xdr:rowOff>
    </xdr:from>
    <xdr:to>
      <xdr:col>8</xdr:col>
      <xdr:colOff>418906</xdr:colOff>
      <xdr:row>321</xdr:row>
      <xdr:rowOff>15746</xdr:rowOff>
    </xdr:to>
    <xdr:pic>
      <xdr:nvPicPr>
        <xdr:cNvPr id="241" name="Image 240">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8954" y="5160995"/>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326</xdr:row>
      <xdr:rowOff>0</xdr:rowOff>
    </xdr:from>
    <xdr:to>
      <xdr:col>8</xdr:col>
      <xdr:colOff>152400</xdr:colOff>
      <xdr:row>326</xdr:row>
      <xdr:rowOff>180975</xdr:rowOff>
    </xdr:to>
    <xdr:pic>
      <xdr:nvPicPr>
        <xdr:cNvPr id="242" name="Image 241">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6298163"/>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330</xdr:row>
      <xdr:rowOff>0</xdr:rowOff>
    </xdr:from>
    <xdr:to>
      <xdr:col>8</xdr:col>
      <xdr:colOff>114300</xdr:colOff>
      <xdr:row>331</xdr:row>
      <xdr:rowOff>9525</xdr:rowOff>
    </xdr:to>
    <xdr:pic>
      <xdr:nvPicPr>
        <xdr:cNvPr id="243" name="Image 242">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075714"/>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334</xdr:row>
      <xdr:rowOff>0</xdr:rowOff>
    </xdr:from>
    <xdr:to>
      <xdr:col>7</xdr:col>
      <xdr:colOff>523875</xdr:colOff>
      <xdr:row>335</xdr:row>
      <xdr:rowOff>9525</xdr:rowOff>
    </xdr:to>
    <xdr:pic>
      <xdr:nvPicPr>
        <xdr:cNvPr id="244" name="Image 243">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853265"/>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440</xdr:row>
      <xdr:rowOff>10584</xdr:rowOff>
    </xdr:from>
    <xdr:to>
      <xdr:col>8</xdr:col>
      <xdr:colOff>361951</xdr:colOff>
      <xdr:row>441</xdr:row>
      <xdr:rowOff>1059</xdr:rowOff>
    </xdr:to>
    <xdr:pic>
      <xdr:nvPicPr>
        <xdr:cNvPr id="245" name="Image 244">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364870"/>
          <a:ext cx="1120063" cy="18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442</xdr:row>
      <xdr:rowOff>10584</xdr:rowOff>
    </xdr:from>
    <xdr:to>
      <xdr:col>8</xdr:col>
      <xdr:colOff>352426</xdr:colOff>
      <xdr:row>443</xdr:row>
      <xdr:rowOff>20109</xdr:rowOff>
    </xdr:to>
    <xdr:pic>
      <xdr:nvPicPr>
        <xdr:cNvPr id="246" name="Image 245">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753645"/>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446</xdr:row>
      <xdr:rowOff>9719</xdr:rowOff>
    </xdr:from>
    <xdr:to>
      <xdr:col>8</xdr:col>
      <xdr:colOff>419100</xdr:colOff>
      <xdr:row>447</xdr:row>
      <xdr:rowOff>19244</xdr:rowOff>
    </xdr:to>
    <xdr:pic>
      <xdr:nvPicPr>
        <xdr:cNvPr id="247" name="Image 246">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5530331"/>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748393</xdr:colOff>
      <xdr:row>444</xdr:row>
      <xdr:rowOff>29158</xdr:rowOff>
    </xdr:from>
    <xdr:to>
      <xdr:col>8</xdr:col>
      <xdr:colOff>418906</xdr:colOff>
      <xdr:row>445</xdr:row>
      <xdr:rowOff>15746</xdr:rowOff>
    </xdr:to>
    <xdr:pic>
      <xdr:nvPicPr>
        <xdr:cNvPr id="248" name="Image 247">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8954" y="5160995"/>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450</xdr:row>
      <xdr:rowOff>0</xdr:rowOff>
    </xdr:from>
    <xdr:to>
      <xdr:col>8</xdr:col>
      <xdr:colOff>152400</xdr:colOff>
      <xdr:row>450</xdr:row>
      <xdr:rowOff>180975</xdr:rowOff>
    </xdr:to>
    <xdr:pic>
      <xdr:nvPicPr>
        <xdr:cNvPr id="249" name="Image 248">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6298163"/>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454</xdr:row>
      <xdr:rowOff>0</xdr:rowOff>
    </xdr:from>
    <xdr:to>
      <xdr:col>8</xdr:col>
      <xdr:colOff>114300</xdr:colOff>
      <xdr:row>455</xdr:row>
      <xdr:rowOff>9525</xdr:rowOff>
    </xdr:to>
    <xdr:pic>
      <xdr:nvPicPr>
        <xdr:cNvPr id="250" name="Image 249">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075714"/>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458</xdr:row>
      <xdr:rowOff>0</xdr:rowOff>
    </xdr:from>
    <xdr:to>
      <xdr:col>7</xdr:col>
      <xdr:colOff>523875</xdr:colOff>
      <xdr:row>459</xdr:row>
      <xdr:rowOff>9525</xdr:rowOff>
    </xdr:to>
    <xdr:pic>
      <xdr:nvPicPr>
        <xdr:cNvPr id="251" name="Image 250">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853265"/>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564</xdr:row>
      <xdr:rowOff>10584</xdr:rowOff>
    </xdr:from>
    <xdr:to>
      <xdr:col>8</xdr:col>
      <xdr:colOff>361951</xdr:colOff>
      <xdr:row>565</xdr:row>
      <xdr:rowOff>1059</xdr:rowOff>
    </xdr:to>
    <xdr:pic>
      <xdr:nvPicPr>
        <xdr:cNvPr id="252" name="Image 251">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364870"/>
          <a:ext cx="1120063" cy="18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xdr:colOff>
      <xdr:row>566</xdr:row>
      <xdr:rowOff>10584</xdr:rowOff>
    </xdr:from>
    <xdr:to>
      <xdr:col>8</xdr:col>
      <xdr:colOff>352426</xdr:colOff>
      <xdr:row>567</xdr:row>
      <xdr:rowOff>20109</xdr:rowOff>
    </xdr:to>
    <xdr:pic>
      <xdr:nvPicPr>
        <xdr:cNvPr id="253" name="Image 252">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4" y="4753645"/>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570</xdr:row>
      <xdr:rowOff>9719</xdr:rowOff>
    </xdr:from>
    <xdr:to>
      <xdr:col>8</xdr:col>
      <xdr:colOff>419100</xdr:colOff>
      <xdr:row>571</xdr:row>
      <xdr:rowOff>19244</xdr:rowOff>
    </xdr:to>
    <xdr:pic>
      <xdr:nvPicPr>
        <xdr:cNvPr id="254" name="Image 253">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5530331"/>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748393</xdr:colOff>
      <xdr:row>568</xdr:row>
      <xdr:rowOff>29158</xdr:rowOff>
    </xdr:from>
    <xdr:to>
      <xdr:col>8</xdr:col>
      <xdr:colOff>418906</xdr:colOff>
      <xdr:row>569</xdr:row>
      <xdr:rowOff>15746</xdr:rowOff>
    </xdr:to>
    <xdr:pic>
      <xdr:nvPicPr>
        <xdr:cNvPr id="255" name="Image 254">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38954" y="5160995"/>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574</xdr:row>
      <xdr:rowOff>0</xdr:rowOff>
    </xdr:from>
    <xdr:to>
      <xdr:col>8</xdr:col>
      <xdr:colOff>152400</xdr:colOff>
      <xdr:row>574</xdr:row>
      <xdr:rowOff>180975</xdr:rowOff>
    </xdr:to>
    <xdr:pic>
      <xdr:nvPicPr>
        <xdr:cNvPr id="256" name="Image 255">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6298163"/>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578</xdr:row>
      <xdr:rowOff>0</xdr:rowOff>
    </xdr:from>
    <xdr:to>
      <xdr:col>8</xdr:col>
      <xdr:colOff>114300</xdr:colOff>
      <xdr:row>579</xdr:row>
      <xdr:rowOff>9525</xdr:rowOff>
    </xdr:to>
    <xdr:pic>
      <xdr:nvPicPr>
        <xdr:cNvPr id="257" name="Image 256">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075714"/>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582</xdr:row>
      <xdr:rowOff>0</xdr:rowOff>
    </xdr:from>
    <xdr:to>
      <xdr:col>7</xdr:col>
      <xdr:colOff>523875</xdr:colOff>
      <xdr:row>583</xdr:row>
      <xdr:rowOff>9525</xdr:rowOff>
    </xdr:to>
    <xdr:pic>
      <xdr:nvPicPr>
        <xdr:cNvPr id="258" name="Image 257">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853265"/>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221</xdr:row>
      <xdr:rowOff>0</xdr:rowOff>
    </xdr:from>
    <xdr:to>
      <xdr:col>8</xdr:col>
      <xdr:colOff>361950</xdr:colOff>
      <xdr:row>221</xdr:row>
      <xdr:rowOff>180975</xdr:rowOff>
    </xdr:to>
    <xdr:pic>
      <xdr:nvPicPr>
        <xdr:cNvPr id="259" name="Image 258">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9952653"/>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223</xdr:row>
      <xdr:rowOff>0</xdr:rowOff>
    </xdr:from>
    <xdr:to>
      <xdr:col>8</xdr:col>
      <xdr:colOff>352425</xdr:colOff>
      <xdr:row>224</xdr:row>
      <xdr:rowOff>9525</xdr:rowOff>
    </xdr:to>
    <xdr:pic>
      <xdr:nvPicPr>
        <xdr:cNvPr id="260" name="Image 259">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341429"/>
          <a:ext cx="1110538"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225</xdr:row>
      <xdr:rowOff>0</xdr:rowOff>
    </xdr:from>
    <xdr:to>
      <xdr:col>8</xdr:col>
      <xdr:colOff>428625</xdr:colOff>
      <xdr:row>225</xdr:row>
      <xdr:rowOff>180975</xdr:rowOff>
    </xdr:to>
    <xdr:pic>
      <xdr:nvPicPr>
        <xdr:cNvPr id="261" name="Image 260">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730204"/>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227</xdr:row>
      <xdr:rowOff>0</xdr:rowOff>
    </xdr:from>
    <xdr:to>
      <xdr:col>8</xdr:col>
      <xdr:colOff>419100</xdr:colOff>
      <xdr:row>228</xdr:row>
      <xdr:rowOff>9525</xdr:rowOff>
    </xdr:to>
    <xdr:pic>
      <xdr:nvPicPr>
        <xdr:cNvPr id="262" name="Image 261">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1118980"/>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231</xdr:row>
      <xdr:rowOff>0</xdr:rowOff>
    </xdr:from>
    <xdr:to>
      <xdr:col>8</xdr:col>
      <xdr:colOff>152400</xdr:colOff>
      <xdr:row>231</xdr:row>
      <xdr:rowOff>180975</xdr:rowOff>
    </xdr:to>
    <xdr:pic>
      <xdr:nvPicPr>
        <xdr:cNvPr id="263" name="Image 262">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1896531"/>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235</xdr:row>
      <xdr:rowOff>0</xdr:rowOff>
    </xdr:from>
    <xdr:to>
      <xdr:col>8</xdr:col>
      <xdr:colOff>114300</xdr:colOff>
      <xdr:row>236</xdr:row>
      <xdr:rowOff>9525</xdr:rowOff>
    </xdr:to>
    <xdr:pic>
      <xdr:nvPicPr>
        <xdr:cNvPr id="264" name="Image 263">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2674082"/>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239</xdr:row>
      <xdr:rowOff>0</xdr:rowOff>
    </xdr:from>
    <xdr:to>
      <xdr:col>7</xdr:col>
      <xdr:colOff>523875</xdr:colOff>
      <xdr:row>240</xdr:row>
      <xdr:rowOff>9525</xdr:rowOff>
    </xdr:to>
    <xdr:pic>
      <xdr:nvPicPr>
        <xdr:cNvPr id="265" name="Image 264">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3451633"/>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345</xdr:row>
      <xdr:rowOff>0</xdr:rowOff>
    </xdr:from>
    <xdr:to>
      <xdr:col>8</xdr:col>
      <xdr:colOff>361950</xdr:colOff>
      <xdr:row>345</xdr:row>
      <xdr:rowOff>180975</xdr:rowOff>
    </xdr:to>
    <xdr:pic>
      <xdr:nvPicPr>
        <xdr:cNvPr id="266" name="Image 265">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9952653"/>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347</xdr:row>
      <xdr:rowOff>0</xdr:rowOff>
    </xdr:from>
    <xdr:to>
      <xdr:col>8</xdr:col>
      <xdr:colOff>352425</xdr:colOff>
      <xdr:row>348</xdr:row>
      <xdr:rowOff>9525</xdr:rowOff>
    </xdr:to>
    <xdr:pic>
      <xdr:nvPicPr>
        <xdr:cNvPr id="267" name="Image 266">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341429"/>
          <a:ext cx="1110538"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349</xdr:row>
      <xdr:rowOff>0</xdr:rowOff>
    </xdr:from>
    <xdr:to>
      <xdr:col>8</xdr:col>
      <xdr:colOff>428625</xdr:colOff>
      <xdr:row>349</xdr:row>
      <xdr:rowOff>180975</xdr:rowOff>
    </xdr:to>
    <xdr:pic>
      <xdr:nvPicPr>
        <xdr:cNvPr id="268" name="Image 267">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730204"/>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351</xdr:row>
      <xdr:rowOff>0</xdr:rowOff>
    </xdr:from>
    <xdr:to>
      <xdr:col>8</xdr:col>
      <xdr:colOff>419100</xdr:colOff>
      <xdr:row>352</xdr:row>
      <xdr:rowOff>9525</xdr:rowOff>
    </xdr:to>
    <xdr:pic>
      <xdr:nvPicPr>
        <xdr:cNvPr id="269" name="Image 268">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1118980"/>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355</xdr:row>
      <xdr:rowOff>0</xdr:rowOff>
    </xdr:from>
    <xdr:to>
      <xdr:col>8</xdr:col>
      <xdr:colOff>152400</xdr:colOff>
      <xdr:row>355</xdr:row>
      <xdr:rowOff>180975</xdr:rowOff>
    </xdr:to>
    <xdr:pic>
      <xdr:nvPicPr>
        <xdr:cNvPr id="270" name="Image 269">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1896531"/>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359</xdr:row>
      <xdr:rowOff>0</xdr:rowOff>
    </xdr:from>
    <xdr:to>
      <xdr:col>8</xdr:col>
      <xdr:colOff>114300</xdr:colOff>
      <xdr:row>360</xdr:row>
      <xdr:rowOff>9525</xdr:rowOff>
    </xdr:to>
    <xdr:pic>
      <xdr:nvPicPr>
        <xdr:cNvPr id="271" name="Image 270">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2674082"/>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363</xdr:row>
      <xdr:rowOff>0</xdr:rowOff>
    </xdr:from>
    <xdr:to>
      <xdr:col>7</xdr:col>
      <xdr:colOff>523875</xdr:colOff>
      <xdr:row>364</xdr:row>
      <xdr:rowOff>9525</xdr:rowOff>
    </xdr:to>
    <xdr:pic>
      <xdr:nvPicPr>
        <xdr:cNvPr id="272" name="Image 271">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3451633"/>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469</xdr:row>
      <xdr:rowOff>0</xdr:rowOff>
    </xdr:from>
    <xdr:to>
      <xdr:col>8</xdr:col>
      <xdr:colOff>361950</xdr:colOff>
      <xdr:row>469</xdr:row>
      <xdr:rowOff>180975</xdr:rowOff>
    </xdr:to>
    <xdr:pic>
      <xdr:nvPicPr>
        <xdr:cNvPr id="273" name="Image 272">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9952653"/>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471</xdr:row>
      <xdr:rowOff>0</xdr:rowOff>
    </xdr:from>
    <xdr:to>
      <xdr:col>8</xdr:col>
      <xdr:colOff>352425</xdr:colOff>
      <xdr:row>472</xdr:row>
      <xdr:rowOff>9525</xdr:rowOff>
    </xdr:to>
    <xdr:pic>
      <xdr:nvPicPr>
        <xdr:cNvPr id="274" name="Image 273">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341429"/>
          <a:ext cx="1110538"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473</xdr:row>
      <xdr:rowOff>0</xdr:rowOff>
    </xdr:from>
    <xdr:to>
      <xdr:col>8</xdr:col>
      <xdr:colOff>428625</xdr:colOff>
      <xdr:row>473</xdr:row>
      <xdr:rowOff>180975</xdr:rowOff>
    </xdr:to>
    <xdr:pic>
      <xdr:nvPicPr>
        <xdr:cNvPr id="275" name="Image 274">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730204"/>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475</xdr:row>
      <xdr:rowOff>0</xdr:rowOff>
    </xdr:from>
    <xdr:to>
      <xdr:col>8</xdr:col>
      <xdr:colOff>419100</xdr:colOff>
      <xdr:row>476</xdr:row>
      <xdr:rowOff>9525</xdr:rowOff>
    </xdr:to>
    <xdr:pic>
      <xdr:nvPicPr>
        <xdr:cNvPr id="276" name="Image 275">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1118980"/>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479</xdr:row>
      <xdr:rowOff>0</xdr:rowOff>
    </xdr:from>
    <xdr:to>
      <xdr:col>8</xdr:col>
      <xdr:colOff>152400</xdr:colOff>
      <xdr:row>479</xdr:row>
      <xdr:rowOff>180975</xdr:rowOff>
    </xdr:to>
    <xdr:pic>
      <xdr:nvPicPr>
        <xdr:cNvPr id="277" name="Image 276">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1896531"/>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483</xdr:row>
      <xdr:rowOff>0</xdr:rowOff>
    </xdr:from>
    <xdr:to>
      <xdr:col>8</xdr:col>
      <xdr:colOff>114300</xdr:colOff>
      <xdr:row>484</xdr:row>
      <xdr:rowOff>9525</xdr:rowOff>
    </xdr:to>
    <xdr:pic>
      <xdr:nvPicPr>
        <xdr:cNvPr id="278" name="Image 277">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2674082"/>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487</xdr:row>
      <xdr:rowOff>0</xdr:rowOff>
    </xdr:from>
    <xdr:to>
      <xdr:col>7</xdr:col>
      <xdr:colOff>523875</xdr:colOff>
      <xdr:row>488</xdr:row>
      <xdr:rowOff>9525</xdr:rowOff>
    </xdr:to>
    <xdr:pic>
      <xdr:nvPicPr>
        <xdr:cNvPr id="279" name="Image 278">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3451633"/>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593</xdr:row>
      <xdr:rowOff>0</xdr:rowOff>
    </xdr:from>
    <xdr:to>
      <xdr:col>8</xdr:col>
      <xdr:colOff>361950</xdr:colOff>
      <xdr:row>593</xdr:row>
      <xdr:rowOff>180975</xdr:rowOff>
    </xdr:to>
    <xdr:pic>
      <xdr:nvPicPr>
        <xdr:cNvPr id="280" name="Image 279">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9952653"/>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595</xdr:row>
      <xdr:rowOff>0</xdr:rowOff>
    </xdr:from>
    <xdr:to>
      <xdr:col>8</xdr:col>
      <xdr:colOff>352425</xdr:colOff>
      <xdr:row>596</xdr:row>
      <xdr:rowOff>9525</xdr:rowOff>
    </xdr:to>
    <xdr:pic>
      <xdr:nvPicPr>
        <xdr:cNvPr id="281" name="Image 280">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341429"/>
          <a:ext cx="1110538"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597</xdr:row>
      <xdr:rowOff>0</xdr:rowOff>
    </xdr:from>
    <xdr:to>
      <xdr:col>8</xdr:col>
      <xdr:colOff>428625</xdr:colOff>
      <xdr:row>597</xdr:row>
      <xdr:rowOff>180975</xdr:rowOff>
    </xdr:to>
    <xdr:pic>
      <xdr:nvPicPr>
        <xdr:cNvPr id="282" name="Image 281">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0730204"/>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599</xdr:row>
      <xdr:rowOff>0</xdr:rowOff>
    </xdr:from>
    <xdr:to>
      <xdr:col>8</xdr:col>
      <xdr:colOff>419100</xdr:colOff>
      <xdr:row>600</xdr:row>
      <xdr:rowOff>9525</xdr:rowOff>
    </xdr:to>
    <xdr:pic>
      <xdr:nvPicPr>
        <xdr:cNvPr id="283" name="Image 282">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1118980"/>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603</xdr:row>
      <xdr:rowOff>0</xdr:rowOff>
    </xdr:from>
    <xdr:to>
      <xdr:col>8</xdr:col>
      <xdr:colOff>152400</xdr:colOff>
      <xdr:row>603</xdr:row>
      <xdr:rowOff>180975</xdr:rowOff>
    </xdr:to>
    <xdr:pic>
      <xdr:nvPicPr>
        <xdr:cNvPr id="284" name="Image 283">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1896531"/>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607</xdr:row>
      <xdr:rowOff>0</xdr:rowOff>
    </xdr:from>
    <xdr:to>
      <xdr:col>8</xdr:col>
      <xdr:colOff>114300</xdr:colOff>
      <xdr:row>608</xdr:row>
      <xdr:rowOff>9525</xdr:rowOff>
    </xdr:to>
    <xdr:pic>
      <xdr:nvPicPr>
        <xdr:cNvPr id="285" name="Image 284">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2674082"/>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611</xdr:row>
      <xdr:rowOff>0</xdr:rowOff>
    </xdr:from>
    <xdr:to>
      <xdr:col>7</xdr:col>
      <xdr:colOff>523875</xdr:colOff>
      <xdr:row>612</xdr:row>
      <xdr:rowOff>9525</xdr:rowOff>
    </xdr:to>
    <xdr:pic>
      <xdr:nvPicPr>
        <xdr:cNvPr id="286" name="Image 285">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3451633"/>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250</xdr:row>
      <xdr:rowOff>0</xdr:rowOff>
    </xdr:from>
    <xdr:to>
      <xdr:col>8</xdr:col>
      <xdr:colOff>361950</xdr:colOff>
      <xdr:row>250</xdr:row>
      <xdr:rowOff>180975</xdr:rowOff>
    </xdr:to>
    <xdr:pic>
      <xdr:nvPicPr>
        <xdr:cNvPr id="287" name="Image 286">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5551020"/>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252</xdr:row>
      <xdr:rowOff>0</xdr:rowOff>
    </xdr:from>
    <xdr:to>
      <xdr:col>8</xdr:col>
      <xdr:colOff>352425</xdr:colOff>
      <xdr:row>253</xdr:row>
      <xdr:rowOff>9525</xdr:rowOff>
    </xdr:to>
    <xdr:pic>
      <xdr:nvPicPr>
        <xdr:cNvPr id="288" name="Image 287">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5939796"/>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254</xdr:row>
      <xdr:rowOff>0</xdr:rowOff>
    </xdr:from>
    <xdr:to>
      <xdr:col>8</xdr:col>
      <xdr:colOff>428625</xdr:colOff>
      <xdr:row>254</xdr:row>
      <xdr:rowOff>180975</xdr:rowOff>
    </xdr:to>
    <xdr:pic>
      <xdr:nvPicPr>
        <xdr:cNvPr id="289" name="Image 288">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6328571"/>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256</xdr:row>
      <xdr:rowOff>0</xdr:rowOff>
    </xdr:from>
    <xdr:to>
      <xdr:col>8</xdr:col>
      <xdr:colOff>419100</xdr:colOff>
      <xdr:row>257</xdr:row>
      <xdr:rowOff>9525</xdr:rowOff>
    </xdr:to>
    <xdr:pic>
      <xdr:nvPicPr>
        <xdr:cNvPr id="290" name="Image 289">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6717347"/>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260</xdr:row>
      <xdr:rowOff>0</xdr:rowOff>
    </xdr:from>
    <xdr:to>
      <xdr:col>8</xdr:col>
      <xdr:colOff>152400</xdr:colOff>
      <xdr:row>260</xdr:row>
      <xdr:rowOff>180975</xdr:rowOff>
    </xdr:to>
    <xdr:pic>
      <xdr:nvPicPr>
        <xdr:cNvPr id="291" name="Image 290">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7494898"/>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264</xdr:row>
      <xdr:rowOff>0</xdr:rowOff>
    </xdr:from>
    <xdr:to>
      <xdr:col>8</xdr:col>
      <xdr:colOff>114300</xdr:colOff>
      <xdr:row>265</xdr:row>
      <xdr:rowOff>9525</xdr:rowOff>
    </xdr:to>
    <xdr:pic>
      <xdr:nvPicPr>
        <xdr:cNvPr id="292" name="Image 291">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8272449"/>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268</xdr:row>
      <xdr:rowOff>0</xdr:rowOff>
    </xdr:from>
    <xdr:to>
      <xdr:col>7</xdr:col>
      <xdr:colOff>523875</xdr:colOff>
      <xdr:row>269</xdr:row>
      <xdr:rowOff>9525</xdr:rowOff>
    </xdr:to>
    <xdr:pic>
      <xdr:nvPicPr>
        <xdr:cNvPr id="293" name="Image 292">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9050000"/>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374</xdr:row>
      <xdr:rowOff>0</xdr:rowOff>
    </xdr:from>
    <xdr:to>
      <xdr:col>8</xdr:col>
      <xdr:colOff>361950</xdr:colOff>
      <xdr:row>374</xdr:row>
      <xdr:rowOff>180975</xdr:rowOff>
    </xdr:to>
    <xdr:pic>
      <xdr:nvPicPr>
        <xdr:cNvPr id="294" name="Image 293">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5551020"/>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376</xdr:row>
      <xdr:rowOff>0</xdr:rowOff>
    </xdr:from>
    <xdr:to>
      <xdr:col>8</xdr:col>
      <xdr:colOff>352425</xdr:colOff>
      <xdr:row>377</xdr:row>
      <xdr:rowOff>9525</xdr:rowOff>
    </xdr:to>
    <xdr:pic>
      <xdr:nvPicPr>
        <xdr:cNvPr id="295" name="Image 294">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5939796"/>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378</xdr:row>
      <xdr:rowOff>0</xdr:rowOff>
    </xdr:from>
    <xdr:to>
      <xdr:col>8</xdr:col>
      <xdr:colOff>428625</xdr:colOff>
      <xdr:row>378</xdr:row>
      <xdr:rowOff>180975</xdr:rowOff>
    </xdr:to>
    <xdr:pic>
      <xdr:nvPicPr>
        <xdr:cNvPr id="296" name="Image 295">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6328571"/>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380</xdr:row>
      <xdr:rowOff>0</xdr:rowOff>
    </xdr:from>
    <xdr:to>
      <xdr:col>8</xdr:col>
      <xdr:colOff>419100</xdr:colOff>
      <xdr:row>381</xdr:row>
      <xdr:rowOff>9525</xdr:rowOff>
    </xdr:to>
    <xdr:pic>
      <xdr:nvPicPr>
        <xdr:cNvPr id="297" name="Image 296">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16717347"/>
          <a:ext cx="1177213"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384</xdr:row>
      <xdr:rowOff>0</xdr:rowOff>
    </xdr:from>
    <xdr:to>
      <xdr:col>8</xdr:col>
      <xdr:colOff>152400</xdr:colOff>
      <xdr:row>384</xdr:row>
      <xdr:rowOff>180975</xdr:rowOff>
    </xdr:to>
    <xdr:pic>
      <xdr:nvPicPr>
        <xdr:cNvPr id="298" name="Image 297">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7494898"/>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388</xdr:row>
      <xdr:rowOff>0</xdr:rowOff>
    </xdr:from>
    <xdr:to>
      <xdr:col>8</xdr:col>
      <xdr:colOff>114300</xdr:colOff>
      <xdr:row>389</xdr:row>
      <xdr:rowOff>9525</xdr:rowOff>
    </xdr:to>
    <xdr:pic>
      <xdr:nvPicPr>
        <xdr:cNvPr id="299" name="Image 298">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8272449"/>
          <a:ext cx="3904862"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392</xdr:row>
      <xdr:rowOff>0</xdr:rowOff>
    </xdr:from>
    <xdr:to>
      <xdr:col>7</xdr:col>
      <xdr:colOff>523875</xdr:colOff>
      <xdr:row>393</xdr:row>
      <xdr:rowOff>9525</xdr:rowOff>
    </xdr:to>
    <xdr:pic>
      <xdr:nvPicPr>
        <xdr:cNvPr id="300" name="Image 299">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19050000"/>
          <a:ext cx="3556324"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498</xdr:row>
      <xdr:rowOff>0</xdr:rowOff>
    </xdr:from>
    <xdr:to>
      <xdr:col>8</xdr:col>
      <xdr:colOff>361950</xdr:colOff>
      <xdr:row>498</xdr:row>
      <xdr:rowOff>180975</xdr:rowOff>
    </xdr:to>
    <xdr:pic>
      <xdr:nvPicPr>
        <xdr:cNvPr id="301" name="Image 300">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088699"/>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500</xdr:row>
      <xdr:rowOff>0</xdr:rowOff>
    </xdr:from>
    <xdr:to>
      <xdr:col>8</xdr:col>
      <xdr:colOff>352425</xdr:colOff>
      <xdr:row>501</xdr:row>
      <xdr:rowOff>9525</xdr:rowOff>
    </xdr:to>
    <xdr:pic>
      <xdr:nvPicPr>
        <xdr:cNvPr id="302" name="Image 301">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477474"/>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502</xdr:row>
      <xdr:rowOff>0</xdr:rowOff>
    </xdr:from>
    <xdr:to>
      <xdr:col>8</xdr:col>
      <xdr:colOff>428625</xdr:colOff>
      <xdr:row>502</xdr:row>
      <xdr:rowOff>180975</xdr:rowOff>
    </xdr:to>
    <xdr:pic>
      <xdr:nvPicPr>
        <xdr:cNvPr id="303" name="Image 302">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866250"/>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504</xdr:row>
      <xdr:rowOff>0</xdr:rowOff>
    </xdr:from>
    <xdr:to>
      <xdr:col>8</xdr:col>
      <xdr:colOff>419100</xdr:colOff>
      <xdr:row>505</xdr:row>
      <xdr:rowOff>9525</xdr:rowOff>
    </xdr:to>
    <xdr:pic>
      <xdr:nvPicPr>
        <xdr:cNvPr id="304" name="Image 303">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3255026"/>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508</xdr:row>
      <xdr:rowOff>0</xdr:rowOff>
    </xdr:from>
    <xdr:to>
      <xdr:col>8</xdr:col>
      <xdr:colOff>152400</xdr:colOff>
      <xdr:row>508</xdr:row>
      <xdr:rowOff>180975</xdr:rowOff>
    </xdr:to>
    <xdr:pic>
      <xdr:nvPicPr>
        <xdr:cNvPr id="305" name="Image 304">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4032577"/>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512</xdr:row>
      <xdr:rowOff>0</xdr:rowOff>
    </xdr:from>
    <xdr:to>
      <xdr:col>8</xdr:col>
      <xdr:colOff>114300</xdr:colOff>
      <xdr:row>513</xdr:row>
      <xdr:rowOff>9525</xdr:rowOff>
    </xdr:to>
    <xdr:pic>
      <xdr:nvPicPr>
        <xdr:cNvPr id="306" name="Image 305">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4810128"/>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516</xdr:row>
      <xdr:rowOff>0</xdr:rowOff>
    </xdr:from>
    <xdr:to>
      <xdr:col>7</xdr:col>
      <xdr:colOff>523875</xdr:colOff>
      <xdr:row>517</xdr:row>
      <xdr:rowOff>9525</xdr:rowOff>
    </xdr:to>
    <xdr:pic>
      <xdr:nvPicPr>
        <xdr:cNvPr id="307" name="Image 306">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5587679"/>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622</xdr:row>
      <xdr:rowOff>0</xdr:rowOff>
    </xdr:from>
    <xdr:to>
      <xdr:col>8</xdr:col>
      <xdr:colOff>361950</xdr:colOff>
      <xdr:row>622</xdr:row>
      <xdr:rowOff>180975</xdr:rowOff>
    </xdr:to>
    <xdr:pic>
      <xdr:nvPicPr>
        <xdr:cNvPr id="308" name="Image 307">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088699"/>
          <a:ext cx="1120063"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624</xdr:row>
      <xdr:rowOff>0</xdr:rowOff>
    </xdr:from>
    <xdr:to>
      <xdr:col>8</xdr:col>
      <xdr:colOff>352425</xdr:colOff>
      <xdr:row>625</xdr:row>
      <xdr:rowOff>9525</xdr:rowOff>
    </xdr:to>
    <xdr:pic>
      <xdr:nvPicPr>
        <xdr:cNvPr id="309" name="Image 308">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477474"/>
          <a:ext cx="1110538" cy="203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626</xdr:row>
      <xdr:rowOff>0</xdr:rowOff>
    </xdr:from>
    <xdr:to>
      <xdr:col>8</xdr:col>
      <xdr:colOff>428625</xdr:colOff>
      <xdr:row>626</xdr:row>
      <xdr:rowOff>180975</xdr:rowOff>
    </xdr:to>
    <xdr:pic>
      <xdr:nvPicPr>
        <xdr:cNvPr id="310" name="Image 309">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2866250"/>
          <a:ext cx="118673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628</xdr:row>
      <xdr:rowOff>0</xdr:rowOff>
    </xdr:from>
    <xdr:to>
      <xdr:col>8</xdr:col>
      <xdr:colOff>419100</xdr:colOff>
      <xdr:row>629</xdr:row>
      <xdr:rowOff>9525</xdr:rowOff>
    </xdr:to>
    <xdr:pic>
      <xdr:nvPicPr>
        <xdr:cNvPr id="311" name="Image 310">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8673" y="73255026"/>
          <a:ext cx="1177213"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632</xdr:row>
      <xdr:rowOff>0</xdr:rowOff>
    </xdr:from>
    <xdr:to>
      <xdr:col>8</xdr:col>
      <xdr:colOff>152400</xdr:colOff>
      <xdr:row>632</xdr:row>
      <xdr:rowOff>180975</xdr:rowOff>
    </xdr:to>
    <xdr:pic>
      <xdr:nvPicPr>
        <xdr:cNvPr id="312" name="Image 311">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4032577"/>
          <a:ext cx="3942962"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636</xdr:row>
      <xdr:rowOff>0</xdr:rowOff>
    </xdr:from>
    <xdr:to>
      <xdr:col>8</xdr:col>
      <xdr:colOff>114300</xdr:colOff>
      <xdr:row>637</xdr:row>
      <xdr:rowOff>9525</xdr:rowOff>
    </xdr:to>
    <xdr:pic>
      <xdr:nvPicPr>
        <xdr:cNvPr id="313" name="Image 312">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4810128"/>
          <a:ext cx="3904862"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640</xdr:row>
      <xdr:rowOff>0</xdr:rowOff>
    </xdr:from>
    <xdr:to>
      <xdr:col>7</xdr:col>
      <xdr:colOff>523875</xdr:colOff>
      <xdr:row>641</xdr:row>
      <xdr:rowOff>9525</xdr:rowOff>
    </xdr:to>
    <xdr:pic>
      <xdr:nvPicPr>
        <xdr:cNvPr id="314" name="Image 313">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6224" y="75587679"/>
          <a:ext cx="3556324" cy="203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90237</xdr:colOff>
      <xdr:row>72</xdr:row>
      <xdr:rowOff>96430</xdr:rowOff>
    </xdr:from>
    <xdr:to>
      <xdr:col>13</xdr:col>
      <xdr:colOff>583164</xdr:colOff>
      <xdr:row>72</xdr:row>
      <xdr:rowOff>96430</xdr:rowOff>
    </xdr:to>
    <xdr:cxnSp macro="">
      <xdr:nvCxnSpPr>
        <xdr:cNvPr id="15" name="Connecteur droit avec flèche 14">
          <a:extLst>
            <a:ext uri="{FF2B5EF4-FFF2-40B4-BE49-F238E27FC236}">
              <a16:creationId xmlns:a16="http://schemas.microsoft.com/office/drawing/2014/main" id="{00000000-0008-0000-0300-00000F000000}"/>
            </a:ext>
          </a:extLst>
        </xdr:cNvPr>
        <xdr:cNvCxnSpPr/>
      </xdr:nvCxnSpPr>
      <xdr:spPr>
        <a:xfrm flipV="1">
          <a:off x="8652711" y="5154706"/>
          <a:ext cx="1254927"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100264</xdr:colOff>
      <xdr:row>71</xdr:row>
      <xdr:rowOff>50134</xdr:rowOff>
    </xdr:from>
    <xdr:to>
      <xdr:col>13</xdr:col>
      <xdr:colOff>462214</xdr:colOff>
      <xdr:row>72</xdr:row>
      <xdr:rowOff>40609</xdr:rowOff>
    </xdr:to>
    <xdr:pic>
      <xdr:nvPicPr>
        <xdr:cNvPr id="315" name="Image 314">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62738" y="4917910"/>
          <a:ext cx="11239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423109</xdr:colOff>
      <xdr:row>72</xdr:row>
      <xdr:rowOff>73368</xdr:rowOff>
    </xdr:from>
    <xdr:to>
      <xdr:col>18</xdr:col>
      <xdr:colOff>154036</xdr:colOff>
      <xdr:row>72</xdr:row>
      <xdr:rowOff>73368</xdr:rowOff>
    </xdr:to>
    <xdr:cxnSp macro="">
      <xdr:nvCxnSpPr>
        <xdr:cNvPr id="316" name="Connecteur droit avec flèche 315">
          <a:extLst>
            <a:ext uri="{FF2B5EF4-FFF2-40B4-BE49-F238E27FC236}">
              <a16:creationId xmlns:a16="http://schemas.microsoft.com/office/drawing/2014/main" id="{00000000-0008-0000-0300-00003C010000}"/>
            </a:ext>
          </a:extLst>
        </xdr:cNvPr>
        <xdr:cNvCxnSpPr/>
      </xdr:nvCxnSpPr>
      <xdr:spPr>
        <a:xfrm flipV="1">
          <a:off x="12033583" y="5131644"/>
          <a:ext cx="1254927" cy="0"/>
        </a:xfrm>
        <a:prstGeom prst="straightConnector1">
          <a:avLst/>
        </a:prstGeom>
        <a:ln w="12700">
          <a:solidFill>
            <a:schemeClr val="accent1">
              <a:lumMod val="75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451184</xdr:colOff>
      <xdr:row>71</xdr:row>
      <xdr:rowOff>30081</xdr:rowOff>
    </xdr:from>
    <xdr:to>
      <xdr:col>18</xdr:col>
      <xdr:colOff>117809</xdr:colOff>
      <xdr:row>72</xdr:row>
      <xdr:rowOff>20556</xdr:rowOff>
    </xdr:to>
    <xdr:pic>
      <xdr:nvPicPr>
        <xdr:cNvPr id="317" name="Image 316">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61658" y="4897857"/>
          <a:ext cx="119062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87230</xdr:colOff>
      <xdr:row>75</xdr:row>
      <xdr:rowOff>28253</xdr:rowOff>
    </xdr:from>
    <xdr:to>
      <xdr:col>13</xdr:col>
      <xdr:colOff>580157</xdr:colOff>
      <xdr:row>75</xdr:row>
      <xdr:rowOff>28253</xdr:rowOff>
    </xdr:to>
    <xdr:cxnSp macro="">
      <xdr:nvCxnSpPr>
        <xdr:cNvPr id="318" name="Connecteur droit avec flèche 317">
          <a:extLst>
            <a:ext uri="{FF2B5EF4-FFF2-40B4-BE49-F238E27FC236}">
              <a16:creationId xmlns:a16="http://schemas.microsoft.com/office/drawing/2014/main" id="{00000000-0008-0000-0300-00003E010000}"/>
            </a:ext>
          </a:extLst>
        </xdr:cNvPr>
        <xdr:cNvCxnSpPr/>
      </xdr:nvCxnSpPr>
      <xdr:spPr>
        <a:xfrm flipV="1">
          <a:off x="8649704" y="5658029"/>
          <a:ext cx="1254927" cy="0"/>
        </a:xfrm>
        <a:prstGeom prst="straightConnector1">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420102</xdr:colOff>
      <xdr:row>75</xdr:row>
      <xdr:rowOff>5191</xdr:rowOff>
    </xdr:from>
    <xdr:to>
      <xdr:col>18</xdr:col>
      <xdr:colOff>151029</xdr:colOff>
      <xdr:row>75</xdr:row>
      <xdr:rowOff>5191</xdr:rowOff>
    </xdr:to>
    <xdr:cxnSp macro="">
      <xdr:nvCxnSpPr>
        <xdr:cNvPr id="320" name="Connecteur droit avec flèche 319">
          <a:extLst>
            <a:ext uri="{FF2B5EF4-FFF2-40B4-BE49-F238E27FC236}">
              <a16:creationId xmlns:a16="http://schemas.microsoft.com/office/drawing/2014/main" id="{00000000-0008-0000-0300-000040010000}"/>
            </a:ext>
          </a:extLst>
        </xdr:cNvPr>
        <xdr:cNvCxnSpPr/>
      </xdr:nvCxnSpPr>
      <xdr:spPr>
        <a:xfrm flipV="1">
          <a:off x="12030576" y="5634967"/>
          <a:ext cx="1254927" cy="0"/>
        </a:xfrm>
        <a:prstGeom prst="straightConnector1">
          <a:avLst/>
        </a:prstGeom>
        <a:ln w="12700">
          <a:solidFill>
            <a:schemeClr val="accent1">
              <a:lumMod val="75000"/>
            </a:schemeClr>
          </a:solidFill>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85224</xdr:colOff>
      <xdr:row>73</xdr:row>
      <xdr:rowOff>190500</xdr:rowOff>
    </xdr:from>
    <xdr:to>
      <xdr:col>13</xdr:col>
      <xdr:colOff>437649</xdr:colOff>
      <xdr:row>75</xdr:row>
      <xdr:rowOff>9525</xdr:rowOff>
    </xdr:to>
    <xdr:pic>
      <xdr:nvPicPr>
        <xdr:cNvPr id="322" name="Image 321">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647698" y="5439276"/>
          <a:ext cx="11144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461209</xdr:colOff>
      <xdr:row>73</xdr:row>
      <xdr:rowOff>160422</xdr:rowOff>
    </xdr:from>
    <xdr:to>
      <xdr:col>18</xdr:col>
      <xdr:colOff>118309</xdr:colOff>
      <xdr:row>74</xdr:row>
      <xdr:rowOff>169947</xdr:rowOff>
    </xdr:to>
    <xdr:pic>
      <xdr:nvPicPr>
        <xdr:cNvPr id="323" name="Image 322">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1683" y="5409198"/>
          <a:ext cx="11811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722879</xdr:colOff>
      <xdr:row>154</xdr:row>
      <xdr:rowOff>8504</xdr:rowOff>
    </xdr:from>
    <xdr:to>
      <xdr:col>6</xdr:col>
      <xdr:colOff>643277</xdr:colOff>
      <xdr:row>155</xdr:row>
      <xdr:rowOff>2381</xdr:rowOff>
    </xdr:to>
    <xdr:pic>
      <xdr:nvPicPr>
        <xdr:cNvPr id="330" name="Image 329">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84486" y="21193125"/>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720839</xdr:colOff>
      <xdr:row>148</xdr:row>
      <xdr:rowOff>118722</xdr:rowOff>
    </xdr:from>
    <xdr:to>
      <xdr:col>8</xdr:col>
      <xdr:colOff>60212</xdr:colOff>
      <xdr:row>150</xdr:row>
      <xdr:rowOff>80622</xdr:rowOff>
    </xdr:to>
    <xdr:pic>
      <xdr:nvPicPr>
        <xdr:cNvPr id="333" name="Image 332">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82839" y="21216597"/>
          <a:ext cx="3911373"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753140</xdr:colOff>
      <xdr:row>156</xdr:row>
      <xdr:rowOff>11077</xdr:rowOff>
    </xdr:from>
    <xdr:to>
      <xdr:col>7</xdr:col>
      <xdr:colOff>328352</xdr:colOff>
      <xdr:row>157</xdr:row>
      <xdr:rowOff>25918</xdr:rowOff>
    </xdr:to>
    <xdr:pic>
      <xdr:nvPicPr>
        <xdr:cNvPr id="338" name="Image 337">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23336251"/>
          <a:ext cx="1103643" cy="203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278</xdr:row>
      <xdr:rowOff>0</xdr:rowOff>
    </xdr:from>
    <xdr:to>
      <xdr:col>6</xdr:col>
      <xdr:colOff>685800</xdr:colOff>
      <xdr:row>278</xdr:row>
      <xdr:rowOff>180975</xdr:rowOff>
    </xdr:to>
    <xdr:pic>
      <xdr:nvPicPr>
        <xdr:cNvPr id="329" name="Image 328">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47777400"/>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33226</xdr:colOff>
      <xdr:row>280</xdr:row>
      <xdr:rowOff>6279</xdr:rowOff>
    </xdr:from>
    <xdr:to>
      <xdr:col>7</xdr:col>
      <xdr:colOff>398721</xdr:colOff>
      <xdr:row>281</xdr:row>
      <xdr:rowOff>25918</xdr:rowOff>
    </xdr:to>
    <xdr:pic>
      <xdr:nvPicPr>
        <xdr:cNvPr id="341" name="Image 340">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54302" y="53645320"/>
          <a:ext cx="1129710" cy="207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739889</xdr:colOff>
      <xdr:row>272</xdr:row>
      <xdr:rowOff>129268</xdr:rowOff>
    </xdr:from>
    <xdr:to>
      <xdr:col>8</xdr:col>
      <xdr:colOff>79262</xdr:colOff>
      <xdr:row>274</xdr:row>
      <xdr:rowOff>91168</xdr:rowOff>
    </xdr:to>
    <xdr:pic>
      <xdr:nvPicPr>
        <xdr:cNvPr id="344" name="Image 343">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3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01889" y="51345193"/>
          <a:ext cx="3911373"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756899</xdr:colOff>
      <xdr:row>396</xdr:row>
      <xdr:rowOff>130288</xdr:rowOff>
    </xdr:from>
    <xdr:to>
      <xdr:col>7</xdr:col>
      <xdr:colOff>723901</xdr:colOff>
      <xdr:row>398</xdr:row>
      <xdr:rowOff>79754</xdr:rowOff>
    </xdr:to>
    <xdr:pic>
      <xdr:nvPicPr>
        <xdr:cNvPr id="353" name="Image 352">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3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8899" y="80397463"/>
          <a:ext cx="3777002" cy="349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xdr:colOff>
      <xdr:row>404</xdr:row>
      <xdr:rowOff>0</xdr:rowOff>
    </xdr:from>
    <xdr:to>
      <xdr:col>7</xdr:col>
      <xdr:colOff>318965</xdr:colOff>
      <xdr:row>405</xdr:row>
      <xdr:rowOff>11075</xdr:rowOff>
    </xdr:to>
    <xdr:pic>
      <xdr:nvPicPr>
        <xdr:cNvPr id="362" name="Image 361">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21075" y="82845349"/>
          <a:ext cx="1083181" cy="199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402</xdr:row>
      <xdr:rowOff>0</xdr:rowOff>
    </xdr:from>
    <xdr:to>
      <xdr:col>6</xdr:col>
      <xdr:colOff>685800</xdr:colOff>
      <xdr:row>402</xdr:row>
      <xdr:rowOff>180975</xdr:rowOff>
    </xdr:to>
    <xdr:pic>
      <xdr:nvPicPr>
        <xdr:cNvPr id="363" name="Image 362">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73552050"/>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728323</xdr:colOff>
      <xdr:row>520</xdr:row>
      <xdr:rowOff>108636</xdr:rowOff>
    </xdr:from>
    <xdr:to>
      <xdr:col>8</xdr:col>
      <xdr:colOff>81773</xdr:colOff>
      <xdr:row>522</xdr:row>
      <xdr:rowOff>118159</xdr:rowOff>
    </xdr:to>
    <xdr:pic>
      <xdr:nvPicPr>
        <xdr:cNvPr id="364" name="Image 363">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0323" y="109455636"/>
          <a:ext cx="3925450" cy="352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526</xdr:row>
      <xdr:rowOff>0</xdr:rowOff>
    </xdr:from>
    <xdr:to>
      <xdr:col>6</xdr:col>
      <xdr:colOff>685800</xdr:colOff>
      <xdr:row>526</xdr:row>
      <xdr:rowOff>180975</xdr:rowOff>
    </xdr:to>
    <xdr:pic>
      <xdr:nvPicPr>
        <xdr:cNvPr id="365" name="Image 364">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100317300"/>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528</xdr:row>
      <xdr:rowOff>0</xdr:rowOff>
    </xdr:from>
    <xdr:to>
      <xdr:col>7</xdr:col>
      <xdr:colOff>219075</xdr:colOff>
      <xdr:row>528</xdr:row>
      <xdr:rowOff>180975</xdr:rowOff>
    </xdr:to>
    <xdr:pic>
      <xdr:nvPicPr>
        <xdr:cNvPr id="366" name="Image 365">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3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100879275"/>
          <a:ext cx="9810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652</xdr:row>
      <xdr:rowOff>0</xdr:rowOff>
    </xdr:from>
    <xdr:to>
      <xdr:col>7</xdr:col>
      <xdr:colOff>379413</xdr:colOff>
      <xdr:row>653</xdr:row>
      <xdr:rowOff>20052</xdr:rowOff>
    </xdr:to>
    <xdr:pic>
      <xdr:nvPicPr>
        <xdr:cNvPr id="383" name="Image 382">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3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143215895"/>
          <a:ext cx="1141413" cy="210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644</xdr:row>
      <xdr:rowOff>114300</xdr:rowOff>
    </xdr:from>
    <xdr:to>
      <xdr:col>8</xdr:col>
      <xdr:colOff>8504</xdr:colOff>
      <xdr:row>646</xdr:row>
      <xdr:rowOff>84612</xdr:rowOff>
    </xdr:to>
    <xdr:pic>
      <xdr:nvPicPr>
        <xdr:cNvPr id="384" name="Image 383">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37922000"/>
          <a:ext cx="3818504" cy="360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650</xdr:row>
      <xdr:rowOff>0</xdr:rowOff>
    </xdr:from>
    <xdr:to>
      <xdr:col>6</xdr:col>
      <xdr:colOff>685800</xdr:colOff>
      <xdr:row>650</xdr:row>
      <xdr:rowOff>180975</xdr:rowOff>
    </xdr:to>
    <xdr:pic>
      <xdr:nvPicPr>
        <xdr:cNvPr id="386" name="Image 385">
          <a:extLst>
            <a:ext uri="{FF2B5EF4-FFF2-40B4-BE49-F238E27FC236}">
              <a16:creationId xmlns:a16="http://schemas.microsoft.com/office/drawing/2014/main" id="{00000000-0008-0000-0300-000082010000}"/>
            </a:ext>
          </a:extLst>
        </xdr:cNvPr>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00" y="126482475"/>
          <a:ext cx="6858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85724</xdr:colOff>
      <xdr:row>171</xdr:row>
      <xdr:rowOff>187211</xdr:rowOff>
    </xdr:from>
    <xdr:to>
      <xdr:col>7</xdr:col>
      <xdr:colOff>19048</xdr:colOff>
      <xdr:row>173</xdr:row>
      <xdr:rowOff>76159</xdr:rowOff>
    </xdr:to>
    <xdr:pic>
      <xdr:nvPicPr>
        <xdr:cNvPr id="14" name="Imag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1"/>
        <a:stretch>
          <a:fillRect/>
        </a:stretch>
      </xdr:blipFill>
      <xdr:spPr>
        <a:xfrm>
          <a:off x="3895724" y="27295361"/>
          <a:ext cx="695325" cy="269950"/>
        </a:xfrm>
        <a:prstGeom prst="rect">
          <a:avLst/>
        </a:prstGeom>
      </xdr:spPr>
    </xdr:pic>
    <xdr:clientData/>
  </xdr:twoCellAnchor>
  <xdr:twoCellAnchor editAs="oneCell">
    <xdr:from>
      <xdr:col>5</xdr:col>
      <xdr:colOff>676275</xdr:colOff>
      <xdr:row>160</xdr:row>
      <xdr:rowOff>0</xdr:rowOff>
    </xdr:from>
    <xdr:to>
      <xdr:col>7</xdr:col>
      <xdr:colOff>28464</xdr:colOff>
      <xdr:row>161</xdr:row>
      <xdr:rowOff>38072</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2"/>
        <a:stretch>
          <a:fillRect/>
        </a:stretch>
      </xdr:blipFill>
      <xdr:spPr>
        <a:xfrm>
          <a:off x="3724275" y="24488775"/>
          <a:ext cx="876190" cy="228571"/>
        </a:xfrm>
        <a:prstGeom prst="rect">
          <a:avLst/>
        </a:prstGeom>
      </xdr:spPr>
    </xdr:pic>
    <xdr:clientData/>
  </xdr:twoCellAnchor>
  <xdr:twoCellAnchor editAs="oneCell">
    <xdr:from>
      <xdr:col>5</xdr:col>
      <xdr:colOff>750699</xdr:colOff>
      <xdr:row>283</xdr:row>
      <xdr:rowOff>96866</xdr:rowOff>
    </xdr:from>
    <xdr:to>
      <xdr:col>7</xdr:col>
      <xdr:colOff>102683</xdr:colOff>
      <xdr:row>284</xdr:row>
      <xdr:rowOff>162487</xdr:rowOff>
    </xdr:to>
    <xdr:pic>
      <xdr:nvPicPr>
        <xdr:cNvPr id="17" name="Image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43"/>
        <a:stretch>
          <a:fillRect/>
        </a:stretch>
      </xdr:blipFill>
      <xdr:spPr>
        <a:xfrm>
          <a:off x="3785784" y="52452078"/>
          <a:ext cx="869527" cy="243206"/>
        </a:xfrm>
        <a:prstGeom prst="rect">
          <a:avLst/>
        </a:prstGeom>
      </xdr:spPr>
    </xdr:pic>
    <xdr:clientData/>
  </xdr:twoCellAnchor>
  <xdr:twoCellAnchor editAs="oneCell">
    <xdr:from>
      <xdr:col>6</xdr:col>
      <xdr:colOff>79406</xdr:colOff>
      <xdr:row>296</xdr:row>
      <xdr:rowOff>22151</xdr:rowOff>
    </xdr:from>
    <xdr:to>
      <xdr:col>6</xdr:col>
      <xdr:colOff>702533</xdr:colOff>
      <xdr:row>297</xdr:row>
      <xdr:rowOff>71962</xdr:rowOff>
    </xdr:to>
    <xdr:pic>
      <xdr:nvPicPr>
        <xdr:cNvPr id="18" name="Imag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4"/>
        <a:stretch>
          <a:fillRect/>
        </a:stretch>
      </xdr:blipFill>
      <xdr:spPr>
        <a:xfrm>
          <a:off x="3873262" y="59626049"/>
          <a:ext cx="623127" cy="243539"/>
        </a:xfrm>
        <a:prstGeom prst="rect">
          <a:avLst/>
        </a:prstGeom>
      </xdr:spPr>
    </xdr:pic>
    <xdr:clientData/>
  </xdr:twoCellAnchor>
  <xdr:twoCellAnchor editAs="oneCell">
    <xdr:from>
      <xdr:col>5</xdr:col>
      <xdr:colOff>719915</xdr:colOff>
      <xdr:row>407</xdr:row>
      <xdr:rowOff>166134</xdr:rowOff>
    </xdr:from>
    <xdr:to>
      <xdr:col>7</xdr:col>
      <xdr:colOff>22151</xdr:colOff>
      <xdr:row>409</xdr:row>
      <xdr:rowOff>22147</xdr:rowOff>
    </xdr:to>
    <xdr:pic>
      <xdr:nvPicPr>
        <xdr:cNvPr id="23" name="Image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45"/>
        <a:stretch>
          <a:fillRect/>
        </a:stretch>
      </xdr:blipFill>
      <xdr:spPr>
        <a:xfrm>
          <a:off x="3776775" y="83421279"/>
          <a:ext cx="830668" cy="221511"/>
        </a:xfrm>
        <a:prstGeom prst="rect">
          <a:avLst/>
        </a:prstGeom>
      </xdr:spPr>
    </xdr:pic>
    <xdr:clientData/>
  </xdr:twoCellAnchor>
  <xdr:twoCellAnchor editAs="oneCell">
    <xdr:from>
      <xdr:col>6</xdr:col>
      <xdr:colOff>56317</xdr:colOff>
      <xdr:row>420</xdr:row>
      <xdr:rowOff>32708</xdr:rowOff>
    </xdr:from>
    <xdr:to>
      <xdr:col>6</xdr:col>
      <xdr:colOff>750699</xdr:colOff>
      <xdr:row>421</xdr:row>
      <xdr:rowOff>79591</xdr:rowOff>
    </xdr:to>
    <xdr:pic>
      <xdr:nvPicPr>
        <xdr:cNvPr id="24" name="Imag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46"/>
        <a:stretch>
          <a:fillRect/>
        </a:stretch>
      </xdr:blipFill>
      <xdr:spPr>
        <a:xfrm>
          <a:off x="3850173" y="84764848"/>
          <a:ext cx="694382" cy="240612"/>
        </a:xfrm>
        <a:prstGeom prst="rect">
          <a:avLst/>
        </a:prstGeom>
      </xdr:spPr>
    </xdr:pic>
    <xdr:clientData/>
  </xdr:twoCellAnchor>
  <xdr:twoCellAnchor editAs="oneCell">
    <xdr:from>
      <xdr:col>6</xdr:col>
      <xdr:colOff>0</xdr:colOff>
      <xdr:row>532</xdr:row>
      <xdr:rowOff>28305</xdr:rowOff>
    </xdr:from>
    <xdr:to>
      <xdr:col>7</xdr:col>
      <xdr:colOff>10025</xdr:colOff>
      <xdr:row>533</xdr:row>
      <xdr:rowOff>47596</xdr:rowOff>
    </xdr:to>
    <xdr:pic>
      <xdr:nvPicPr>
        <xdr:cNvPr id="31" name="Image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47"/>
        <a:stretch>
          <a:fillRect/>
        </a:stretch>
      </xdr:blipFill>
      <xdr:spPr>
        <a:xfrm>
          <a:off x="3810000" y="114258121"/>
          <a:ext cx="772026" cy="209790"/>
        </a:xfrm>
        <a:prstGeom prst="rect">
          <a:avLst/>
        </a:prstGeom>
      </xdr:spPr>
    </xdr:pic>
    <xdr:clientData/>
  </xdr:twoCellAnchor>
  <xdr:twoCellAnchor editAs="oneCell">
    <xdr:from>
      <xdr:col>6</xdr:col>
      <xdr:colOff>15889</xdr:colOff>
      <xdr:row>544</xdr:row>
      <xdr:rowOff>31166</xdr:rowOff>
    </xdr:from>
    <xdr:to>
      <xdr:col>6</xdr:col>
      <xdr:colOff>661907</xdr:colOff>
      <xdr:row>545</xdr:row>
      <xdr:rowOff>72314</xdr:rowOff>
    </xdr:to>
    <xdr:pic>
      <xdr:nvPicPr>
        <xdr:cNvPr id="332" name="Image 331">
          <a:extLst>
            <a:ext uri="{FF2B5EF4-FFF2-40B4-BE49-F238E27FC236}">
              <a16:creationId xmlns:a16="http://schemas.microsoft.com/office/drawing/2014/main" id="{00000000-0008-0000-0300-00004C010000}"/>
            </a:ext>
          </a:extLst>
        </xdr:cNvPr>
        <xdr:cNvPicPr>
          <a:picLocks noChangeAspect="1"/>
        </xdr:cNvPicPr>
      </xdr:nvPicPr>
      <xdr:blipFill>
        <a:blip xmlns:r="http://schemas.openxmlformats.org/officeDocument/2006/relationships" r:embed="rId48"/>
        <a:stretch>
          <a:fillRect/>
        </a:stretch>
      </xdr:blipFill>
      <xdr:spPr>
        <a:xfrm>
          <a:off x="3809745" y="109915763"/>
          <a:ext cx="646018" cy="234877"/>
        </a:xfrm>
        <a:prstGeom prst="rect">
          <a:avLst/>
        </a:prstGeom>
      </xdr:spPr>
    </xdr:pic>
    <xdr:clientData/>
  </xdr:twoCellAnchor>
  <xdr:twoCellAnchor editAs="oneCell">
    <xdr:from>
      <xdr:col>6</xdr:col>
      <xdr:colOff>0</xdr:colOff>
      <xdr:row>656</xdr:row>
      <xdr:rowOff>0</xdr:rowOff>
    </xdr:from>
    <xdr:to>
      <xdr:col>7</xdr:col>
      <xdr:colOff>113901</xdr:colOff>
      <xdr:row>657</xdr:row>
      <xdr:rowOff>50131</xdr:rowOff>
    </xdr:to>
    <xdr:pic>
      <xdr:nvPicPr>
        <xdr:cNvPr id="130" name="Image 129">
          <a:extLst>
            <a:ext uri="{FF2B5EF4-FFF2-40B4-BE49-F238E27FC236}">
              <a16:creationId xmlns:a16="http://schemas.microsoft.com/office/drawing/2014/main" id="{00000000-0008-0000-0300-000082000000}"/>
            </a:ext>
          </a:extLst>
        </xdr:cNvPr>
        <xdr:cNvPicPr>
          <a:picLocks noChangeAspect="1"/>
        </xdr:cNvPicPr>
      </xdr:nvPicPr>
      <xdr:blipFill>
        <a:blip xmlns:r="http://schemas.openxmlformats.org/officeDocument/2006/relationships" r:embed="rId49"/>
        <a:stretch>
          <a:fillRect/>
        </a:stretch>
      </xdr:blipFill>
      <xdr:spPr>
        <a:xfrm>
          <a:off x="3810000" y="143967868"/>
          <a:ext cx="875902" cy="240632"/>
        </a:xfrm>
        <a:prstGeom prst="rect">
          <a:avLst/>
        </a:prstGeom>
      </xdr:spPr>
    </xdr:pic>
    <xdr:clientData/>
  </xdr:twoCellAnchor>
  <xdr:twoCellAnchor editAs="oneCell">
    <xdr:from>
      <xdr:col>6</xdr:col>
      <xdr:colOff>40105</xdr:colOff>
      <xdr:row>668</xdr:row>
      <xdr:rowOff>23091</xdr:rowOff>
    </xdr:from>
    <xdr:to>
      <xdr:col>6</xdr:col>
      <xdr:colOff>669979</xdr:colOff>
      <xdr:row>669</xdr:row>
      <xdr:rowOff>77171</xdr:rowOff>
    </xdr:to>
    <xdr:pic>
      <xdr:nvPicPr>
        <xdr:cNvPr id="131" name="Image 130">
          <a:extLst>
            <a:ext uri="{FF2B5EF4-FFF2-40B4-BE49-F238E27FC236}">
              <a16:creationId xmlns:a16="http://schemas.microsoft.com/office/drawing/2014/main" id="{00000000-0008-0000-0300-000083000000}"/>
            </a:ext>
          </a:extLst>
        </xdr:cNvPr>
        <xdr:cNvPicPr>
          <a:picLocks noChangeAspect="1"/>
        </xdr:cNvPicPr>
      </xdr:nvPicPr>
      <xdr:blipFill>
        <a:blip xmlns:r="http://schemas.openxmlformats.org/officeDocument/2006/relationships" r:embed="rId50"/>
        <a:stretch>
          <a:fillRect/>
        </a:stretch>
      </xdr:blipFill>
      <xdr:spPr>
        <a:xfrm>
          <a:off x="3833961" y="135108578"/>
          <a:ext cx="629874" cy="247808"/>
        </a:xfrm>
        <a:prstGeom prst="rect">
          <a:avLst/>
        </a:prstGeom>
      </xdr:spPr>
    </xdr:pic>
    <xdr:clientData/>
  </xdr:twoCellAnchor>
  <xdr:twoCellAnchor editAs="oneCell">
    <xdr:from>
      <xdr:col>10</xdr:col>
      <xdr:colOff>34018</xdr:colOff>
      <xdr:row>9</xdr:row>
      <xdr:rowOff>56589</xdr:rowOff>
    </xdr:from>
    <xdr:to>
      <xdr:col>12</xdr:col>
      <xdr:colOff>79424</xdr:colOff>
      <xdr:row>9</xdr:row>
      <xdr:rowOff>239435</xdr:rowOff>
    </xdr:to>
    <xdr:pic>
      <xdr:nvPicPr>
        <xdr:cNvPr id="141" name="Image 140">
          <a:extLst>
            <a:ext uri="{FF2B5EF4-FFF2-40B4-BE49-F238E27FC236}">
              <a16:creationId xmlns:a16="http://schemas.microsoft.com/office/drawing/2014/main" id="{00000000-0008-0000-0300-00008D000000}"/>
            </a:ext>
          </a:extLst>
        </xdr:cNvPr>
        <xdr:cNvPicPr>
          <a:picLocks noChangeAspect="1"/>
        </xdr:cNvPicPr>
      </xdr:nvPicPr>
      <xdr:blipFill>
        <a:blip xmlns:r="http://schemas.openxmlformats.org/officeDocument/2006/relationships" r:embed="rId51"/>
        <a:stretch>
          <a:fillRect/>
        </a:stretch>
      </xdr:blipFill>
      <xdr:spPr>
        <a:xfrm>
          <a:off x="6157232" y="1179178"/>
          <a:ext cx="892969" cy="182846"/>
        </a:xfrm>
        <a:prstGeom prst="rect">
          <a:avLst/>
        </a:prstGeom>
      </xdr:spPr>
    </xdr:pic>
    <xdr:clientData/>
  </xdr:twoCellAnchor>
  <xdr:twoCellAnchor editAs="oneCell">
    <xdr:from>
      <xdr:col>5</xdr:col>
      <xdr:colOff>9526</xdr:colOff>
      <xdr:row>9</xdr:row>
      <xdr:rowOff>83637</xdr:rowOff>
    </xdr:from>
    <xdr:to>
      <xdr:col>5</xdr:col>
      <xdr:colOff>752475</xdr:colOff>
      <xdr:row>9</xdr:row>
      <xdr:rowOff>241857</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2"/>
        <a:stretch>
          <a:fillRect/>
        </a:stretch>
      </xdr:blipFill>
      <xdr:spPr>
        <a:xfrm>
          <a:off x="3062116" y="1208276"/>
          <a:ext cx="742949" cy="158220"/>
        </a:xfrm>
        <a:prstGeom prst="rect">
          <a:avLst/>
        </a:prstGeom>
      </xdr:spPr>
    </xdr:pic>
    <xdr:clientData/>
  </xdr:twoCellAnchor>
  <xdr:twoCellAnchor editAs="oneCell">
    <xdr:from>
      <xdr:col>6</xdr:col>
      <xdr:colOff>80332</xdr:colOff>
      <xdr:row>174</xdr:row>
      <xdr:rowOff>17214</xdr:rowOff>
    </xdr:from>
    <xdr:to>
      <xdr:col>7</xdr:col>
      <xdr:colOff>258207</xdr:colOff>
      <xdr:row>175</xdr:row>
      <xdr:rowOff>14511</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3"/>
        <a:stretch>
          <a:fillRect/>
        </a:stretch>
      </xdr:blipFill>
      <xdr:spPr>
        <a:xfrm>
          <a:off x="3896070" y="27037229"/>
          <a:ext cx="941024" cy="186649"/>
        </a:xfrm>
        <a:prstGeom prst="rect">
          <a:avLst/>
        </a:prstGeom>
      </xdr:spPr>
    </xdr:pic>
    <xdr:clientData/>
  </xdr:twoCellAnchor>
  <xdr:twoCellAnchor editAs="oneCell">
    <xdr:from>
      <xdr:col>6</xdr:col>
      <xdr:colOff>90932</xdr:colOff>
      <xdr:row>298</xdr:row>
      <xdr:rowOff>47176</xdr:rowOff>
    </xdr:from>
    <xdr:to>
      <xdr:col>7</xdr:col>
      <xdr:colOff>240117</xdr:colOff>
      <xdr:row>299</xdr:row>
      <xdr:rowOff>28177</xdr:rowOff>
    </xdr:to>
    <xdr:pic>
      <xdr:nvPicPr>
        <xdr:cNvPr id="33" name="Image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54"/>
        <a:stretch>
          <a:fillRect/>
        </a:stretch>
      </xdr:blipFill>
      <xdr:spPr>
        <a:xfrm>
          <a:off x="3884788" y="60038532"/>
          <a:ext cx="907957" cy="174730"/>
        </a:xfrm>
        <a:prstGeom prst="rect">
          <a:avLst/>
        </a:prstGeom>
      </xdr:spPr>
    </xdr:pic>
    <xdr:clientData/>
  </xdr:twoCellAnchor>
  <xdr:twoCellAnchor editAs="oneCell">
    <xdr:from>
      <xdr:col>6</xdr:col>
      <xdr:colOff>77220</xdr:colOff>
      <xdr:row>422</xdr:row>
      <xdr:rowOff>24217</xdr:rowOff>
    </xdr:from>
    <xdr:to>
      <xdr:col>7</xdr:col>
      <xdr:colOff>262796</xdr:colOff>
      <xdr:row>423</xdr:row>
      <xdr:rowOff>18154</xdr:rowOff>
    </xdr:to>
    <xdr:pic>
      <xdr:nvPicPr>
        <xdr:cNvPr id="35" name="Imag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55"/>
        <a:stretch>
          <a:fillRect/>
        </a:stretch>
      </xdr:blipFill>
      <xdr:spPr>
        <a:xfrm>
          <a:off x="3871076" y="85143814"/>
          <a:ext cx="944348" cy="187666"/>
        </a:xfrm>
        <a:prstGeom prst="rect">
          <a:avLst/>
        </a:prstGeom>
      </xdr:spPr>
    </xdr:pic>
    <xdr:clientData/>
  </xdr:twoCellAnchor>
  <xdr:twoCellAnchor editAs="oneCell">
    <xdr:from>
      <xdr:col>6</xdr:col>
      <xdr:colOff>5740</xdr:colOff>
      <xdr:row>546</xdr:row>
      <xdr:rowOff>32621</xdr:rowOff>
    </xdr:from>
    <xdr:to>
      <xdr:col>7</xdr:col>
      <xdr:colOff>149187</xdr:colOff>
      <xdr:row>547</xdr:row>
      <xdr:rowOff>13487</xdr:rowOff>
    </xdr:to>
    <xdr:pic>
      <xdr:nvPicPr>
        <xdr:cNvPr id="40" name="Imag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56"/>
        <a:stretch>
          <a:fillRect/>
        </a:stretch>
      </xdr:blipFill>
      <xdr:spPr>
        <a:xfrm>
          <a:off x="3821478" y="114470332"/>
          <a:ext cx="906596" cy="170218"/>
        </a:xfrm>
        <a:prstGeom prst="rect">
          <a:avLst/>
        </a:prstGeom>
      </xdr:spPr>
    </xdr:pic>
    <xdr:clientData/>
  </xdr:twoCellAnchor>
  <xdr:twoCellAnchor editAs="oneCell">
    <xdr:from>
      <xdr:col>6</xdr:col>
      <xdr:colOff>40164</xdr:colOff>
      <xdr:row>670</xdr:row>
      <xdr:rowOff>8072</xdr:rowOff>
    </xdr:from>
    <xdr:to>
      <xdr:col>7</xdr:col>
      <xdr:colOff>254180</xdr:colOff>
      <xdr:row>671</xdr:row>
      <xdr:rowOff>7750</xdr:rowOff>
    </xdr:to>
    <xdr:pic>
      <xdr:nvPicPr>
        <xdr:cNvPr id="45" name="Image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57"/>
        <a:stretch>
          <a:fillRect/>
        </a:stretch>
      </xdr:blipFill>
      <xdr:spPr>
        <a:xfrm>
          <a:off x="3834020" y="135481017"/>
          <a:ext cx="972788" cy="193407"/>
        </a:xfrm>
        <a:prstGeom prst="rect">
          <a:avLst/>
        </a:prstGeom>
      </xdr:spPr>
    </xdr:pic>
    <xdr:clientData/>
  </xdr:twoCellAnchor>
  <xdr:twoCellAnchor editAs="oneCell">
    <xdr:from>
      <xdr:col>5</xdr:col>
      <xdr:colOff>750595</xdr:colOff>
      <xdr:row>9</xdr:row>
      <xdr:rowOff>80720</xdr:rowOff>
    </xdr:from>
    <xdr:to>
      <xdr:col>7</xdr:col>
      <xdr:colOff>2986</xdr:colOff>
      <xdr:row>9</xdr:row>
      <xdr:rowOff>215302</xdr:rowOff>
    </xdr:to>
    <xdr:pic>
      <xdr:nvPicPr>
        <xdr:cNvPr id="56" name="Imag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58"/>
        <a:stretch>
          <a:fillRect/>
        </a:stretch>
      </xdr:blipFill>
      <xdr:spPr>
        <a:xfrm>
          <a:off x="3785680" y="1186589"/>
          <a:ext cx="769934" cy="134582"/>
        </a:xfrm>
        <a:prstGeom prst="rect">
          <a:avLst/>
        </a:prstGeom>
      </xdr:spPr>
    </xdr:pic>
    <xdr:clientData/>
  </xdr:twoCellAnchor>
  <xdr:twoCellAnchor editAs="oneCell">
    <xdr:from>
      <xdr:col>7</xdr:col>
      <xdr:colOff>16144</xdr:colOff>
      <xdr:row>9</xdr:row>
      <xdr:rowOff>80720</xdr:rowOff>
    </xdr:from>
    <xdr:to>
      <xdr:col>7</xdr:col>
      <xdr:colOff>751517</xdr:colOff>
      <xdr:row>9</xdr:row>
      <xdr:rowOff>217245</xdr:rowOff>
    </xdr:to>
    <xdr:pic>
      <xdr:nvPicPr>
        <xdr:cNvPr id="57" name="Imag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59"/>
        <a:stretch>
          <a:fillRect/>
        </a:stretch>
      </xdr:blipFill>
      <xdr:spPr>
        <a:xfrm>
          <a:off x="4568771" y="1186589"/>
          <a:ext cx="735373" cy="136525"/>
        </a:xfrm>
        <a:prstGeom prst="rect">
          <a:avLst/>
        </a:prstGeom>
      </xdr:spPr>
    </xdr:pic>
    <xdr:clientData/>
  </xdr:twoCellAnchor>
  <xdr:twoCellAnchor editAs="oneCell">
    <xdr:from>
      <xdr:col>9</xdr:col>
      <xdr:colOff>80721</xdr:colOff>
      <xdr:row>9</xdr:row>
      <xdr:rowOff>72648</xdr:rowOff>
    </xdr:from>
    <xdr:to>
      <xdr:col>9</xdr:col>
      <xdr:colOff>810574</xdr:colOff>
      <xdr:row>9</xdr:row>
      <xdr:rowOff>201102</xdr:rowOff>
    </xdr:to>
    <xdr:pic>
      <xdr:nvPicPr>
        <xdr:cNvPr id="58" name="Image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60"/>
        <a:stretch>
          <a:fillRect/>
        </a:stretch>
      </xdr:blipFill>
      <xdr:spPr>
        <a:xfrm>
          <a:off x="6150890" y="1178517"/>
          <a:ext cx="729853" cy="128454"/>
        </a:xfrm>
        <a:prstGeom prst="rect">
          <a:avLst/>
        </a:prstGeom>
      </xdr:spPr>
    </xdr:pic>
    <xdr:clientData/>
  </xdr:twoCellAnchor>
  <xdr:twoCellAnchor editAs="oneCell">
    <xdr:from>
      <xdr:col>8</xdr:col>
      <xdr:colOff>8072</xdr:colOff>
      <xdr:row>9</xdr:row>
      <xdr:rowOff>72469</xdr:rowOff>
    </xdr:from>
    <xdr:to>
      <xdr:col>9</xdr:col>
      <xdr:colOff>24217</xdr:colOff>
      <xdr:row>9</xdr:row>
      <xdr:rowOff>204005</xdr:rowOff>
    </xdr:to>
    <xdr:pic>
      <xdr:nvPicPr>
        <xdr:cNvPr id="59" name="Image 58">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61"/>
        <a:stretch>
          <a:fillRect/>
        </a:stretch>
      </xdr:blipFill>
      <xdr:spPr>
        <a:xfrm>
          <a:off x="5319470" y="1178338"/>
          <a:ext cx="774916" cy="131536"/>
        </a:xfrm>
        <a:prstGeom prst="rect">
          <a:avLst/>
        </a:prstGeom>
      </xdr:spPr>
    </xdr:pic>
    <xdr:clientData/>
  </xdr:twoCellAnchor>
  <xdr:twoCellAnchor editAs="oneCell">
    <xdr:from>
      <xdr:col>7</xdr:col>
      <xdr:colOff>48429</xdr:colOff>
      <xdr:row>40</xdr:row>
      <xdr:rowOff>48431</xdr:rowOff>
    </xdr:from>
    <xdr:to>
      <xdr:col>8</xdr:col>
      <xdr:colOff>340159</xdr:colOff>
      <xdr:row>41</xdr:row>
      <xdr:rowOff>48432</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2"/>
        <a:stretch>
          <a:fillRect/>
        </a:stretch>
      </xdr:blipFill>
      <xdr:spPr>
        <a:xfrm>
          <a:off x="4601056" y="4617202"/>
          <a:ext cx="1050501" cy="217946"/>
        </a:xfrm>
        <a:prstGeom prst="rect">
          <a:avLst/>
        </a:prstGeom>
      </xdr:spPr>
    </xdr:pic>
    <xdr:clientData/>
  </xdr:twoCellAnchor>
  <xdr:twoCellAnchor editAs="oneCell">
    <xdr:from>
      <xdr:col>7</xdr:col>
      <xdr:colOff>48429</xdr:colOff>
      <xdr:row>42</xdr:row>
      <xdr:rowOff>48432</xdr:rowOff>
    </xdr:from>
    <xdr:to>
      <xdr:col>8</xdr:col>
      <xdr:colOff>287513</xdr:colOff>
      <xdr:row>43</xdr:row>
      <xdr:rowOff>34493</xdr:rowOff>
    </xdr:to>
    <xdr:pic>
      <xdr:nvPicPr>
        <xdr:cNvPr id="8" name="Imag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63"/>
        <a:stretch>
          <a:fillRect/>
        </a:stretch>
      </xdr:blipFill>
      <xdr:spPr>
        <a:xfrm>
          <a:off x="4601056" y="5053093"/>
          <a:ext cx="997855" cy="204006"/>
        </a:xfrm>
        <a:prstGeom prst="rect">
          <a:avLst/>
        </a:prstGeom>
      </xdr:spPr>
    </xdr:pic>
    <xdr:clientData/>
  </xdr:twoCellAnchor>
  <xdr:twoCellAnchor editAs="oneCell">
    <xdr:from>
      <xdr:col>7</xdr:col>
      <xdr:colOff>40357</xdr:colOff>
      <xdr:row>44</xdr:row>
      <xdr:rowOff>23795</xdr:rowOff>
    </xdr:from>
    <xdr:to>
      <xdr:col>8</xdr:col>
      <xdr:colOff>565040</xdr:colOff>
      <xdr:row>45</xdr:row>
      <xdr:rowOff>11728</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64"/>
        <a:stretch>
          <a:fillRect/>
        </a:stretch>
      </xdr:blipFill>
      <xdr:spPr>
        <a:xfrm>
          <a:off x="4592984" y="5464346"/>
          <a:ext cx="1283454" cy="205878"/>
        </a:xfrm>
        <a:prstGeom prst="rect">
          <a:avLst/>
        </a:prstGeom>
      </xdr:spPr>
    </xdr:pic>
    <xdr:clientData/>
  </xdr:twoCellAnchor>
  <xdr:twoCellAnchor editAs="oneCell">
    <xdr:from>
      <xdr:col>4</xdr:col>
      <xdr:colOff>209872</xdr:colOff>
      <xdr:row>47</xdr:row>
      <xdr:rowOff>80721</xdr:rowOff>
    </xdr:from>
    <xdr:to>
      <xdr:col>8</xdr:col>
      <xdr:colOff>297120</xdr:colOff>
      <xdr:row>49</xdr:row>
      <xdr:rowOff>148083</xdr:rowOff>
    </xdr:to>
    <xdr:pic>
      <xdr:nvPicPr>
        <xdr:cNvPr id="16" name="Imag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65"/>
        <a:stretch>
          <a:fillRect/>
        </a:stretch>
      </xdr:blipFill>
      <xdr:spPr>
        <a:xfrm>
          <a:off x="2486186" y="4722140"/>
          <a:ext cx="3122333" cy="438675"/>
        </a:xfrm>
        <a:prstGeom prst="rect">
          <a:avLst/>
        </a:prstGeom>
      </xdr:spPr>
    </xdr:pic>
    <xdr:clientData/>
  </xdr:twoCellAnchor>
  <xdr:twoCellAnchor editAs="oneCell">
    <xdr:from>
      <xdr:col>7</xdr:col>
      <xdr:colOff>137226</xdr:colOff>
      <xdr:row>50</xdr:row>
      <xdr:rowOff>40360</xdr:rowOff>
    </xdr:from>
    <xdr:to>
      <xdr:col>8</xdr:col>
      <xdr:colOff>527883</xdr:colOff>
      <xdr:row>51</xdr:row>
      <xdr:rowOff>60161</xdr:rowOff>
    </xdr:to>
    <xdr:pic>
      <xdr:nvPicPr>
        <xdr:cNvPr id="19" name="Imag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66"/>
        <a:stretch>
          <a:fillRect/>
        </a:stretch>
      </xdr:blipFill>
      <xdr:spPr>
        <a:xfrm>
          <a:off x="4689853" y="5246822"/>
          <a:ext cx="1149428" cy="213530"/>
        </a:xfrm>
        <a:prstGeom prst="rect">
          <a:avLst/>
        </a:prstGeom>
      </xdr:spPr>
    </xdr:pic>
    <xdr:clientData/>
  </xdr:twoCellAnchor>
  <xdr:twoCellAnchor editAs="oneCell">
    <xdr:from>
      <xdr:col>7</xdr:col>
      <xdr:colOff>282521</xdr:colOff>
      <xdr:row>52</xdr:row>
      <xdr:rowOff>8072</xdr:rowOff>
    </xdr:from>
    <xdr:to>
      <xdr:col>8</xdr:col>
      <xdr:colOff>316489</xdr:colOff>
      <xdr:row>53</xdr:row>
      <xdr:rowOff>4256</xdr:rowOff>
    </xdr:to>
    <xdr:pic>
      <xdr:nvPicPr>
        <xdr:cNvPr id="20" name="Image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67"/>
        <a:stretch>
          <a:fillRect/>
        </a:stretch>
      </xdr:blipFill>
      <xdr:spPr>
        <a:xfrm>
          <a:off x="4835148" y="5585847"/>
          <a:ext cx="792739" cy="179150"/>
        </a:xfrm>
        <a:prstGeom prst="rect">
          <a:avLst/>
        </a:prstGeom>
      </xdr:spPr>
    </xdr:pic>
    <xdr:clientData/>
  </xdr:twoCellAnchor>
  <xdr:twoCellAnchor editAs="oneCell">
    <xdr:from>
      <xdr:col>7</xdr:col>
      <xdr:colOff>185658</xdr:colOff>
      <xdr:row>54</xdr:row>
      <xdr:rowOff>16144</xdr:rowOff>
    </xdr:from>
    <xdr:to>
      <xdr:col>8</xdr:col>
      <xdr:colOff>508167</xdr:colOff>
      <xdr:row>55</xdr:row>
      <xdr:rowOff>35945</xdr:rowOff>
    </xdr:to>
    <xdr:pic>
      <xdr:nvPicPr>
        <xdr:cNvPr id="22" name="Imag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68"/>
        <a:stretch>
          <a:fillRect/>
        </a:stretch>
      </xdr:blipFill>
      <xdr:spPr>
        <a:xfrm>
          <a:off x="4738285" y="5965233"/>
          <a:ext cx="1081280" cy="213530"/>
        </a:xfrm>
        <a:prstGeom prst="rect">
          <a:avLst/>
        </a:prstGeom>
      </xdr:spPr>
    </xdr:pic>
    <xdr:clientData/>
  </xdr:twoCellAnchor>
  <xdr:twoCellAnchor editAs="oneCell">
    <xdr:from>
      <xdr:col>7</xdr:col>
      <xdr:colOff>72649</xdr:colOff>
      <xdr:row>28</xdr:row>
      <xdr:rowOff>8072</xdr:rowOff>
    </xdr:from>
    <xdr:to>
      <xdr:col>8</xdr:col>
      <xdr:colOff>364194</xdr:colOff>
      <xdr:row>29</xdr:row>
      <xdr:rowOff>22706</xdr:rowOff>
    </xdr:to>
    <xdr:pic>
      <xdr:nvPicPr>
        <xdr:cNvPr id="25" name="Image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69"/>
        <a:stretch>
          <a:fillRect/>
        </a:stretch>
      </xdr:blipFill>
      <xdr:spPr>
        <a:xfrm>
          <a:off x="4625276" y="3341822"/>
          <a:ext cx="1050316" cy="208362"/>
        </a:xfrm>
        <a:prstGeom prst="rect">
          <a:avLst/>
        </a:prstGeom>
      </xdr:spPr>
    </xdr:pic>
    <xdr:clientData/>
  </xdr:twoCellAnchor>
  <xdr:twoCellAnchor editAs="oneCell">
    <xdr:from>
      <xdr:col>7</xdr:col>
      <xdr:colOff>64576</xdr:colOff>
      <xdr:row>30</xdr:row>
      <xdr:rowOff>16143</xdr:rowOff>
    </xdr:from>
    <xdr:to>
      <xdr:col>7</xdr:col>
      <xdr:colOff>754736</xdr:colOff>
      <xdr:row>31</xdr:row>
      <xdr:rowOff>8071</xdr:rowOff>
    </xdr:to>
    <xdr:pic>
      <xdr:nvPicPr>
        <xdr:cNvPr id="26" name="Imag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70"/>
        <a:stretch>
          <a:fillRect/>
        </a:stretch>
      </xdr:blipFill>
      <xdr:spPr>
        <a:xfrm>
          <a:off x="4617203" y="3761567"/>
          <a:ext cx="690160" cy="185657"/>
        </a:xfrm>
        <a:prstGeom prst="rect">
          <a:avLst/>
        </a:prstGeom>
      </xdr:spPr>
    </xdr:pic>
    <xdr:clientData/>
  </xdr:twoCellAnchor>
  <xdr:twoCellAnchor editAs="oneCell">
    <xdr:from>
      <xdr:col>7</xdr:col>
      <xdr:colOff>72261</xdr:colOff>
      <xdr:row>32</xdr:row>
      <xdr:rowOff>32678</xdr:rowOff>
    </xdr:from>
    <xdr:to>
      <xdr:col>8</xdr:col>
      <xdr:colOff>161442</xdr:colOff>
      <xdr:row>33</xdr:row>
      <xdr:rowOff>38467</xdr:rowOff>
    </xdr:to>
    <xdr:pic>
      <xdr:nvPicPr>
        <xdr:cNvPr id="27" name="Image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71"/>
        <a:stretch>
          <a:fillRect/>
        </a:stretch>
      </xdr:blipFill>
      <xdr:spPr>
        <a:xfrm>
          <a:off x="4624888" y="4189775"/>
          <a:ext cx="847952" cy="199518"/>
        </a:xfrm>
        <a:prstGeom prst="rect">
          <a:avLst/>
        </a:prstGeom>
      </xdr:spPr>
    </xdr:pic>
    <xdr:clientData/>
  </xdr:twoCellAnchor>
  <xdr:twoCellAnchor editAs="oneCell">
    <xdr:from>
      <xdr:col>6</xdr:col>
      <xdr:colOff>80721</xdr:colOff>
      <xdr:row>178</xdr:row>
      <xdr:rowOff>4369</xdr:rowOff>
    </xdr:from>
    <xdr:to>
      <xdr:col>8</xdr:col>
      <xdr:colOff>16144</xdr:colOff>
      <xdr:row>179</xdr:row>
      <xdr:rowOff>16897</xdr:rowOff>
    </xdr:to>
    <xdr:pic>
      <xdr:nvPicPr>
        <xdr:cNvPr id="9" name="Imag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72"/>
        <a:stretch>
          <a:fillRect/>
        </a:stretch>
      </xdr:blipFill>
      <xdr:spPr>
        <a:xfrm>
          <a:off x="3874577" y="34052208"/>
          <a:ext cx="1452966" cy="206257"/>
        </a:xfrm>
        <a:prstGeom prst="rect">
          <a:avLst/>
        </a:prstGeom>
      </xdr:spPr>
    </xdr:pic>
    <xdr:clientData/>
  </xdr:twoCellAnchor>
  <xdr:twoCellAnchor editAs="oneCell">
    <xdr:from>
      <xdr:col>6</xdr:col>
      <xdr:colOff>88793</xdr:colOff>
      <xdr:row>176</xdr:row>
      <xdr:rowOff>24216</xdr:rowOff>
    </xdr:from>
    <xdr:to>
      <xdr:col>7</xdr:col>
      <xdr:colOff>126951</xdr:colOff>
      <xdr:row>177</xdr:row>
      <xdr:rowOff>24216</xdr:rowOff>
    </xdr:to>
    <xdr:pic>
      <xdr:nvPicPr>
        <xdr:cNvPr id="11" name="Imag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3"/>
        <a:stretch>
          <a:fillRect/>
        </a:stretch>
      </xdr:blipFill>
      <xdr:spPr>
        <a:xfrm>
          <a:off x="3882649" y="34072055"/>
          <a:ext cx="796930" cy="193729"/>
        </a:xfrm>
        <a:prstGeom prst="rect">
          <a:avLst/>
        </a:prstGeom>
      </xdr:spPr>
    </xdr:pic>
    <xdr:clientData/>
  </xdr:twoCellAnchor>
  <xdr:twoCellAnchor editAs="oneCell">
    <xdr:from>
      <xdr:col>6</xdr:col>
      <xdr:colOff>48432</xdr:colOff>
      <xdr:row>672</xdr:row>
      <xdr:rowOff>32288</xdr:rowOff>
    </xdr:from>
    <xdr:to>
      <xdr:col>7</xdr:col>
      <xdr:colOff>162554</xdr:colOff>
      <xdr:row>673</xdr:row>
      <xdr:rowOff>38210</xdr:rowOff>
    </xdr:to>
    <xdr:pic>
      <xdr:nvPicPr>
        <xdr:cNvPr id="12" name="Imag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74"/>
        <a:stretch>
          <a:fillRect/>
        </a:stretch>
      </xdr:blipFill>
      <xdr:spPr>
        <a:xfrm>
          <a:off x="3842288" y="135892691"/>
          <a:ext cx="872894" cy="199651"/>
        </a:xfrm>
        <a:prstGeom prst="rect">
          <a:avLst/>
        </a:prstGeom>
      </xdr:spPr>
    </xdr:pic>
    <xdr:clientData/>
  </xdr:twoCellAnchor>
  <xdr:twoCellAnchor editAs="oneCell">
    <xdr:from>
      <xdr:col>6</xdr:col>
      <xdr:colOff>16144</xdr:colOff>
      <xdr:row>674</xdr:row>
      <xdr:rowOff>8072</xdr:rowOff>
    </xdr:from>
    <xdr:to>
      <xdr:col>8</xdr:col>
      <xdr:colOff>15111</xdr:colOff>
      <xdr:row>675</xdr:row>
      <xdr:rowOff>23517</xdr:rowOff>
    </xdr:to>
    <xdr:pic>
      <xdr:nvPicPr>
        <xdr:cNvPr id="13" name="Imag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75"/>
        <a:stretch>
          <a:fillRect/>
        </a:stretch>
      </xdr:blipFill>
      <xdr:spPr>
        <a:xfrm>
          <a:off x="3810000" y="136255932"/>
          <a:ext cx="1516510" cy="209174"/>
        </a:xfrm>
        <a:prstGeom prst="rect">
          <a:avLst/>
        </a:prstGeom>
      </xdr:spPr>
    </xdr:pic>
    <xdr:clientData/>
  </xdr:twoCellAnchor>
  <xdr:twoCellAnchor editAs="oneCell">
    <xdr:from>
      <xdr:col>6</xdr:col>
      <xdr:colOff>16145</xdr:colOff>
      <xdr:row>548</xdr:row>
      <xdr:rowOff>37206</xdr:rowOff>
    </xdr:from>
    <xdr:to>
      <xdr:col>7</xdr:col>
      <xdr:colOff>145296</xdr:colOff>
      <xdr:row>549</xdr:row>
      <xdr:rowOff>55806</xdr:rowOff>
    </xdr:to>
    <xdr:pic>
      <xdr:nvPicPr>
        <xdr:cNvPr id="21" name="Imag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76"/>
        <a:stretch>
          <a:fillRect/>
        </a:stretch>
      </xdr:blipFill>
      <xdr:spPr>
        <a:xfrm>
          <a:off x="3810001" y="110696719"/>
          <a:ext cx="887923" cy="212329"/>
        </a:xfrm>
        <a:prstGeom prst="rect">
          <a:avLst/>
        </a:prstGeom>
      </xdr:spPr>
    </xdr:pic>
    <xdr:clientData/>
  </xdr:twoCellAnchor>
  <xdr:twoCellAnchor editAs="oneCell">
    <xdr:from>
      <xdr:col>5</xdr:col>
      <xdr:colOff>750700</xdr:colOff>
      <xdr:row>550</xdr:row>
      <xdr:rowOff>8071</xdr:rowOff>
    </xdr:from>
    <xdr:to>
      <xdr:col>7</xdr:col>
      <xdr:colOff>718931</xdr:colOff>
      <xdr:row>551</xdr:row>
      <xdr:rowOff>13994</xdr:rowOff>
    </xdr:to>
    <xdr:pic>
      <xdr:nvPicPr>
        <xdr:cNvPr id="28" name="Image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77"/>
        <a:stretch>
          <a:fillRect/>
        </a:stretch>
      </xdr:blipFill>
      <xdr:spPr>
        <a:xfrm>
          <a:off x="3785785" y="111055041"/>
          <a:ext cx="1485774" cy="199651"/>
        </a:xfrm>
        <a:prstGeom prst="rect">
          <a:avLst/>
        </a:prstGeom>
      </xdr:spPr>
    </xdr:pic>
    <xdr:clientData/>
  </xdr:twoCellAnchor>
  <xdr:twoCellAnchor editAs="oneCell">
    <xdr:from>
      <xdr:col>6</xdr:col>
      <xdr:colOff>56505</xdr:colOff>
      <xdr:row>424</xdr:row>
      <xdr:rowOff>33326</xdr:rowOff>
    </xdr:from>
    <xdr:to>
      <xdr:col>7</xdr:col>
      <xdr:colOff>177584</xdr:colOff>
      <xdr:row>425</xdr:row>
      <xdr:rowOff>47734</xdr:rowOff>
    </xdr:to>
    <xdr:pic>
      <xdr:nvPicPr>
        <xdr:cNvPr id="29" name="Image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78"/>
        <a:stretch>
          <a:fillRect/>
        </a:stretch>
      </xdr:blipFill>
      <xdr:spPr>
        <a:xfrm>
          <a:off x="3850361" y="85540381"/>
          <a:ext cx="879851" cy="208137"/>
        </a:xfrm>
        <a:prstGeom prst="rect">
          <a:avLst/>
        </a:prstGeom>
      </xdr:spPr>
    </xdr:pic>
    <xdr:clientData/>
  </xdr:twoCellAnchor>
  <xdr:twoCellAnchor editAs="oneCell">
    <xdr:from>
      <xdr:col>6</xdr:col>
      <xdr:colOff>32288</xdr:colOff>
      <xdr:row>426</xdr:row>
      <xdr:rowOff>6902</xdr:rowOff>
    </xdr:from>
    <xdr:to>
      <xdr:col>8</xdr:col>
      <xdr:colOff>16144</xdr:colOff>
      <xdr:row>427</xdr:row>
      <xdr:rowOff>24969</xdr:rowOff>
    </xdr:to>
    <xdr:pic>
      <xdr:nvPicPr>
        <xdr:cNvPr id="30" name="Image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79"/>
        <a:stretch>
          <a:fillRect/>
        </a:stretch>
      </xdr:blipFill>
      <xdr:spPr>
        <a:xfrm>
          <a:off x="3826144" y="85901415"/>
          <a:ext cx="1501399" cy="211796"/>
        </a:xfrm>
        <a:prstGeom prst="rect">
          <a:avLst/>
        </a:prstGeom>
      </xdr:spPr>
    </xdr:pic>
    <xdr:clientData/>
  </xdr:twoCellAnchor>
  <xdr:twoCellAnchor editAs="oneCell">
    <xdr:from>
      <xdr:col>6</xdr:col>
      <xdr:colOff>64576</xdr:colOff>
      <xdr:row>300</xdr:row>
      <xdr:rowOff>0</xdr:rowOff>
    </xdr:from>
    <xdr:to>
      <xdr:col>7</xdr:col>
      <xdr:colOff>229385</xdr:colOff>
      <xdr:row>301</xdr:row>
      <xdr:rowOff>35945</xdr:rowOff>
    </xdr:to>
    <xdr:pic>
      <xdr:nvPicPr>
        <xdr:cNvPr id="32" name="Image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80"/>
        <a:stretch>
          <a:fillRect/>
        </a:stretch>
      </xdr:blipFill>
      <xdr:spPr>
        <a:xfrm>
          <a:off x="3858432" y="60378814"/>
          <a:ext cx="923581" cy="229674"/>
        </a:xfrm>
        <a:prstGeom prst="rect">
          <a:avLst/>
        </a:prstGeom>
      </xdr:spPr>
    </xdr:pic>
    <xdr:clientData/>
  </xdr:twoCellAnchor>
  <xdr:twoCellAnchor editAs="oneCell">
    <xdr:from>
      <xdr:col>6</xdr:col>
      <xdr:colOff>48432</xdr:colOff>
      <xdr:row>302</xdr:row>
      <xdr:rowOff>7039</xdr:rowOff>
    </xdr:from>
    <xdr:to>
      <xdr:col>8</xdr:col>
      <xdr:colOff>88791</xdr:colOff>
      <xdr:row>303</xdr:row>
      <xdr:rowOff>34494</xdr:rowOff>
    </xdr:to>
    <xdr:pic>
      <xdr:nvPicPr>
        <xdr:cNvPr id="34" name="Imag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81"/>
        <a:stretch>
          <a:fillRect/>
        </a:stretch>
      </xdr:blipFill>
      <xdr:spPr>
        <a:xfrm>
          <a:off x="3842288" y="60773310"/>
          <a:ext cx="1557902" cy="221184"/>
        </a:xfrm>
        <a:prstGeom prst="rect">
          <a:avLst/>
        </a:prstGeom>
      </xdr:spPr>
    </xdr:pic>
    <xdr:clientData/>
  </xdr:twoCellAnchor>
  <xdr:twoCellAnchor editAs="oneCell">
    <xdr:from>
      <xdr:col>3</xdr:col>
      <xdr:colOff>274449</xdr:colOff>
      <xdr:row>18</xdr:row>
      <xdr:rowOff>67107</xdr:rowOff>
    </xdr:from>
    <xdr:to>
      <xdr:col>4</xdr:col>
      <xdr:colOff>322881</xdr:colOff>
      <xdr:row>18</xdr:row>
      <xdr:rowOff>209175</xdr:rowOff>
    </xdr:to>
    <xdr:pic>
      <xdr:nvPicPr>
        <xdr:cNvPr id="177" name="Image 176">
          <a:extLst>
            <a:ext uri="{FF2B5EF4-FFF2-40B4-BE49-F238E27FC236}">
              <a16:creationId xmlns:a16="http://schemas.microsoft.com/office/drawing/2014/main" id="{00000000-0008-0000-0300-0000B1000000}"/>
            </a:ext>
          </a:extLst>
        </xdr:cNvPr>
        <xdr:cNvPicPr>
          <a:picLocks noChangeAspect="1"/>
        </xdr:cNvPicPr>
      </xdr:nvPicPr>
      <xdr:blipFill>
        <a:blip xmlns:r="http://schemas.openxmlformats.org/officeDocument/2006/relationships" r:embed="rId60"/>
        <a:stretch>
          <a:fillRect/>
        </a:stretch>
      </xdr:blipFill>
      <xdr:spPr>
        <a:xfrm>
          <a:off x="1896928" y="4014332"/>
          <a:ext cx="807203" cy="142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189155</xdr:colOff>
      <xdr:row>0</xdr:row>
      <xdr:rowOff>78890</xdr:rowOff>
    </xdr:from>
    <xdr:to>
      <xdr:col>1</xdr:col>
      <xdr:colOff>511100</xdr:colOff>
      <xdr:row>3</xdr:row>
      <xdr:rowOff>177277</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155" y="78890"/>
          <a:ext cx="321945" cy="6413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eylan Frédéric" id="{1316BBD7-B3E4-40E3-9339-F369EE50983E}" userId="S::k2w2v9@vd.ch::6c6313a6-2097-4850-afe4-020a9942f43d"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09-17T10:21:58.49" personId="{1316BBD7-B3E4-40E3-9339-F369EE50983E}" id="{F9575B79-611E-4788-8157-806FA2E5145F}">
    <text xml:space="preserve">Remarques DSN (= post it 17.09.25)
- Avancée projet en P-J en amont (autorisation, offres, concept mesurage etc.)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479A-9F4D-49CB-9795-9F8EF30A64B1}">
  <sheetPr>
    <tabColor rgb="FF00B0F0"/>
    <pageSetUpPr fitToPage="1"/>
  </sheetPr>
  <dimension ref="B1:J46"/>
  <sheetViews>
    <sheetView showGridLines="0" zoomScale="110" zoomScaleNormal="110" workbookViewId="0">
      <selection activeCell="A3" sqref="A3"/>
    </sheetView>
  </sheetViews>
  <sheetFormatPr baseColWidth="10" defaultColWidth="11.42578125" defaultRowHeight="14.25"/>
  <cols>
    <col min="1" max="16384" width="11.42578125" style="64"/>
  </cols>
  <sheetData>
    <row r="1" spans="2:10" ht="16.5" customHeight="1">
      <c r="B1" s="256"/>
      <c r="C1" s="259" t="s">
        <v>385</v>
      </c>
      <c r="D1" s="260"/>
      <c r="E1" s="261"/>
      <c r="F1" s="261"/>
      <c r="G1" s="261"/>
      <c r="H1" s="261"/>
      <c r="I1" s="261"/>
      <c r="J1" s="262"/>
    </row>
    <row r="2" spans="2:10" ht="17.25" customHeight="1">
      <c r="B2" s="257"/>
      <c r="C2" s="263"/>
      <c r="D2" s="264"/>
      <c r="E2" s="265"/>
      <c r="F2" s="265"/>
      <c r="G2" s="265"/>
      <c r="H2" s="265"/>
      <c r="I2" s="265"/>
      <c r="J2" s="266"/>
    </row>
    <row r="3" spans="2:10" ht="16.5" customHeight="1">
      <c r="B3" s="257"/>
      <c r="C3" s="263"/>
      <c r="D3" s="264"/>
      <c r="E3" s="265"/>
      <c r="F3" s="265"/>
      <c r="G3" s="265"/>
      <c r="H3" s="265"/>
      <c r="I3" s="265"/>
      <c r="J3" s="266"/>
    </row>
    <row r="4" spans="2:10" ht="16.5" customHeight="1">
      <c r="B4" s="258"/>
      <c r="C4" s="267"/>
      <c r="D4" s="268"/>
      <c r="E4" s="269"/>
      <c r="F4" s="269"/>
      <c r="G4" s="269"/>
      <c r="H4" s="269"/>
      <c r="I4" s="269"/>
      <c r="J4" s="270"/>
    </row>
    <row r="6" spans="2:10" ht="15.75" thickBot="1">
      <c r="B6" s="76" t="s">
        <v>396</v>
      </c>
      <c r="C6" s="77"/>
      <c r="D6" s="77"/>
      <c r="E6" s="77"/>
      <c r="F6" s="77"/>
      <c r="G6" s="77"/>
      <c r="H6" s="77"/>
      <c r="I6" s="77"/>
      <c r="J6" s="77"/>
    </row>
    <row r="7" spans="2:10" ht="31.5" customHeight="1">
      <c r="B7" s="278" t="s">
        <v>394</v>
      </c>
      <c r="C7" s="279"/>
      <c r="D7" s="279"/>
      <c r="E7" s="279"/>
      <c r="F7" s="279"/>
      <c r="G7" s="279"/>
      <c r="H7" s="279"/>
      <c r="I7" s="279"/>
      <c r="J7" s="279"/>
    </row>
    <row r="8" spans="2:10" ht="6" customHeight="1">
      <c r="B8" s="234"/>
    </row>
    <row r="9" spans="2:10" ht="44.25" customHeight="1">
      <c r="B9" s="280" t="s">
        <v>417</v>
      </c>
      <c r="C9" s="280"/>
      <c r="D9" s="280"/>
      <c r="E9" s="280"/>
      <c r="F9" s="280"/>
      <c r="G9" s="280"/>
      <c r="H9" s="280"/>
      <c r="I9" s="280"/>
      <c r="J9" s="280"/>
    </row>
    <row r="10" spans="2:10" ht="5.25" customHeight="1">
      <c r="B10" s="234"/>
    </row>
    <row r="11" spans="2:10" ht="15">
      <c r="B11" s="273" t="s">
        <v>418</v>
      </c>
      <c r="C11" s="274"/>
      <c r="D11" s="274"/>
      <c r="E11" s="274"/>
      <c r="F11" s="274"/>
      <c r="G11" s="274"/>
      <c r="H11" s="274"/>
      <c r="I11" s="271" t="s">
        <v>290</v>
      </c>
      <c r="J11" s="272"/>
    </row>
    <row r="12" spans="2:10" ht="12.75" customHeight="1">
      <c r="B12" s="241"/>
      <c r="C12" s="241"/>
      <c r="D12" s="241"/>
      <c r="E12" s="241"/>
      <c r="F12" s="241"/>
      <c r="G12" s="241"/>
      <c r="H12" s="241"/>
      <c r="I12" s="241"/>
      <c r="J12" s="241"/>
    </row>
    <row r="13" spans="2:10" ht="74.25" customHeight="1">
      <c r="B13" s="275" t="s">
        <v>400</v>
      </c>
      <c r="C13" s="275"/>
      <c r="D13" s="275"/>
      <c r="E13" s="275"/>
      <c r="F13" s="275"/>
      <c r="G13" s="275"/>
      <c r="H13" s="275"/>
      <c r="I13" s="275"/>
      <c r="J13" s="275"/>
    </row>
    <row r="14" spans="2:10" ht="18" customHeight="1">
      <c r="B14" s="276" t="s">
        <v>397</v>
      </c>
      <c r="C14" s="277"/>
      <c r="D14" s="277"/>
      <c r="E14" s="242"/>
      <c r="F14" s="276" t="s">
        <v>398</v>
      </c>
      <c r="G14" s="277"/>
      <c r="H14" s="243"/>
      <c r="I14" s="276" t="s">
        <v>401</v>
      </c>
      <c r="J14" s="277"/>
    </row>
    <row r="15" spans="2:10" ht="31.5" customHeight="1">
      <c r="B15" s="275" t="s">
        <v>399</v>
      </c>
      <c r="C15" s="275"/>
      <c r="D15" s="275"/>
      <c r="E15" s="275"/>
      <c r="F15" s="275"/>
      <c r="G15" s="275"/>
      <c r="H15" s="275"/>
      <c r="I15" s="275"/>
      <c r="J15" s="275"/>
    </row>
    <row r="16" spans="2:10" ht="9" customHeight="1">
      <c r="B16" s="244"/>
      <c r="C16" s="245"/>
      <c r="D16" s="245"/>
      <c r="E16" s="245"/>
      <c r="F16" s="245"/>
      <c r="G16" s="245"/>
      <c r="H16" s="245"/>
      <c r="I16" s="245"/>
      <c r="J16" s="245"/>
    </row>
    <row r="17" spans="2:10" ht="15.75" thickBot="1">
      <c r="B17" s="76" t="s">
        <v>395</v>
      </c>
      <c r="C17" s="77"/>
      <c r="D17" s="77"/>
      <c r="E17" s="77"/>
      <c r="F17" s="77"/>
      <c r="G17" s="77"/>
      <c r="H17" s="77"/>
      <c r="I17" s="77"/>
      <c r="J17" s="77"/>
    </row>
    <row r="18" spans="2:10" ht="6.75" customHeight="1"/>
    <row r="19" spans="2:10" s="100" customFormat="1" ht="15">
      <c r="B19" s="246" t="s">
        <v>409</v>
      </c>
      <c r="C19" s="106"/>
    </row>
    <row r="20" spans="2:10" s="100" customFormat="1" ht="6" customHeight="1">
      <c r="B20" s="246"/>
      <c r="C20" s="106"/>
    </row>
    <row r="21" spans="2:10" ht="42.75" customHeight="1">
      <c r="B21" s="255" t="s">
        <v>402</v>
      </c>
      <c r="C21" s="254"/>
      <c r="D21" s="254"/>
      <c r="E21" s="254"/>
      <c r="F21" s="254"/>
      <c r="G21" s="254"/>
      <c r="H21" s="254"/>
      <c r="I21" s="254"/>
      <c r="J21" s="254"/>
    </row>
    <row r="23" spans="2:10" s="100" customFormat="1" ht="15">
      <c r="B23" s="246" t="s">
        <v>410</v>
      </c>
      <c r="C23" s="106"/>
    </row>
    <row r="24" spans="2:10" s="100" customFormat="1" ht="6" customHeight="1">
      <c r="B24" s="246"/>
      <c r="C24" s="106"/>
    </row>
    <row r="25" spans="2:10" ht="28.5" customHeight="1">
      <c r="B25" s="255" t="s">
        <v>434</v>
      </c>
      <c r="C25" s="254"/>
      <c r="D25" s="254"/>
      <c r="E25" s="254"/>
      <c r="F25" s="254"/>
      <c r="G25" s="254"/>
      <c r="H25" s="254"/>
      <c r="I25" s="254"/>
      <c r="J25" s="254"/>
    </row>
    <row r="26" spans="2:10" ht="6.75" customHeight="1">
      <c r="B26" s="247"/>
      <c r="C26" s="248"/>
      <c r="D26" s="248"/>
      <c r="E26" s="248"/>
      <c r="F26" s="248"/>
      <c r="G26" s="248"/>
      <c r="H26" s="248"/>
      <c r="I26" s="248"/>
      <c r="J26" s="248"/>
    </row>
    <row r="27" spans="2:10" ht="57.75" customHeight="1">
      <c r="B27" s="255" t="s">
        <v>435</v>
      </c>
      <c r="C27" s="254"/>
      <c r="D27" s="254"/>
      <c r="E27" s="254"/>
      <c r="F27" s="254"/>
      <c r="G27" s="254"/>
      <c r="H27" s="254"/>
      <c r="I27" s="254"/>
      <c r="J27" s="254"/>
    </row>
    <row r="28" spans="2:10" ht="6.75" customHeight="1">
      <c r="B28" s="247"/>
      <c r="C28" s="248"/>
      <c r="D28" s="248"/>
      <c r="E28" s="248"/>
      <c r="F28" s="248"/>
      <c r="G28" s="248"/>
      <c r="H28" s="248"/>
      <c r="I28" s="248"/>
      <c r="J28" s="248"/>
    </row>
    <row r="29" spans="2:10" ht="89.25" customHeight="1">
      <c r="B29" s="255" t="s">
        <v>433</v>
      </c>
      <c r="C29" s="254"/>
      <c r="D29" s="254"/>
      <c r="E29" s="254"/>
      <c r="F29" s="254"/>
      <c r="G29" s="254"/>
      <c r="H29" s="254"/>
      <c r="I29" s="254"/>
      <c r="J29" s="254"/>
    </row>
    <row r="31" spans="2:10" s="100" customFormat="1" ht="15">
      <c r="B31" s="246" t="s">
        <v>411</v>
      </c>
      <c r="C31" s="106"/>
    </row>
    <row r="32" spans="2:10" s="100" customFormat="1" ht="6" customHeight="1">
      <c r="B32" s="246"/>
      <c r="C32" s="106"/>
    </row>
    <row r="33" spans="2:10" ht="29.25" customHeight="1">
      <c r="B33" s="255" t="s">
        <v>415</v>
      </c>
      <c r="C33" s="254"/>
      <c r="D33" s="254"/>
      <c r="E33" s="254"/>
      <c r="F33" s="254"/>
      <c r="G33" s="254"/>
      <c r="H33" s="254"/>
      <c r="I33" s="254"/>
      <c r="J33" s="254"/>
    </row>
    <row r="34" spans="2:10" ht="9" customHeight="1"/>
    <row r="35" spans="2:10" s="100" customFormat="1" ht="15">
      <c r="B35" s="246" t="s">
        <v>412</v>
      </c>
      <c r="C35" s="106"/>
    </row>
    <row r="36" spans="2:10" s="100" customFormat="1" ht="6" customHeight="1">
      <c r="B36" s="246"/>
      <c r="C36" s="106"/>
    </row>
    <row r="37" spans="2:10" ht="14.25" customHeight="1">
      <c r="B37" s="255" t="s">
        <v>416</v>
      </c>
      <c r="C37" s="254"/>
      <c r="D37" s="254"/>
      <c r="E37" s="254"/>
      <c r="F37" s="254"/>
      <c r="G37" s="254"/>
      <c r="H37" s="254"/>
      <c r="I37" s="254"/>
      <c r="J37" s="254"/>
    </row>
    <row r="38" spans="2:10" ht="11.25" customHeight="1"/>
    <row r="39" spans="2:10" s="100" customFormat="1" ht="15">
      <c r="B39" s="246" t="s">
        <v>413</v>
      </c>
      <c r="C39" s="106"/>
    </row>
    <row r="40" spans="2:10" s="100" customFormat="1" ht="6" customHeight="1">
      <c r="B40" s="246"/>
      <c r="C40" s="106"/>
    </row>
    <row r="41" spans="2:10" ht="14.25" customHeight="1">
      <c r="B41" s="255" t="s">
        <v>407</v>
      </c>
      <c r="C41" s="254"/>
      <c r="D41" s="254"/>
      <c r="E41" s="254"/>
      <c r="F41" s="253" t="s">
        <v>405</v>
      </c>
      <c r="G41" s="254"/>
      <c r="H41" s="248"/>
      <c r="I41" s="248"/>
      <c r="J41" s="248"/>
    </row>
    <row r="42" spans="2:10" ht="14.25" customHeight="1">
      <c r="B42" s="249" t="s">
        <v>408</v>
      </c>
      <c r="C42" s="250"/>
      <c r="D42" s="250"/>
      <c r="E42" s="250"/>
      <c r="F42" s="250"/>
      <c r="G42" s="250"/>
      <c r="H42" s="250"/>
      <c r="I42" s="250"/>
      <c r="J42" s="250"/>
    </row>
    <row r="43" spans="2:10" ht="14.25" customHeight="1">
      <c r="B43" s="249" t="s">
        <v>406</v>
      </c>
      <c r="C43" s="250"/>
      <c r="D43" s="250"/>
      <c r="E43" s="250"/>
      <c r="F43" s="250"/>
      <c r="G43" s="250"/>
      <c r="H43" s="250"/>
      <c r="I43" s="250"/>
      <c r="J43" s="250"/>
    </row>
    <row r="44" spans="2:10" ht="14.25" customHeight="1">
      <c r="B44" s="249" t="s">
        <v>436</v>
      </c>
      <c r="C44" s="250"/>
      <c r="D44" s="250"/>
      <c r="E44" s="250"/>
      <c r="F44" s="250"/>
      <c r="G44" s="250"/>
      <c r="H44" s="250"/>
      <c r="I44" s="250"/>
      <c r="J44" s="250"/>
    </row>
    <row r="46" spans="2:10" ht="30" customHeight="1">
      <c r="B46" s="251" t="s">
        <v>414</v>
      </c>
      <c r="C46" s="252"/>
      <c r="D46" s="252"/>
      <c r="E46" s="252"/>
      <c r="F46" s="252"/>
      <c r="G46" s="252"/>
      <c r="H46" s="252"/>
      <c r="I46" s="252"/>
      <c r="J46" s="252"/>
    </row>
  </sheetData>
  <sheetProtection algorithmName="SHA-512" hashValue="Vcqj8qQQn4fviObyiI0k+8pTVJGlJWiVyyiikEjb7KX7E0Cr4ahIE1VSk0cxSrJbPO+TcRzY03DgLJyNtR7uIw==" saltValue="cNp4lQNAluH0K8UJ/KTDuw==" spinCount="100000" sheet="1" formatCells="0" formatRows="0" selectLockedCells="1"/>
  <dataConsolidate>
    <dataRefs count="1">
      <dataRef name="Projet n°2"/>
    </dataRefs>
  </dataConsolidate>
  <mergeCells count="23">
    <mergeCell ref="B37:J37"/>
    <mergeCell ref="B21:J21"/>
    <mergeCell ref="B25:J25"/>
    <mergeCell ref="B33:J33"/>
    <mergeCell ref="B27:J27"/>
    <mergeCell ref="B29:J29"/>
    <mergeCell ref="B1:B4"/>
    <mergeCell ref="C1:J4"/>
    <mergeCell ref="I11:J11"/>
    <mergeCell ref="B11:H11"/>
    <mergeCell ref="B15:J15"/>
    <mergeCell ref="B14:D14"/>
    <mergeCell ref="F14:G14"/>
    <mergeCell ref="I14:J14"/>
    <mergeCell ref="B7:J7"/>
    <mergeCell ref="B9:J9"/>
    <mergeCell ref="B13:J13"/>
    <mergeCell ref="B42:J42"/>
    <mergeCell ref="B43:J43"/>
    <mergeCell ref="B44:J44"/>
    <mergeCell ref="B46:J46"/>
    <mergeCell ref="F41:G41"/>
    <mergeCell ref="B41:E41"/>
  </mergeCells>
  <hyperlinks>
    <hyperlink ref="I11" display="info.energie@vd.ch" xr:uid="{514C3E2A-D966-48FF-8C2D-DEDD8AEBA2EF}"/>
    <hyperlink ref="F41" display="info.énergie@vd.ch" xr:uid="{78AFAED0-B70F-413A-A739-2DF6D32B03B2}"/>
  </hyperlinks>
  <pageMargins left="0.70866141732283472" right="0.70866141732283472" top="0.74803149606299213" bottom="0.74803149606299213" header="0.31496062992125984" footer="0.31496062992125984"/>
  <pageSetup paperSize="9" scale="84" orientation="portrait"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4C04-FDCC-4D29-9746-4371A825BEAF}">
  <sheetPr>
    <tabColor rgb="FFFF0000"/>
    <pageSetUpPr fitToPage="1"/>
  </sheetPr>
  <dimension ref="B1:J34"/>
  <sheetViews>
    <sheetView showGridLines="0" topLeftCell="A6" zoomScaleNormal="100" workbookViewId="0">
      <selection activeCell="B16" sqref="B16"/>
    </sheetView>
  </sheetViews>
  <sheetFormatPr baseColWidth="10" defaultColWidth="11.42578125" defaultRowHeight="14.25"/>
  <cols>
    <col min="1" max="10" width="11.42578125" style="64"/>
    <col min="11" max="11" width="11.42578125" style="64" customWidth="1"/>
    <col min="12" max="16384" width="11.42578125" style="64"/>
  </cols>
  <sheetData>
    <row r="1" spans="2:10" ht="16.5" customHeight="1">
      <c r="B1" s="256"/>
      <c r="C1" s="259" t="s">
        <v>444</v>
      </c>
      <c r="D1" s="286"/>
      <c r="E1" s="63" t="s">
        <v>0</v>
      </c>
      <c r="F1" s="289" t="str">
        <f>IF('Description du projet'!F1="","",'Description du projet'!F1)</f>
        <v/>
      </c>
      <c r="G1" s="289"/>
      <c r="H1" s="290"/>
      <c r="I1" s="291" t="s">
        <v>23</v>
      </c>
      <c r="J1" s="292"/>
    </row>
    <row r="2" spans="2:10" ht="17.25" customHeight="1">
      <c r="B2" s="257"/>
      <c r="C2" s="263"/>
      <c r="D2" s="287"/>
      <c r="E2" s="65" t="s">
        <v>1</v>
      </c>
      <c r="F2" s="295" t="str">
        <f>IF('Description du projet'!F2="","",'Description du projet'!F2)</f>
        <v/>
      </c>
      <c r="G2" s="295"/>
      <c r="H2" s="296"/>
      <c r="I2" s="293"/>
      <c r="J2" s="294"/>
    </row>
    <row r="3" spans="2:10" ht="16.5" customHeight="1">
      <c r="B3" s="257"/>
      <c r="C3" s="263"/>
      <c r="D3" s="287"/>
      <c r="E3" s="297" t="s">
        <v>2</v>
      </c>
      <c r="F3" s="298"/>
      <c r="G3" s="298"/>
      <c r="H3" s="299"/>
      <c r="I3" s="303" t="str">
        <f>IF('Description du projet'!I8="","",'Description du projet'!I8)</f>
        <v/>
      </c>
      <c r="J3" s="304"/>
    </row>
    <row r="4" spans="2:10" ht="16.5" customHeight="1">
      <c r="B4" s="258"/>
      <c r="C4" s="267"/>
      <c r="D4" s="288"/>
      <c r="E4" s="300"/>
      <c r="F4" s="301"/>
      <c r="G4" s="301"/>
      <c r="H4" s="302"/>
      <c r="I4" s="267"/>
      <c r="J4" s="288"/>
    </row>
    <row r="6" spans="2:10" ht="32.25" customHeight="1">
      <c r="B6" s="284" t="s">
        <v>393</v>
      </c>
      <c r="C6" s="285"/>
      <c r="D6" s="285"/>
      <c r="E6" s="285"/>
      <c r="F6" s="285"/>
      <c r="G6" s="285"/>
      <c r="H6" s="285"/>
      <c r="I6" s="285"/>
      <c r="J6" s="285"/>
    </row>
    <row r="7" spans="2:10" ht="15">
      <c r="B7" s="234"/>
    </row>
    <row r="8" spans="2:10" ht="15.75" thickBot="1">
      <c r="B8" s="207" t="s">
        <v>420</v>
      </c>
      <c r="C8" s="208"/>
      <c r="D8" s="208"/>
      <c r="E8" s="208"/>
      <c r="F8" s="208"/>
      <c r="G8" s="208"/>
      <c r="H8" s="208"/>
      <c r="I8" s="208"/>
      <c r="J8" s="208"/>
    </row>
    <row r="9" spans="2:10" ht="7.5" customHeight="1">
      <c r="B9" s="217"/>
      <c r="C9" s="218"/>
      <c r="D9" s="218"/>
      <c r="E9" s="218"/>
      <c r="F9" s="218"/>
      <c r="G9" s="218"/>
      <c r="H9" s="218"/>
      <c r="I9" s="218"/>
      <c r="J9" s="218"/>
    </row>
    <row r="10" spans="2:10" ht="36" customHeight="1">
      <c r="B10" s="281" t="s">
        <v>16</v>
      </c>
      <c r="C10" s="281"/>
      <c r="D10" s="281"/>
      <c r="E10" s="281"/>
      <c r="F10" s="281"/>
      <c r="G10" s="281"/>
      <c r="H10" s="281"/>
      <c r="I10" s="281"/>
      <c r="J10" s="281"/>
    </row>
    <row r="11" spans="2:10" ht="81" customHeight="1">
      <c r="B11" s="281" t="s">
        <v>439</v>
      </c>
      <c r="C11" s="314"/>
      <c r="D11" s="314"/>
      <c r="E11" s="314"/>
      <c r="F11" s="314"/>
      <c r="G11" s="314"/>
      <c r="H11" s="314"/>
      <c r="I11" s="314"/>
      <c r="J11" s="314"/>
    </row>
    <row r="12" spans="2:10" ht="105.75" customHeight="1">
      <c r="B12" s="281" t="s">
        <v>421</v>
      </c>
      <c r="C12" s="281"/>
      <c r="D12" s="281"/>
      <c r="E12" s="281"/>
      <c r="F12" s="281"/>
      <c r="G12" s="281"/>
      <c r="H12" s="281"/>
      <c r="I12" s="281"/>
      <c r="J12" s="281"/>
    </row>
    <row r="13" spans="2:10">
      <c r="B13" s="206"/>
      <c r="C13" s="206"/>
      <c r="D13" s="206"/>
      <c r="E13" s="206"/>
      <c r="F13" s="206"/>
      <c r="G13" s="206"/>
      <c r="H13" s="206"/>
      <c r="I13" s="206"/>
      <c r="J13" s="206"/>
    </row>
    <row r="14" spans="2:10" ht="15.75" thickBot="1">
      <c r="B14" s="207" t="s">
        <v>24</v>
      </c>
      <c r="C14" s="208"/>
      <c r="D14" s="208"/>
      <c r="E14" s="208"/>
      <c r="F14" s="208"/>
      <c r="G14" s="208"/>
      <c r="H14" s="208"/>
      <c r="I14" s="208"/>
      <c r="J14" s="208"/>
    </row>
    <row r="15" spans="2:10">
      <c r="B15" s="206"/>
      <c r="C15" s="206"/>
      <c r="D15" s="206"/>
      <c r="E15" s="206"/>
      <c r="F15" s="206"/>
      <c r="G15" s="206"/>
      <c r="H15" s="206"/>
      <c r="I15" s="206"/>
      <c r="J15" s="206"/>
    </row>
    <row r="16" spans="2:10" ht="15.75" customHeight="1">
      <c r="B16" s="231"/>
      <c r="C16" s="219" t="s">
        <v>367</v>
      </c>
      <c r="D16" s="206"/>
      <c r="E16" s="206"/>
      <c r="F16" s="206"/>
      <c r="G16" s="206"/>
      <c r="H16" s="206"/>
      <c r="I16" s="206"/>
      <c r="J16" s="206"/>
    </row>
    <row r="17" spans="2:10" ht="15" customHeight="1">
      <c r="B17" s="231"/>
      <c r="C17" s="219" t="s">
        <v>368</v>
      </c>
      <c r="D17" s="206"/>
      <c r="E17" s="206"/>
      <c r="F17" s="206"/>
      <c r="G17" s="206"/>
      <c r="H17" s="206"/>
      <c r="I17" s="206"/>
      <c r="J17" s="206"/>
    </row>
    <row r="18" spans="2:10" ht="13.5" customHeight="1">
      <c r="B18" s="231"/>
      <c r="C18" s="206" t="s">
        <v>423</v>
      </c>
      <c r="D18" s="206"/>
      <c r="E18" s="206"/>
      <c r="F18" s="206"/>
      <c r="G18" s="206"/>
      <c r="H18" s="206"/>
      <c r="I18" s="206"/>
      <c r="J18" s="206"/>
    </row>
    <row r="19" spans="2:10" ht="15" customHeight="1">
      <c r="B19" s="231"/>
      <c r="C19" s="206" t="s">
        <v>422</v>
      </c>
      <c r="D19" s="206"/>
      <c r="E19" s="206"/>
      <c r="F19" s="206"/>
      <c r="G19" s="206"/>
      <c r="H19" s="206"/>
      <c r="I19" s="206"/>
      <c r="J19" s="206"/>
    </row>
    <row r="20" spans="2:10" ht="15" customHeight="1">
      <c r="B20" s="231"/>
      <c r="C20" s="206" t="s">
        <v>437</v>
      </c>
      <c r="D20" s="206"/>
      <c r="E20" s="206"/>
      <c r="F20" s="206"/>
      <c r="G20" s="206"/>
      <c r="H20" s="206"/>
      <c r="I20" s="206"/>
      <c r="J20" s="206"/>
    </row>
    <row r="21" spans="2:10">
      <c r="B21" s="231"/>
      <c r="C21" s="206" t="s">
        <v>438</v>
      </c>
      <c r="D21" s="206"/>
      <c r="E21" s="206"/>
      <c r="F21" s="206"/>
      <c r="G21" s="206"/>
      <c r="H21" s="206"/>
      <c r="I21" s="206"/>
      <c r="J21" s="206"/>
    </row>
    <row r="22" spans="2:10">
      <c r="B22" s="206"/>
      <c r="C22" s="206"/>
      <c r="D22" s="206"/>
      <c r="E22" s="206"/>
      <c r="F22" s="206"/>
      <c r="G22" s="206"/>
      <c r="H22" s="206"/>
      <c r="I22" s="206"/>
      <c r="J22" s="206"/>
    </row>
    <row r="23" spans="2:10" s="75" customFormat="1" ht="120.75" customHeight="1">
      <c r="B23" s="282" t="s">
        <v>441</v>
      </c>
      <c r="C23" s="283"/>
      <c r="D23" s="283"/>
      <c r="E23" s="283"/>
      <c r="F23" s="283"/>
      <c r="G23" s="283"/>
      <c r="H23" s="283"/>
      <c r="I23" s="283"/>
      <c r="J23" s="283"/>
    </row>
    <row r="24" spans="2:10">
      <c r="B24" s="206"/>
      <c r="C24" s="206"/>
      <c r="D24" s="206"/>
      <c r="E24" s="206"/>
      <c r="F24" s="206"/>
      <c r="G24" s="206"/>
      <c r="H24" s="206"/>
      <c r="I24" s="206"/>
      <c r="J24" s="206"/>
    </row>
    <row r="25" spans="2:10" ht="15">
      <c r="B25" s="220" t="s">
        <v>25</v>
      </c>
      <c r="C25" s="206"/>
      <c r="D25" s="206"/>
      <c r="E25" s="206"/>
      <c r="F25" s="206"/>
      <c r="G25" s="206"/>
      <c r="H25" s="206"/>
      <c r="I25" s="206"/>
      <c r="J25" s="206"/>
    </row>
    <row r="26" spans="2:10">
      <c r="B26" s="206"/>
      <c r="C26" s="206"/>
      <c r="D26" s="206"/>
      <c r="E26" s="206"/>
      <c r="F26" s="206"/>
      <c r="G26" s="206"/>
      <c r="H26" s="206"/>
      <c r="I26" s="206"/>
      <c r="J26" s="206"/>
    </row>
    <row r="27" spans="2:10" ht="15">
      <c r="B27" s="206" t="s">
        <v>12</v>
      </c>
      <c r="C27" s="206"/>
      <c r="D27" s="206"/>
      <c r="E27" s="305"/>
      <c r="F27" s="306"/>
      <c r="G27" s="306"/>
      <c r="H27" s="306"/>
      <c r="I27" s="306"/>
      <c r="J27" s="307"/>
    </row>
    <row r="28" spans="2:10">
      <c r="B28" s="206"/>
      <c r="C28" s="206"/>
      <c r="D28" s="206"/>
      <c r="E28" s="206"/>
      <c r="F28" s="206"/>
      <c r="G28" s="206"/>
      <c r="H28" s="206"/>
      <c r="I28" s="206"/>
      <c r="J28" s="206"/>
    </row>
    <row r="29" spans="2:10" ht="27.75" customHeight="1">
      <c r="B29" s="315" t="s">
        <v>425</v>
      </c>
      <c r="C29" s="316"/>
      <c r="D29" s="317"/>
      <c r="E29" s="311"/>
      <c r="F29" s="312"/>
      <c r="G29" s="313"/>
      <c r="H29" s="235" t="s">
        <v>424</v>
      </c>
      <c r="I29" s="318"/>
      <c r="J29" s="319"/>
    </row>
    <row r="30" spans="2:10" ht="27.75" customHeight="1">
      <c r="B30" s="232"/>
      <c r="C30" s="236"/>
      <c r="D30" s="236"/>
      <c r="E30" s="237"/>
      <c r="F30" s="238"/>
      <c r="G30" s="238"/>
      <c r="H30" s="239"/>
      <c r="I30" s="240"/>
      <c r="J30" s="240"/>
    </row>
    <row r="31" spans="2:10" ht="24" customHeight="1">
      <c r="B31" s="206"/>
      <c r="C31" s="206"/>
      <c r="D31" s="206"/>
      <c r="E31" s="206"/>
      <c r="F31" s="206"/>
      <c r="G31" s="206"/>
      <c r="H31" s="206"/>
      <c r="I31" s="206"/>
      <c r="J31" s="206"/>
    </row>
    <row r="32" spans="2:10" ht="15">
      <c r="B32" s="206" t="s">
        <v>12</v>
      </c>
      <c r="C32" s="206"/>
      <c r="D32" s="206"/>
      <c r="E32" s="305"/>
      <c r="F32" s="306"/>
      <c r="G32" s="306"/>
      <c r="H32" s="306"/>
      <c r="I32" s="306"/>
      <c r="J32" s="307"/>
    </row>
    <row r="33" spans="2:10">
      <c r="B33" s="206"/>
      <c r="C33" s="206"/>
      <c r="D33" s="206"/>
      <c r="E33" s="206"/>
      <c r="F33" s="206"/>
      <c r="G33" s="206"/>
      <c r="H33" s="206"/>
      <c r="I33" s="206"/>
      <c r="J33" s="206"/>
    </row>
    <row r="34" spans="2:10" ht="27.95" customHeight="1">
      <c r="B34" s="308" t="s">
        <v>440</v>
      </c>
      <c r="C34" s="309"/>
      <c r="D34" s="310"/>
      <c r="E34" s="311"/>
      <c r="F34" s="312"/>
      <c r="G34" s="313"/>
      <c r="H34" s="235" t="s">
        <v>424</v>
      </c>
      <c r="I34" s="318"/>
      <c r="J34" s="319"/>
    </row>
  </sheetData>
  <sheetProtection algorithmName="SHA-512" hashValue="lLzOcFKfwaj2Aul9wxnqFlliGZmfKzhGr52Z6nXPC+LtmtYAZsPMjln5eYSdo5g3Mg0+EXhU5VWdlKtE3U3qiw==" saltValue="c8nFTChE+BXC/2dRsm0gWg==" spinCount="100000" sheet="1" formatCells="0" formatRows="0" selectLockedCells="1"/>
  <dataConsolidate>
    <dataRefs count="1">
      <dataRef name="Projet n°2"/>
    </dataRefs>
  </dataConsolidate>
  <mergeCells count="20">
    <mergeCell ref="E32:J32"/>
    <mergeCell ref="B34:D34"/>
    <mergeCell ref="E34:G34"/>
    <mergeCell ref="B11:J11"/>
    <mergeCell ref="E29:G29"/>
    <mergeCell ref="E27:J27"/>
    <mergeCell ref="B29:D29"/>
    <mergeCell ref="I34:J34"/>
    <mergeCell ref="I29:J29"/>
    <mergeCell ref="B10:J10"/>
    <mergeCell ref="B12:J12"/>
    <mergeCell ref="B23:J23"/>
    <mergeCell ref="B6:J6"/>
    <mergeCell ref="B1:B4"/>
    <mergeCell ref="C1:D4"/>
    <mergeCell ref="F1:H1"/>
    <mergeCell ref="I1:J2"/>
    <mergeCell ref="F2:H2"/>
    <mergeCell ref="E3:H4"/>
    <mergeCell ref="I3:J4"/>
  </mergeCells>
  <pageMargins left="0.70866141732283472" right="0.70866141732283472" top="0.74803149606299213" bottom="0.74803149606299213" header="0.31496062992125984" footer="0.31496062992125984"/>
  <pageSetup paperSize="9" scale="84" orientation="portrait"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266700</xdr:colOff>
                    <xdr:row>15</xdr:row>
                    <xdr:rowOff>0</xdr:rowOff>
                  </from>
                  <to>
                    <xdr:col>1</xdr:col>
                    <xdr:colOff>571500</xdr:colOff>
                    <xdr:row>16</xdr:row>
                    <xdr:rowOff>19050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266700</xdr:colOff>
                    <xdr:row>16</xdr:row>
                    <xdr:rowOff>9525</xdr:rowOff>
                  </from>
                  <to>
                    <xdr:col>1</xdr:col>
                    <xdr:colOff>571500</xdr:colOff>
                    <xdr:row>17</xdr:row>
                    <xdr:rowOff>38100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xdr:col>
                    <xdr:colOff>266700</xdr:colOff>
                    <xdr:row>17</xdr:row>
                    <xdr:rowOff>0</xdr:rowOff>
                  </from>
                  <to>
                    <xdr:col>1</xdr:col>
                    <xdr:colOff>571500</xdr:colOff>
                    <xdr:row>18</xdr:row>
                    <xdr:rowOff>47625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266700</xdr:colOff>
                    <xdr:row>18</xdr:row>
                    <xdr:rowOff>9525</xdr:rowOff>
                  </from>
                  <to>
                    <xdr:col>1</xdr:col>
                    <xdr:colOff>571500</xdr:colOff>
                    <xdr:row>19</xdr:row>
                    <xdr:rowOff>38100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266700</xdr:colOff>
                    <xdr:row>19</xdr:row>
                    <xdr:rowOff>0</xdr:rowOff>
                  </from>
                  <to>
                    <xdr:col>1</xdr:col>
                    <xdr:colOff>571500</xdr:colOff>
                    <xdr:row>20</xdr:row>
                    <xdr:rowOff>28575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266700</xdr:colOff>
                    <xdr:row>19</xdr:row>
                    <xdr:rowOff>180975</xdr:rowOff>
                  </from>
                  <to>
                    <xdr:col>1</xdr:col>
                    <xdr:colOff>571500</xdr:colOff>
                    <xdr:row>21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pageSetUpPr fitToPage="1"/>
  </sheetPr>
  <dimension ref="B1:J156"/>
  <sheetViews>
    <sheetView showGridLines="0" zoomScaleNormal="100" workbookViewId="0">
      <selection activeCell="G8" sqref="G8"/>
    </sheetView>
  </sheetViews>
  <sheetFormatPr baseColWidth="10" defaultColWidth="11.42578125" defaultRowHeight="14.25" outlineLevelRow="1"/>
  <cols>
    <col min="1" max="16384" width="11.42578125" style="1"/>
  </cols>
  <sheetData>
    <row r="1" spans="2:10" ht="16.5" customHeight="1">
      <c r="B1" s="344"/>
      <c r="C1" s="338" t="s">
        <v>338</v>
      </c>
      <c r="D1" s="339"/>
      <c r="E1" s="2" t="s">
        <v>0</v>
      </c>
      <c r="F1" s="320"/>
      <c r="G1" s="320"/>
      <c r="H1" s="320"/>
      <c r="I1" s="350" t="s">
        <v>23</v>
      </c>
      <c r="J1" s="351"/>
    </row>
    <row r="2" spans="2:10" ht="17.25" customHeight="1">
      <c r="B2" s="345"/>
      <c r="C2" s="340"/>
      <c r="D2" s="341"/>
      <c r="E2" s="3" t="s">
        <v>1</v>
      </c>
      <c r="F2" s="321"/>
      <c r="G2" s="321"/>
      <c r="H2" s="321"/>
      <c r="I2" s="352"/>
      <c r="J2" s="353"/>
    </row>
    <row r="3" spans="2:10" ht="16.5" customHeight="1">
      <c r="B3" s="345"/>
      <c r="C3" s="340"/>
      <c r="D3" s="341"/>
      <c r="E3" s="332" t="s">
        <v>2</v>
      </c>
      <c r="F3" s="333"/>
      <c r="G3" s="333"/>
      <c r="H3" s="334"/>
      <c r="I3" s="354" t="str">
        <f>IF(I8&lt;&gt;"",I8,"")</f>
        <v/>
      </c>
      <c r="J3" s="355"/>
    </row>
    <row r="4" spans="2:10" ht="16.5" customHeight="1">
      <c r="B4" s="346"/>
      <c r="C4" s="342"/>
      <c r="D4" s="343"/>
      <c r="E4" s="335"/>
      <c r="F4" s="336"/>
      <c r="G4" s="336"/>
      <c r="H4" s="337"/>
      <c r="I4" s="342"/>
      <c r="J4" s="343"/>
    </row>
    <row r="6" spans="2:10" ht="32.25" customHeight="1">
      <c r="B6" s="356" t="s">
        <v>393</v>
      </c>
      <c r="C6" s="357"/>
      <c r="D6" s="357"/>
      <c r="E6" s="357"/>
      <c r="F6" s="357"/>
      <c r="G6" s="357"/>
      <c r="H6" s="357"/>
      <c r="I6" s="357"/>
      <c r="J6" s="357"/>
    </row>
    <row r="7" spans="2:10" ht="15">
      <c r="B7" s="7"/>
    </row>
    <row r="8" spans="2:10" ht="15">
      <c r="B8" s="1" t="s">
        <v>334</v>
      </c>
      <c r="E8" s="7" t="s">
        <v>333</v>
      </c>
      <c r="I8" s="161"/>
    </row>
    <row r="10" spans="2:10" ht="12.75" customHeight="1">
      <c r="B10" s="5"/>
      <c r="C10" s="5"/>
      <c r="D10" s="5"/>
      <c r="E10" s="5"/>
      <c r="F10" s="5"/>
      <c r="G10" s="5"/>
      <c r="H10" s="5"/>
      <c r="I10" s="5"/>
      <c r="J10" s="5"/>
    </row>
    <row r="11" spans="2:10" s="60" customFormat="1" ht="15.75" thickBot="1">
      <c r="B11" s="162" t="s">
        <v>45</v>
      </c>
      <c r="C11" s="163"/>
      <c r="D11" s="163"/>
      <c r="E11" s="163"/>
      <c r="F11" s="163"/>
      <c r="G11" s="163"/>
      <c r="H11" s="163"/>
      <c r="I11" s="163"/>
      <c r="J11" s="163"/>
    </row>
    <row r="12" spans="2:10" s="60" customFormat="1" outlineLevel="1"/>
    <row r="13" spans="2:10" s="60" customFormat="1" ht="15" outlineLevel="1">
      <c r="B13" s="322" t="s">
        <v>4</v>
      </c>
      <c r="C13" s="322"/>
      <c r="D13" s="322"/>
      <c r="E13" s="322"/>
      <c r="F13" s="322"/>
      <c r="G13" s="322"/>
      <c r="H13" s="322"/>
      <c r="I13" s="322"/>
      <c r="J13" s="322"/>
    </row>
    <row r="14" spans="2:10" s="60" customFormat="1" outlineLevel="1">
      <c r="B14" s="164" t="s">
        <v>51</v>
      </c>
      <c r="C14" s="158"/>
    </row>
    <row r="15" spans="2:10" s="60" customFormat="1" outlineLevel="1">
      <c r="B15" s="165"/>
    </row>
    <row r="16" spans="2:10" s="60" customFormat="1" outlineLevel="1">
      <c r="B16" s="347"/>
      <c r="C16" s="348"/>
      <c r="D16" s="348"/>
      <c r="E16" s="348"/>
      <c r="F16" s="348"/>
      <c r="G16" s="348"/>
      <c r="H16" s="348"/>
      <c r="I16" s="348"/>
      <c r="J16" s="349"/>
    </row>
    <row r="17" spans="2:10" s="60" customFormat="1" outlineLevel="1">
      <c r="B17" s="166"/>
      <c r="C17" s="166"/>
      <c r="D17" s="166"/>
      <c r="E17" s="166"/>
      <c r="F17" s="166"/>
      <c r="G17" s="166"/>
      <c r="H17" s="166"/>
      <c r="I17" s="166"/>
      <c r="J17" s="166"/>
    </row>
    <row r="18" spans="2:10" s="60" customFormat="1" outlineLevel="1">
      <c r="B18" s="165" t="s">
        <v>282</v>
      </c>
    </row>
    <row r="19" spans="2:10" s="60" customFormat="1" outlineLevel="1"/>
    <row r="20" spans="2:10" s="60" customFormat="1" outlineLevel="1">
      <c r="B20" s="323"/>
      <c r="C20" s="324"/>
      <c r="D20" s="324"/>
      <c r="E20" s="324"/>
      <c r="F20" s="324"/>
      <c r="G20" s="324"/>
      <c r="H20" s="324"/>
      <c r="I20" s="324"/>
      <c r="J20" s="325"/>
    </row>
    <row r="21" spans="2:10" s="60" customFormat="1" outlineLevel="1">
      <c r="B21" s="326"/>
      <c r="C21" s="327"/>
      <c r="D21" s="327"/>
      <c r="E21" s="327"/>
      <c r="F21" s="327"/>
      <c r="G21" s="327"/>
      <c r="H21" s="327"/>
      <c r="I21" s="327"/>
      <c r="J21" s="328"/>
    </row>
    <row r="22" spans="2:10" s="60" customFormat="1" outlineLevel="1">
      <c r="B22" s="329"/>
      <c r="C22" s="330"/>
      <c r="D22" s="330"/>
      <c r="E22" s="330"/>
      <c r="F22" s="330"/>
      <c r="G22" s="330"/>
      <c r="H22" s="330"/>
      <c r="I22" s="330"/>
      <c r="J22" s="331"/>
    </row>
    <row r="23" spans="2:10" s="60" customFormat="1" outlineLevel="1"/>
    <row r="24" spans="2:10" s="60" customFormat="1" ht="15" outlineLevel="1">
      <c r="B24" s="167" t="s">
        <v>3</v>
      </c>
    </row>
    <row r="25" spans="2:10" s="60" customFormat="1" outlineLevel="1">
      <c r="B25" s="60" t="s">
        <v>105</v>
      </c>
    </row>
    <row r="26" spans="2:10" s="60" customFormat="1" outlineLevel="1"/>
    <row r="27" spans="2:10" s="60" customFormat="1" outlineLevel="1">
      <c r="B27" s="323"/>
      <c r="C27" s="324"/>
      <c r="D27" s="324"/>
      <c r="E27" s="324"/>
      <c r="F27" s="324"/>
      <c r="G27" s="324"/>
      <c r="H27" s="324"/>
      <c r="I27" s="324"/>
      <c r="J27" s="325"/>
    </row>
    <row r="28" spans="2:10" s="60" customFormat="1" outlineLevel="1">
      <c r="B28" s="326"/>
      <c r="C28" s="327"/>
      <c r="D28" s="327"/>
      <c r="E28" s="327"/>
      <c r="F28" s="327"/>
      <c r="G28" s="327"/>
      <c r="H28" s="327"/>
      <c r="I28" s="327"/>
      <c r="J28" s="328"/>
    </row>
    <row r="29" spans="2:10" s="60" customFormat="1" outlineLevel="1">
      <c r="B29" s="326"/>
      <c r="C29" s="327"/>
      <c r="D29" s="327"/>
      <c r="E29" s="327"/>
      <c r="F29" s="327"/>
      <c r="G29" s="327"/>
      <c r="H29" s="327"/>
      <c r="I29" s="327"/>
      <c r="J29" s="328"/>
    </row>
    <row r="30" spans="2:10" s="60" customFormat="1" outlineLevel="1">
      <c r="B30" s="329"/>
      <c r="C30" s="330"/>
      <c r="D30" s="330"/>
      <c r="E30" s="330"/>
      <c r="F30" s="330"/>
      <c r="G30" s="330"/>
      <c r="H30" s="330"/>
      <c r="I30" s="330"/>
      <c r="J30" s="331"/>
    </row>
    <row r="31" spans="2:10" s="60" customFormat="1" outlineLevel="1"/>
    <row r="32" spans="2:10" s="60" customFormat="1" ht="15" outlineLevel="1">
      <c r="B32" s="167" t="s">
        <v>52</v>
      </c>
    </row>
    <row r="33" spans="2:10" s="60" customFormat="1" outlineLevel="1">
      <c r="B33" s="60" t="s">
        <v>104</v>
      </c>
    </row>
    <row r="34" spans="2:10" s="60" customFormat="1" outlineLevel="1"/>
    <row r="35" spans="2:10" s="60" customFormat="1" outlineLevel="1">
      <c r="B35" s="323"/>
      <c r="C35" s="324"/>
      <c r="D35" s="324"/>
      <c r="E35" s="324"/>
      <c r="F35" s="324"/>
      <c r="G35" s="324"/>
      <c r="H35" s="324"/>
      <c r="I35" s="324"/>
      <c r="J35" s="325"/>
    </row>
    <row r="36" spans="2:10" s="60" customFormat="1" outlineLevel="1">
      <c r="B36" s="326"/>
      <c r="C36" s="327"/>
      <c r="D36" s="327"/>
      <c r="E36" s="327"/>
      <c r="F36" s="327"/>
      <c r="G36" s="327"/>
      <c r="H36" s="327"/>
      <c r="I36" s="327"/>
      <c r="J36" s="328"/>
    </row>
    <row r="37" spans="2:10" s="60" customFormat="1" outlineLevel="1">
      <c r="B37" s="326"/>
      <c r="C37" s="327"/>
      <c r="D37" s="327"/>
      <c r="E37" s="327"/>
      <c r="F37" s="327"/>
      <c r="G37" s="327"/>
      <c r="H37" s="327"/>
      <c r="I37" s="327"/>
      <c r="J37" s="328"/>
    </row>
    <row r="38" spans="2:10" s="60" customFormat="1" outlineLevel="1">
      <c r="B38" s="329"/>
      <c r="C38" s="330"/>
      <c r="D38" s="330"/>
      <c r="E38" s="330"/>
      <c r="F38" s="330"/>
      <c r="G38" s="330"/>
      <c r="H38" s="330"/>
      <c r="I38" s="330"/>
      <c r="J38" s="331"/>
    </row>
    <row r="39" spans="2:10" s="60" customFormat="1" ht="30.75" customHeight="1" outlineLevel="1"/>
    <row r="40" spans="2:10" s="60" customFormat="1" ht="15.75" thickBot="1">
      <c r="B40" s="162" t="s">
        <v>30</v>
      </c>
      <c r="C40" s="163"/>
      <c r="D40" s="163"/>
      <c r="E40" s="163"/>
      <c r="F40" s="163"/>
      <c r="G40" s="163"/>
      <c r="H40" s="163"/>
      <c r="I40" s="163"/>
      <c r="J40" s="163"/>
    </row>
    <row r="41" spans="2:10" s="60" customFormat="1" outlineLevel="1"/>
    <row r="42" spans="2:10" s="60" customFormat="1" ht="15" outlineLevel="1">
      <c r="B42" s="322" t="s">
        <v>4</v>
      </c>
      <c r="C42" s="322"/>
      <c r="D42" s="322"/>
      <c r="E42" s="322"/>
      <c r="F42" s="322"/>
      <c r="G42" s="322"/>
      <c r="H42" s="322"/>
      <c r="I42" s="322"/>
      <c r="J42" s="322"/>
    </row>
    <row r="43" spans="2:10" s="60" customFormat="1" outlineLevel="1">
      <c r="B43" s="164" t="s">
        <v>51</v>
      </c>
    </row>
    <row r="44" spans="2:10" s="60" customFormat="1" outlineLevel="1">
      <c r="B44" s="165"/>
    </row>
    <row r="45" spans="2:10" s="60" customFormat="1" outlineLevel="1">
      <c r="B45" s="347"/>
      <c r="C45" s="348"/>
      <c r="D45" s="348"/>
      <c r="E45" s="348"/>
      <c r="F45" s="348"/>
      <c r="G45" s="348"/>
      <c r="H45" s="348"/>
      <c r="I45" s="348"/>
      <c r="J45" s="349"/>
    </row>
    <row r="46" spans="2:10" s="60" customFormat="1" outlineLevel="1">
      <c r="B46" s="166"/>
      <c r="C46" s="166"/>
      <c r="D46" s="166"/>
      <c r="E46" s="166"/>
      <c r="F46" s="166"/>
      <c r="G46" s="166"/>
      <c r="H46" s="166"/>
      <c r="I46" s="166"/>
      <c r="J46" s="166"/>
    </row>
    <row r="47" spans="2:10" s="60" customFormat="1" outlineLevel="1">
      <c r="B47" s="165" t="s">
        <v>282</v>
      </c>
    </row>
    <row r="48" spans="2:10" s="60" customFormat="1" outlineLevel="1"/>
    <row r="49" spans="2:10" s="60" customFormat="1" outlineLevel="1">
      <c r="B49" s="323"/>
      <c r="C49" s="324"/>
      <c r="D49" s="324"/>
      <c r="E49" s="324"/>
      <c r="F49" s="324"/>
      <c r="G49" s="324"/>
      <c r="H49" s="324"/>
      <c r="I49" s="324"/>
      <c r="J49" s="325"/>
    </row>
    <row r="50" spans="2:10" s="60" customFormat="1" outlineLevel="1">
      <c r="B50" s="326"/>
      <c r="C50" s="327"/>
      <c r="D50" s="327"/>
      <c r="E50" s="327"/>
      <c r="F50" s="327"/>
      <c r="G50" s="327"/>
      <c r="H50" s="327"/>
      <c r="I50" s="327"/>
      <c r="J50" s="328"/>
    </row>
    <row r="51" spans="2:10" s="60" customFormat="1" outlineLevel="1">
      <c r="B51" s="329"/>
      <c r="C51" s="330"/>
      <c r="D51" s="330"/>
      <c r="E51" s="330"/>
      <c r="F51" s="330"/>
      <c r="G51" s="330"/>
      <c r="H51" s="330"/>
      <c r="I51" s="330"/>
      <c r="J51" s="331"/>
    </row>
    <row r="52" spans="2:10" s="60" customFormat="1" outlineLevel="1"/>
    <row r="53" spans="2:10" s="60" customFormat="1" ht="15" outlineLevel="1">
      <c r="B53" s="167" t="s">
        <v>3</v>
      </c>
    </row>
    <row r="54" spans="2:10" s="60" customFormat="1" outlineLevel="1">
      <c r="B54" s="60" t="s">
        <v>105</v>
      </c>
    </row>
    <row r="55" spans="2:10" s="60" customFormat="1" outlineLevel="1"/>
    <row r="56" spans="2:10" s="60" customFormat="1" outlineLevel="1">
      <c r="B56" s="323"/>
      <c r="C56" s="324"/>
      <c r="D56" s="324"/>
      <c r="E56" s="324"/>
      <c r="F56" s="324"/>
      <c r="G56" s="324"/>
      <c r="H56" s="324"/>
      <c r="I56" s="324"/>
      <c r="J56" s="325"/>
    </row>
    <row r="57" spans="2:10" s="60" customFormat="1" outlineLevel="1">
      <c r="B57" s="326"/>
      <c r="C57" s="327"/>
      <c r="D57" s="327"/>
      <c r="E57" s="327"/>
      <c r="F57" s="327"/>
      <c r="G57" s="327"/>
      <c r="H57" s="327"/>
      <c r="I57" s="327"/>
      <c r="J57" s="328"/>
    </row>
    <row r="58" spans="2:10" s="60" customFormat="1" outlineLevel="1">
      <c r="B58" s="326"/>
      <c r="C58" s="327"/>
      <c r="D58" s="327"/>
      <c r="E58" s="327"/>
      <c r="F58" s="327"/>
      <c r="G58" s="327"/>
      <c r="H58" s="327"/>
      <c r="I58" s="327"/>
      <c r="J58" s="328"/>
    </row>
    <row r="59" spans="2:10" s="60" customFormat="1" outlineLevel="1">
      <c r="B59" s="329"/>
      <c r="C59" s="330"/>
      <c r="D59" s="330"/>
      <c r="E59" s="330"/>
      <c r="F59" s="330"/>
      <c r="G59" s="330"/>
      <c r="H59" s="330"/>
      <c r="I59" s="330"/>
      <c r="J59" s="331"/>
    </row>
    <row r="60" spans="2:10" s="60" customFormat="1" outlineLevel="1"/>
    <row r="61" spans="2:10" s="60" customFormat="1" ht="15" outlineLevel="1">
      <c r="B61" s="167" t="s">
        <v>52</v>
      </c>
    </row>
    <row r="62" spans="2:10" s="60" customFormat="1" outlineLevel="1">
      <c r="B62" s="60" t="s">
        <v>104</v>
      </c>
    </row>
    <row r="63" spans="2:10" s="60" customFormat="1" outlineLevel="1"/>
    <row r="64" spans="2:10" s="60" customFormat="1" outlineLevel="1">
      <c r="B64" s="323"/>
      <c r="C64" s="324"/>
      <c r="D64" s="324"/>
      <c r="E64" s="324"/>
      <c r="F64" s="324"/>
      <c r="G64" s="324"/>
      <c r="H64" s="324"/>
      <c r="I64" s="324"/>
      <c r="J64" s="325"/>
    </row>
    <row r="65" spans="2:10" s="60" customFormat="1" outlineLevel="1">
      <c r="B65" s="326"/>
      <c r="C65" s="327"/>
      <c r="D65" s="327"/>
      <c r="E65" s="327"/>
      <c r="F65" s="327"/>
      <c r="G65" s="327"/>
      <c r="H65" s="327"/>
      <c r="I65" s="327"/>
      <c r="J65" s="328"/>
    </row>
    <row r="66" spans="2:10" s="60" customFormat="1" outlineLevel="1">
      <c r="B66" s="326"/>
      <c r="C66" s="327"/>
      <c r="D66" s="327"/>
      <c r="E66" s="327"/>
      <c r="F66" s="327"/>
      <c r="G66" s="327"/>
      <c r="H66" s="327"/>
      <c r="I66" s="327"/>
      <c r="J66" s="328"/>
    </row>
    <row r="67" spans="2:10" s="60" customFormat="1" outlineLevel="1">
      <c r="B67" s="329"/>
      <c r="C67" s="330"/>
      <c r="D67" s="330"/>
      <c r="E67" s="330"/>
      <c r="F67" s="330"/>
      <c r="G67" s="330"/>
      <c r="H67" s="330"/>
      <c r="I67" s="330"/>
      <c r="J67" s="331"/>
    </row>
    <row r="68" spans="2:10" s="60" customFormat="1" ht="30" customHeight="1" outlineLevel="1"/>
    <row r="69" spans="2:10" s="60" customFormat="1" ht="15.75" thickBot="1">
      <c r="B69" s="162" t="s">
        <v>31</v>
      </c>
      <c r="C69" s="163"/>
      <c r="D69" s="163"/>
      <c r="E69" s="163"/>
      <c r="F69" s="163"/>
      <c r="G69" s="163"/>
      <c r="H69" s="163"/>
      <c r="I69" s="163"/>
      <c r="J69" s="163"/>
    </row>
    <row r="70" spans="2:10" s="60" customFormat="1" outlineLevel="1"/>
    <row r="71" spans="2:10" s="60" customFormat="1" ht="15" outlineLevel="1">
      <c r="B71" s="322" t="s">
        <v>4</v>
      </c>
      <c r="C71" s="322"/>
      <c r="D71" s="322"/>
      <c r="E71" s="322"/>
      <c r="F71" s="322"/>
      <c r="G71" s="322"/>
      <c r="H71" s="322"/>
      <c r="I71" s="322"/>
      <c r="J71" s="322"/>
    </row>
    <row r="72" spans="2:10" s="60" customFormat="1" outlineLevel="1">
      <c r="B72" s="164" t="s">
        <v>51</v>
      </c>
    </row>
    <row r="73" spans="2:10" s="60" customFormat="1" outlineLevel="1">
      <c r="B73" s="165"/>
    </row>
    <row r="74" spans="2:10" s="60" customFormat="1" outlineLevel="1">
      <c r="B74" s="347"/>
      <c r="C74" s="348"/>
      <c r="D74" s="348"/>
      <c r="E74" s="348"/>
      <c r="F74" s="348"/>
      <c r="G74" s="348"/>
      <c r="H74" s="348"/>
      <c r="I74" s="348"/>
      <c r="J74" s="349"/>
    </row>
    <row r="75" spans="2:10" s="60" customFormat="1" outlineLevel="1">
      <c r="B75" s="166"/>
      <c r="C75" s="166"/>
      <c r="D75" s="166"/>
      <c r="E75" s="166"/>
      <c r="F75" s="166"/>
      <c r="G75" s="166"/>
      <c r="H75" s="166"/>
      <c r="I75" s="166"/>
      <c r="J75" s="166"/>
    </row>
    <row r="76" spans="2:10" s="60" customFormat="1" outlineLevel="1">
      <c r="B76" s="165" t="s">
        <v>282</v>
      </c>
    </row>
    <row r="77" spans="2:10" s="60" customFormat="1" outlineLevel="1"/>
    <row r="78" spans="2:10" s="60" customFormat="1" outlineLevel="1">
      <c r="B78" s="323"/>
      <c r="C78" s="324"/>
      <c r="D78" s="324"/>
      <c r="E78" s="324"/>
      <c r="F78" s="324"/>
      <c r="G78" s="324"/>
      <c r="H78" s="324"/>
      <c r="I78" s="324"/>
      <c r="J78" s="325"/>
    </row>
    <row r="79" spans="2:10" s="60" customFormat="1" outlineLevel="1">
      <c r="B79" s="326"/>
      <c r="C79" s="327"/>
      <c r="D79" s="327"/>
      <c r="E79" s="327"/>
      <c r="F79" s="327"/>
      <c r="G79" s="327"/>
      <c r="H79" s="327"/>
      <c r="I79" s="327"/>
      <c r="J79" s="328"/>
    </row>
    <row r="80" spans="2:10" s="60" customFormat="1" outlineLevel="1">
      <c r="B80" s="329"/>
      <c r="C80" s="330"/>
      <c r="D80" s="330"/>
      <c r="E80" s="330"/>
      <c r="F80" s="330"/>
      <c r="G80" s="330"/>
      <c r="H80" s="330"/>
      <c r="I80" s="330"/>
      <c r="J80" s="331"/>
    </row>
    <row r="81" spans="2:10" s="60" customFormat="1" outlineLevel="1"/>
    <row r="82" spans="2:10" s="60" customFormat="1" ht="15" outlineLevel="1">
      <c r="B82" s="167" t="s">
        <v>3</v>
      </c>
    </row>
    <row r="83" spans="2:10" s="60" customFormat="1" outlineLevel="1">
      <c r="B83" s="60" t="s">
        <v>105</v>
      </c>
    </row>
    <row r="84" spans="2:10" s="60" customFormat="1" outlineLevel="1"/>
    <row r="85" spans="2:10" s="60" customFormat="1" outlineLevel="1">
      <c r="B85" s="323"/>
      <c r="C85" s="324"/>
      <c r="D85" s="324"/>
      <c r="E85" s="324"/>
      <c r="F85" s="324"/>
      <c r="G85" s="324"/>
      <c r="H85" s="324"/>
      <c r="I85" s="324"/>
      <c r="J85" s="325"/>
    </row>
    <row r="86" spans="2:10" s="60" customFormat="1" outlineLevel="1">
      <c r="B86" s="326"/>
      <c r="C86" s="327"/>
      <c r="D86" s="327"/>
      <c r="E86" s="327"/>
      <c r="F86" s="327"/>
      <c r="G86" s="327"/>
      <c r="H86" s="327"/>
      <c r="I86" s="327"/>
      <c r="J86" s="328"/>
    </row>
    <row r="87" spans="2:10" s="60" customFormat="1" outlineLevel="1">
      <c r="B87" s="326"/>
      <c r="C87" s="327"/>
      <c r="D87" s="327"/>
      <c r="E87" s="327"/>
      <c r="F87" s="327"/>
      <c r="G87" s="327"/>
      <c r="H87" s="327"/>
      <c r="I87" s="327"/>
      <c r="J87" s="328"/>
    </row>
    <row r="88" spans="2:10" s="60" customFormat="1" outlineLevel="1">
      <c r="B88" s="329"/>
      <c r="C88" s="330"/>
      <c r="D88" s="330"/>
      <c r="E88" s="330"/>
      <c r="F88" s="330"/>
      <c r="G88" s="330"/>
      <c r="H88" s="330"/>
      <c r="I88" s="330"/>
      <c r="J88" s="331"/>
    </row>
    <row r="89" spans="2:10" s="60" customFormat="1" outlineLevel="1"/>
    <row r="90" spans="2:10" s="60" customFormat="1" ht="15" outlineLevel="1">
      <c r="B90" s="167" t="s">
        <v>52</v>
      </c>
    </row>
    <row r="91" spans="2:10" s="60" customFormat="1" outlineLevel="1">
      <c r="B91" s="60" t="s">
        <v>104</v>
      </c>
    </row>
    <row r="92" spans="2:10" s="60" customFormat="1" outlineLevel="1"/>
    <row r="93" spans="2:10" s="60" customFormat="1" outlineLevel="1">
      <c r="B93" s="323"/>
      <c r="C93" s="324"/>
      <c r="D93" s="324"/>
      <c r="E93" s="324"/>
      <c r="F93" s="324"/>
      <c r="G93" s="324"/>
      <c r="H93" s="324"/>
      <c r="I93" s="324"/>
      <c r="J93" s="325"/>
    </row>
    <row r="94" spans="2:10" s="60" customFormat="1" outlineLevel="1">
      <c r="B94" s="326"/>
      <c r="C94" s="327"/>
      <c r="D94" s="327"/>
      <c r="E94" s="327"/>
      <c r="F94" s="327"/>
      <c r="G94" s="327"/>
      <c r="H94" s="327"/>
      <c r="I94" s="327"/>
      <c r="J94" s="328"/>
    </row>
    <row r="95" spans="2:10" s="60" customFormat="1" outlineLevel="1">
      <c r="B95" s="326"/>
      <c r="C95" s="327"/>
      <c r="D95" s="327"/>
      <c r="E95" s="327"/>
      <c r="F95" s="327"/>
      <c r="G95" s="327"/>
      <c r="H95" s="327"/>
      <c r="I95" s="327"/>
      <c r="J95" s="328"/>
    </row>
    <row r="96" spans="2:10" s="60" customFormat="1" outlineLevel="1">
      <c r="B96" s="329"/>
      <c r="C96" s="330"/>
      <c r="D96" s="330"/>
      <c r="E96" s="330"/>
      <c r="F96" s="330"/>
      <c r="G96" s="330"/>
      <c r="H96" s="330"/>
      <c r="I96" s="330"/>
      <c r="J96" s="331"/>
    </row>
    <row r="97" spans="2:10" s="60" customFormat="1" ht="30" customHeight="1" outlineLevel="1"/>
    <row r="98" spans="2:10" s="60" customFormat="1" ht="15.75" thickBot="1">
      <c r="B98" s="162" t="s">
        <v>32</v>
      </c>
      <c r="C98" s="163"/>
      <c r="D98" s="163"/>
      <c r="E98" s="163"/>
      <c r="F98" s="163"/>
      <c r="G98" s="163"/>
      <c r="H98" s="163"/>
      <c r="I98" s="163"/>
      <c r="J98" s="163"/>
    </row>
    <row r="99" spans="2:10" s="60" customFormat="1" outlineLevel="1"/>
    <row r="100" spans="2:10" s="60" customFormat="1" ht="15" outlineLevel="1">
      <c r="B100" s="322" t="s">
        <v>4</v>
      </c>
      <c r="C100" s="322"/>
      <c r="D100" s="322"/>
      <c r="E100" s="322"/>
      <c r="F100" s="322"/>
      <c r="G100" s="322"/>
      <c r="H100" s="322"/>
      <c r="I100" s="322"/>
      <c r="J100" s="322"/>
    </row>
    <row r="101" spans="2:10" s="60" customFormat="1" outlineLevel="1">
      <c r="B101" s="164" t="s">
        <v>51</v>
      </c>
    </row>
    <row r="102" spans="2:10" s="60" customFormat="1" outlineLevel="1">
      <c r="B102" s="165"/>
    </row>
    <row r="103" spans="2:10" s="60" customFormat="1" outlineLevel="1">
      <c r="B103" s="347"/>
      <c r="C103" s="348"/>
      <c r="D103" s="348"/>
      <c r="E103" s="348"/>
      <c r="F103" s="348"/>
      <c r="G103" s="348"/>
      <c r="H103" s="348"/>
      <c r="I103" s="348"/>
      <c r="J103" s="349"/>
    </row>
    <row r="104" spans="2:10" s="60" customFormat="1" outlineLevel="1">
      <c r="B104" s="166"/>
      <c r="C104" s="166"/>
      <c r="D104" s="166"/>
      <c r="E104" s="166"/>
      <c r="F104" s="166"/>
      <c r="G104" s="166"/>
      <c r="H104" s="166"/>
      <c r="I104" s="166"/>
      <c r="J104" s="166"/>
    </row>
    <row r="105" spans="2:10" s="60" customFormat="1" outlineLevel="1">
      <c r="B105" s="165" t="s">
        <v>282</v>
      </c>
    </row>
    <row r="106" spans="2:10" s="60" customFormat="1" outlineLevel="1"/>
    <row r="107" spans="2:10" s="60" customFormat="1" outlineLevel="1">
      <c r="B107" s="323"/>
      <c r="C107" s="324"/>
      <c r="D107" s="324"/>
      <c r="E107" s="324"/>
      <c r="F107" s="324"/>
      <c r="G107" s="324"/>
      <c r="H107" s="324"/>
      <c r="I107" s="324"/>
      <c r="J107" s="325"/>
    </row>
    <row r="108" spans="2:10" s="60" customFormat="1" outlineLevel="1">
      <c r="B108" s="326"/>
      <c r="C108" s="327"/>
      <c r="D108" s="327"/>
      <c r="E108" s="327"/>
      <c r="F108" s="327"/>
      <c r="G108" s="327"/>
      <c r="H108" s="327"/>
      <c r="I108" s="327"/>
      <c r="J108" s="328"/>
    </row>
    <row r="109" spans="2:10" s="60" customFormat="1" outlineLevel="1">
      <c r="B109" s="329"/>
      <c r="C109" s="330"/>
      <c r="D109" s="330"/>
      <c r="E109" s="330"/>
      <c r="F109" s="330"/>
      <c r="G109" s="330"/>
      <c r="H109" s="330"/>
      <c r="I109" s="330"/>
      <c r="J109" s="331"/>
    </row>
    <row r="110" spans="2:10" s="60" customFormat="1" outlineLevel="1"/>
    <row r="111" spans="2:10" s="60" customFormat="1" ht="15" outlineLevel="1">
      <c r="B111" s="167" t="s">
        <v>3</v>
      </c>
    </row>
    <row r="112" spans="2:10" s="60" customFormat="1" outlineLevel="1">
      <c r="B112" s="60" t="s">
        <v>105</v>
      </c>
    </row>
    <row r="113" spans="2:10" s="60" customFormat="1" outlineLevel="1"/>
    <row r="114" spans="2:10" s="60" customFormat="1" outlineLevel="1">
      <c r="B114" s="323"/>
      <c r="C114" s="324"/>
      <c r="D114" s="324"/>
      <c r="E114" s="324"/>
      <c r="F114" s="324"/>
      <c r="G114" s="324"/>
      <c r="H114" s="324"/>
      <c r="I114" s="324"/>
      <c r="J114" s="325"/>
    </row>
    <row r="115" spans="2:10" s="60" customFormat="1" outlineLevel="1">
      <c r="B115" s="326"/>
      <c r="C115" s="327"/>
      <c r="D115" s="327"/>
      <c r="E115" s="327"/>
      <c r="F115" s="327"/>
      <c r="G115" s="327"/>
      <c r="H115" s="327"/>
      <c r="I115" s="327"/>
      <c r="J115" s="328"/>
    </row>
    <row r="116" spans="2:10" s="60" customFormat="1" outlineLevel="1">
      <c r="B116" s="326"/>
      <c r="C116" s="327"/>
      <c r="D116" s="327"/>
      <c r="E116" s="327"/>
      <c r="F116" s="327"/>
      <c r="G116" s="327"/>
      <c r="H116" s="327"/>
      <c r="I116" s="327"/>
      <c r="J116" s="328"/>
    </row>
    <row r="117" spans="2:10" s="60" customFormat="1" outlineLevel="1">
      <c r="B117" s="329"/>
      <c r="C117" s="330"/>
      <c r="D117" s="330"/>
      <c r="E117" s="330"/>
      <c r="F117" s="330"/>
      <c r="G117" s="330"/>
      <c r="H117" s="330"/>
      <c r="I117" s="330"/>
      <c r="J117" s="331"/>
    </row>
    <row r="118" spans="2:10" s="60" customFormat="1" outlineLevel="1"/>
    <row r="119" spans="2:10" s="60" customFormat="1" ht="15" outlineLevel="1">
      <c r="B119" s="167" t="s">
        <v>52</v>
      </c>
    </row>
    <row r="120" spans="2:10" s="60" customFormat="1" outlineLevel="1">
      <c r="B120" s="60" t="s">
        <v>104</v>
      </c>
    </row>
    <row r="121" spans="2:10" s="60" customFormat="1" outlineLevel="1"/>
    <row r="122" spans="2:10" s="60" customFormat="1" outlineLevel="1">
      <c r="B122" s="323"/>
      <c r="C122" s="324"/>
      <c r="D122" s="324"/>
      <c r="E122" s="324"/>
      <c r="F122" s="324"/>
      <c r="G122" s="324"/>
      <c r="H122" s="324"/>
      <c r="I122" s="324"/>
      <c r="J122" s="325"/>
    </row>
    <row r="123" spans="2:10" s="60" customFormat="1" outlineLevel="1">
      <c r="B123" s="326"/>
      <c r="C123" s="327"/>
      <c r="D123" s="327"/>
      <c r="E123" s="327"/>
      <c r="F123" s="327"/>
      <c r="G123" s="327"/>
      <c r="H123" s="327"/>
      <c r="I123" s="327"/>
      <c r="J123" s="328"/>
    </row>
    <row r="124" spans="2:10" s="60" customFormat="1" outlineLevel="1">
      <c r="B124" s="326"/>
      <c r="C124" s="327"/>
      <c r="D124" s="327"/>
      <c r="E124" s="327"/>
      <c r="F124" s="327"/>
      <c r="G124" s="327"/>
      <c r="H124" s="327"/>
      <c r="I124" s="327"/>
      <c r="J124" s="328"/>
    </row>
    <row r="125" spans="2:10" s="60" customFormat="1" outlineLevel="1">
      <c r="B125" s="329"/>
      <c r="C125" s="330"/>
      <c r="D125" s="330"/>
      <c r="E125" s="330"/>
      <c r="F125" s="330"/>
      <c r="G125" s="330"/>
      <c r="H125" s="330"/>
      <c r="I125" s="330"/>
      <c r="J125" s="331"/>
    </row>
    <row r="126" spans="2:10" s="60" customFormat="1" ht="30" customHeight="1" outlineLevel="1"/>
    <row r="127" spans="2:10" s="60" customFormat="1" ht="15.75" thickBot="1">
      <c r="B127" s="162" t="s">
        <v>33</v>
      </c>
      <c r="C127" s="163"/>
      <c r="D127" s="163"/>
      <c r="E127" s="163"/>
      <c r="F127" s="163"/>
      <c r="G127" s="163"/>
      <c r="H127" s="163"/>
      <c r="I127" s="163"/>
      <c r="J127" s="163"/>
    </row>
    <row r="128" spans="2:10" s="60" customFormat="1" outlineLevel="1"/>
    <row r="129" spans="2:10" s="60" customFormat="1" ht="15" outlineLevel="1">
      <c r="B129" s="322" t="s">
        <v>4</v>
      </c>
      <c r="C129" s="322"/>
      <c r="D129" s="322"/>
      <c r="E129" s="322"/>
      <c r="F129" s="322"/>
      <c r="G129" s="322"/>
      <c r="H129" s="322"/>
      <c r="I129" s="322"/>
      <c r="J129" s="322"/>
    </row>
    <row r="130" spans="2:10" s="60" customFormat="1" outlineLevel="1">
      <c r="B130" s="164" t="s">
        <v>51</v>
      </c>
    </row>
    <row r="131" spans="2:10" s="60" customFormat="1" outlineLevel="1">
      <c r="B131" s="165"/>
    </row>
    <row r="132" spans="2:10" s="60" customFormat="1" outlineLevel="1">
      <c r="B132" s="347"/>
      <c r="C132" s="348"/>
      <c r="D132" s="348"/>
      <c r="E132" s="348"/>
      <c r="F132" s="348"/>
      <c r="G132" s="348"/>
      <c r="H132" s="348"/>
      <c r="I132" s="348"/>
      <c r="J132" s="349"/>
    </row>
    <row r="133" spans="2:10" s="60" customFormat="1" outlineLevel="1">
      <c r="B133" s="166"/>
      <c r="C133" s="166"/>
      <c r="D133" s="166"/>
      <c r="E133" s="166"/>
      <c r="F133" s="166"/>
      <c r="G133" s="166"/>
      <c r="H133" s="166"/>
      <c r="I133" s="166"/>
      <c r="J133" s="166"/>
    </row>
    <row r="134" spans="2:10" s="60" customFormat="1" outlineLevel="1">
      <c r="B134" s="165" t="s">
        <v>282</v>
      </c>
    </row>
    <row r="135" spans="2:10" s="60" customFormat="1" outlineLevel="1"/>
    <row r="136" spans="2:10" s="60" customFormat="1" outlineLevel="1">
      <c r="B136" s="323"/>
      <c r="C136" s="324"/>
      <c r="D136" s="324"/>
      <c r="E136" s="324"/>
      <c r="F136" s="324"/>
      <c r="G136" s="324"/>
      <c r="H136" s="324"/>
      <c r="I136" s="324"/>
      <c r="J136" s="325"/>
    </row>
    <row r="137" spans="2:10" s="60" customFormat="1" outlineLevel="1">
      <c r="B137" s="326"/>
      <c r="C137" s="327"/>
      <c r="D137" s="327"/>
      <c r="E137" s="327"/>
      <c r="F137" s="327"/>
      <c r="G137" s="327"/>
      <c r="H137" s="327"/>
      <c r="I137" s="327"/>
      <c r="J137" s="328"/>
    </row>
    <row r="138" spans="2:10" s="60" customFormat="1" outlineLevel="1">
      <c r="B138" s="329"/>
      <c r="C138" s="330"/>
      <c r="D138" s="330"/>
      <c r="E138" s="330"/>
      <c r="F138" s="330"/>
      <c r="G138" s="330"/>
      <c r="H138" s="330"/>
      <c r="I138" s="330"/>
      <c r="J138" s="331"/>
    </row>
    <row r="139" spans="2:10" s="60" customFormat="1" outlineLevel="1"/>
    <row r="140" spans="2:10" s="60" customFormat="1" ht="15" outlineLevel="1">
      <c r="B140" s="167" t="s">
        <v>3</v>
      </c>
    </row>
    <row r="141" spans="2:10" s="60" customFormat="1" outlineLevel="1">
      <c r="B141" s="60" t="s">
        <v>105</v>
      </c>
    </row>
    <row r="142" spans="2:10" s="60" customFormat="1" outlineLevel="1"/>
    <row r="143" spans="2:10" s="60" customFormat="1" outlineLevel="1">
      <c r="B143" s="323"/>
      <c r="C143" s="324"/>
      <c r="D143" s="324"/>
      <c r="E143" s="324"/>
      <c r="F143" s="324"/>
      <c r="G143" s="324"/>
      <c r="H143" s="324"/>
      <c r="I143" s="324"/>
      <c r="J143" s="325"/>
    </row>
    <row r="144" spans="2:10" s="60" customFormat="1" outlineLevel="1">
      <c r="B144" s="326"/>
      <c r="C144" s="327"/>
      <c r="D144" s="327"/>
      <c r="E144" s="327"/>
      <c r="F144" s="327"/>
      <c r="G144" s="327"/>
      <c r="H144" s="327"/>
      <c r="I144" s="327"/>
      <c r="J144" s="328"/>
    </row>
    <row r="145" spans="2:10" s="60" customFormat="1" outlineLevel="1">
      <c r="B145" s="326"/>
      <c r="C145" s="327"/>
      <c r="D145" s="327"/>
      <c r="E145" s="327"/>
      <c r="F145" s="327"/>
      <c r="G145" s="327"/>
      <c r="H145" s="327"/>
      <c r="I145" s="327"/>
      <c r="J145" s="328"/>
    </row>
    <row r="146" spans="2:10" s="60" customFormat="1" outlineLevel="1">
      <c r="B146" s="329"/>
      <c r="C146" s="330"/>
      <c r="D146" s="330"/>
      <c r="E146" s="330"/>
      <c r="F146" s="330"/>
      <c r="G146" s="330"/>
      <c r="H146" s="330"/>
      <c r="I146" s="330"/>
      <c r="J146" s="331"/>
    </row>
    <row r="147" spans="2:10" s="60" customFormat="1" outlineLevel="1"/>
    <row r="148" spans="2:10" s="60" customFormat="1" ht="15" outlineLevel="1">
      <c r="B148" s="167" t="s">
        <v>52</v>
      </c>
    </row>
    <row r="149" spans="2:10" s="60" customFormat="1" outlineLevel="1">
      <c r="B149" s="60" t="s">
        <v>104</v>
      </c>
    </row>
    <row r="150" spans="2:10" s="60" customFormat="1" outlineLevel="1"/>
    <row r="151" spans="2:10" s="60" customFormat="1" outlineLevel="1">
      <c r="B151" s="323"/>
      <c r="C151" s="324"/>
      <c r="D151" s="324"/>
      <c r="E151" s="324"/>
      <c r="F151" s="324"/>
      <c r="G151" s="324"/>
      <c r="H151" s="324"/>
      <c r="I151" s="324"/>
      <c r="J151" s="325"/>
    </row>
    <row r="152" spans="2:10" s="60" customFormat="1" outlineLevel="1">
      <c r="B152" s="326"/>
      <c r="C152" s="327"/>
      <c r="D152" s="327"/>
      <c r="E152" s="327"/>
      <c r="F152" s="327"/>
      <c r="G152" s="327"/>
      <c r="H152" s="327"/>
      <c r="I152" s="327"/>
      <c r="J152" s="328"/>
    </row>
    <row r="153" spans="2:10" s="60" customFormat="1" outlineLevel="1">
      <c r="B153" s="326"/>
      <c r="C153" s="327"/>
      <c r="D153" s="327"/>
      <c r="E153" s="327"/>
      <c r="F153" s="327"/>
      <c r="G153" s="327"/>
      <c r="H153" s="327"/>
      <c r="I153" s="327"/>
      <c r="J153" s="328"/>
    </row>
    <row r="154" spans="2:10" s="60" customFormat="1" outlineLevel="1">
      <c r="B154" s="329"/>
      <c r="C154" s="330"/>
      <c r="D154" s="330"/>
      <c r="E154" s="330"/>
      <c r="F154" s="330"/>
      <c r="G154" s="330"/>
      <c r="H154" s="330"/>
      <c r="I154" s="330"/>
      <c r="J154" s="331"/>
    </row>
    <row r="155" spans="2:10" s="60" customFormat="1"/>
    <row r="156" spans="2:10" s="60" customFormat="1"/>
  </sheetData>
  <sheetProtection formatCells="0" formatRows="0" selectLockedCells="1"/>
  <dataConsolidate>
    <dataRefs count="1">
      <dataRef name="Projet n°2"/>
    </dataRefs>
  </dataConsolidate>
  <mergeCells count="33">
    <mergeCell ref="B27:J30"/>
    <mergeCell ref="B64:J67"/>
    <mergeCell ref="B71:J71"/>
    <mergeCell ref="B78:J80"/>
    <mergeCell ref="B85:J88"/>
    <mergeCell ref="B151:J154"/>
    <mergeCell ref="B132:J132"/>
    <mergeCell ref="B143:J146"/>
    <mergeCell ref="B136:J138"/>
    <mergeCell ref="B74:J74"/>
    <mergeCell ref="B103:J103"/>
    <mergeCell ref="B100:J100"/>
    <mergeCell ref="B107:J109"/>
    <mergeCell ref="B93:J96"/>
    <mergeCell ref="B114:J117"/>
    <mergeCell ref="B129:J129"/>
    <mergeCell ref="B122:J125"/>
    <mergeCell ref="F1:H1"/>
    <mergeCell ref="F2:H2"/>
    <mergeCell ref="B42:J42"/>
    <mergeCell ref="B49:J51"/>
    <mergeCell ref="B56:J59"/>
    <mergeCell ref="E3:H4"/>
    <mergeCell ref="C1:D4"/>
    <mergeCell ref="B13:J13"/>
    <mergeCell ref="B1:B4"/>
    <mergeCell ref="B16:J16"/>
    <mergeCell ref="B45:J45"/>
    <mergeCell ref="I1:J2"/>
    <mergeCell ref="I3:J4"/>
    <mergeCell ref="B35:J38"/>
    <mergeCell ref="B20:J22"/>
    <mergeCell ref="B6:J6"/>
  </mergeCells>
  <hyperlinks>
    <hyperlink ref="E8" display="https://www.uid.admin.ch/Search.aspx?lang=fr" xr:uid="{00000000-0004-0000-0000-000002000000}"/>
  </hyperlinks>
  <pageMargins left="0.70866141732283472" right="0.70866141732283472" top="0.74803149606299213" bottom="0.74803149606299213" header="0.31496062992125984" footer="0.31496062992125984"/>
  <pageSetup paperSize="9" scale="84" fitToHeight="3" orientation="portrait" r:id="rId1"/>
  <headerFooter>
    <oddFooter>&amp;R&amp;P</oddFooter>
  </headerFooter>
  <rowBreaks count="1" manualBreakCount="1">
    <brk id="68"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 APE types'!$B$2:$B$205</xm:f>
          </x14:formula1>
          <xm:sqref>B45:J45 B16:J16 B132:J132 B103:J103 B74:J74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00B050"/>
    <pageSetUpPr fitToPage="1"/>
  </sheetPr>
  <dimension ref="B1:S676"/>
  <sheetViews>
    <sheetView showGridLines="0" topLeftCell="A15" zoomScale="118" zoomScaleNormal="118" workbookViewId="0">
      <selection activeCell="F17" sqref="F17"/>
    </sheetView>
  </sheetViews>
  <sheetFormatPr baseColWidth="10" defaultColWidth="11.42578125" defaultRowHeight="14.25"/>
  <cols>
    <col min="1" max="1" width="11.42578125" style="64"/>
    <col min="2" max="2" width="1.5703125" style="64" customWidth="1"/>
    <col min="3" max="9" width="11.42578125" style="64"/>
    <col min="10" max="10" width="14.140625" style="64" bestFit="1" customWidth="1"/>
    <col min="11" max="11" width="11.42578125" style="64" customWidth="1"/>
    <col min="12" max="12" width="1.28515625" style="64" customWidth="1"/>
    <col min="13" max="13" width="10.5703125" style="64" customWidth="1"/>
    <col min="14" max="16384" width="11.42578125" style="64"/>
  </cols>
  <sheetData>
    <row r="1" spans="2:19">
      <c r="C1" s="256"/>
      <c r="D1" s="259" t="str">
        <f>'Description du projet'!C1</f>
        <v>Soutien aux économies d'énergie durables (SEED)</v>
      </c>
      <c r="E1" s="286"/>
      <c r="F1" s="63" t="s">
        <v>0</v>
      </c>
      <c r="G1" s="289" t="str">
        <f>IF('Description du projet'!F1="","",'Description du projet'!F1)</f>
        <v/>
      </c>
      <c r="H1" s="289"/>
      <c r="I1" s="290"/>
      <c r="J1" s="291" t="s">
        <v>23</v>
      </c>
      <c r="K1" s="292"/>
    </row>
    <row r="2" spans="2:19">
      <c r="C2" s="257"/>
      <c r="D2" s="263"/>
      <c r="E2" s="287"/>
      <c r="F2" s="65" t="s">
        <v>1</v>
      </c>
      <c r="G2" s="295" t="str">
        <f>IF('Description du projet'!F2="","",'Description du projet'!F2)</f>
        <v/>
      </c>
      <c r="H2" s="295"/>
      <c r="I2" s="296"/>
      <c r="J2" s="293"/>
      <c r="K2" s="294"/>
    </row>
    <row r="3" spans="2:19">
      <c r="C3" s="257"/>
      <c r="D3" s="263"/>
      <c r="E3" s="287"/>
      <c r="F3" s="297" t="s">
        <v>2</v>
      </c>
      <c r="G3" s="298"/>
      <c r="H3" s="298"/>
      <c r="I3" s="299"/>
      <c r="J3" s="303" t="str">
        <f>IF('Description du projet'!I8="","",'Description du projet'!I8)</f>
        <v/>
      </c>
      <c r="K3" s="304"/>
    </row>
    <row r="4" spans="2:19">
      <c r="C4" s="258"/>
      <c r="D4" s="267"/>
      <c r="E4" s="288"/>
      <c r="F4" s="300"/>
      <c r="G4" s="301"/>
      <c r="H4" s="301"/>
      <c r="I4" s="302"/>
      <c r="J4" s="267"/>
      <c r="K4" s="288"/>
    </row>
    <row r="5" spans="2:19" ht="15.75">
      <c r="C5" s="66"/>
      <c r="D5" s="67"/>
      <c r="E5" s="67"/>
      <c r="F5" s="68"/>
      <c r="G5" s="172"/>
      <c r="H5" s="172"/>
      <c r="I5" s="172"/>
      <c r="J5" s="67"/>
      <c r="K5" s="67"/>
    </row>
    <row r="6" spans="2:19" ht="30" customHeight="1">
      <c r="C6" s="356" t="s">
        <v>393</v>
      </c>
      <c r="D6" s="357"/>
      <c r="E6" s="357"/>
      <c r="F6" s="357"/>
      <c r="G6" s="357"/>
      <c r="H6" s="357"/>
      <c r="I6" s="357"/>
      <c r="J6" s="357"/>
      <c r="K6" s="357"/>
    </row>
    <row r="7" spans="2:19" ht="16.5" thickBot="1">
      <c r="C7" s="66"/>
      <c r="D7" s="67"/>
      <c r="E7" s="67"/>
      <c r="F7" s="68"/>
      <c r="G7" s="68"/>
      <c r="H7" s="68"/>
      <c r="I7" s="68"/>
      <c r="J7" s="67"/>
      <c r="K7" s="67"/>
    </row>
    <row r="8" spans="2:19" ht="15.75">
      <c r="B8" s="189"/>
      <c r="C8" s="204" t="s">
        <v>386</v>
      </c>
      <c r="D8" s="190"/>
      <c r="E8" s="190"/>
      <c r="F8" s="191"/>
      <c r="G8" s="191"/>
      <c r="H8" s="192" t="s">
        <v>356</v>
      </c>
      <c r="I8" s="193"/>
      <c r="J8" s="194" t="str">
        <f>_xlfn.CONCAT("PaybackSEED &lt; ",_xlfn.VALUETOTEXT(Payback_min)," ans")</f>
        <v>PaybackSEED &lt; 6 ans</v>
      </c>
      <c r="K8" s="190"/>
      <c r="L8" s="195"/>
    </row>
    <row r="9" spans="2:19" ht="15">
      <c r="B9" s="196"/>
      <c r="C9" s="69" t="s">
        <v>53</v>
      </c>
      <c r="D9" s="67"/>
      <c r="E9" s="67"/>
      <c r="F9" s="128"/>
      <c r="G9" s="128"/>
      <c r="H9" s="130" t="s">
        <v>357</v>
      </c>
      <c r="I9" s="128"/>
      <c r="J9" s="171" t="str">
        <f>_xlfn.CONCAT("PaybackSEED &gt; ",_xlfn.VALUETOTEXT(Payback_max)," ans")</f>
        <v>PaybackSEED &gt; 15 ans</v>
      </c>
      <c r="K9" s="129"/>
      <c r="L9" s="197"/>
    </row>
    <row r="10" spans="2:19" s="73" customFormat="1" ht="33" customHeight="1">
      <c r="B10" s="198"/>
      <c r="C10" s="70" t="s">
        <v>54</v>
      </c>
      <c r="D10" s="71" t="s">
        <v>55</v>
      </c>
      <c r="E10" s="72" t="s">
        <v>56</v>
      </c>
      <c r="F10" s="72" t="s">
        <v>56</v>
      </c>
      <c r="G10" s="71" t="s">
        <v>56</v>
      </c>
      <c r="H10" s="71" t="s">
        <v>56</v>
      </c>
      <c r="I10" s="72" t="s">
        <v>56</v>
      </c>
      <c r="J10" s="71" t="s">
        <v>57</v>
      </c>
      <c r="K10" s="72" t="s">
        <v>58</v>
      </c>
      <c r="L10" s="199"/>
      <c r="M10" s="160"/>
      <c r="N10" s="159"/>
      <c r="O10" s="159"/>
      <c r="P10" s="159"/>
      <c r="Q10" s="159"/>
      <c r="R10" s="159"/>
      <c r="S10" s="159"/>
    </row>
    <row r="11" spans="2:19" s="74" customFormat="1" ht="24.75" customHeight="1">
      <c r="B11" s="200"/>
      <c r="C11" s="121">
        <f>IF(J155="",0,J157/J155)+IF(J279="",0,J281/J279)+IF(J403="",0,J405/J403)+IF(J527="",0,J529/J527)+IF(J651="",0,J653/J651)</f>
        <v>0</v>
      </c>
      <c r="D11" s="122">
        <f>J53</f>
        <v>0</v>
      </c>
      <c r="E11" s="122">
        <f>J31</f>
        <v>0</v>
      </c>
      <c r="F11" s="123">
        <f>J33</f>
        <v>0</v>
      </c>
      <c r="G11" s="123">
        <f>J41</f>
        <v>0</v>
      </c>
      <c r="H11" s="123">
        <f>J43</f>
        <v>0</v>
      </c>
      <c r="I11" s="170">
        <f>J51</f>
        <v>0</v>
      </c>
      <c r="J11" s="124" t="e">
        <f>J55</f>
        <v>#DIV/0!</v>
      </c>
      <c r="K11" s="125">
        <f>J29</f>
        <v>0</v>
      </c>
      <c r="L11" s="201"/>
      <c r="M11" s="159"/>
      <c r="N11" s="159"/>
      <c r="O11" s="159"/>
      <c r="P11" s="159"/>
      <c r="Q11" s="159"/>
      <c r="R11" s="159"/>
      <c r="S11" s="159"/>
    </row>
    <row r="12" spans="2:19" ht="8.25" customHeight="1">
      <c r="B12" s="196"/>
      <c r="C12" s="79"/>
      <c r="D12" s="79"/>
      <c r="E12" s="79"/>
      <c r="F12" s="79"/>
      <c r="G12" s="79"/>
      <c r="H12" s="79"/>
      <c r="I12" s="79"/>
      <c r="J12" s="79"/>
      <c r="K12" s="79"/>
      <c r="L12" s="197"/>
    </row>
    <row r="13" spans="2:19" ht="15">
      <c r="B13" s="196"/>
      <c r="C13" s="223" t="s">
        <v>426</v>
      </c>
      <c r="D13" s="79"/>
      <c r="E13" s="79"/>
      <c r="F13" s="79"/>
      <c r="G13" s="79"/>
      <c r="H13" s="79"/>
      <c r="I13" s="79"/>
      <c r="J13" s="79"/>
      <c r="K13" s="79"/>
      <c r="L13" s="197"/>
    </row>
    <row r="14" spans="2:19" s="75" customFormat="1" ht="18" customHeight="1">
      <c r="B14" s="202"/>
      <c r="C14" s="385" t="s">
        <v>335</v>
      </c>
      <c r="D14" s="386"/>
      <c r="E14" s="387"/>
      <c r="F14" s="126" t="str">
        <f>IF(F11&lt;&gt;0,H11/F11,"")</f>
        <v/>
      </c>
      <c r="G14" s="184"/>
      <c r="H14" s="185" t="str">
        <f>_xlfn.CONCAT("Aide SEED max = ",_xlfn.VALUETOTEXT(ROUND(AideFinSEED_max_limitée_par_taux,2))," CHF")</f>
        <v>Aide SEED max = 0 CHF</v>
      </c>
      <c r="I14" s="186"/>
      <c r="J14" s="187">
        <f>MIN(TauxSubv_max*F11-G11,F11-Payback_min*D11-G11)</f>
        <v>0</v>
      </c>
      <c r="K14" s="186"/>
      <c r="L14" s="203"/>
    </row>
    <row r="15" spans="2:19" s="75" customFormat="1" ht="18" customHeight="1">
      <c r="B15" s="202"/>
      <c r="C15" s="380" t="s">
        <v>387</v>
      </c>
      <c r="D15" s="381"/>
      <c r="E15" s="382"/>
      <c r="F15" s="205">
        <f>J45</f>
        <v>0</v>
      </c>
      <c r="G15" s="184" t="s">
        <v>388</v>
      </c>
      <c r="H15" s="185"/>
      <c r="I15" s="186"/>
      <c r="J15" s="187"/>
      <c r="K15" s="186"/>
      <c r="L15" s="203"/>
    </row>
    <row r="16" spans="2:19" s="75" customFormat="1" ht="18" customHeight="1">
      <c r="B16" s="202"/>
      <c r="C16" s="388" t="s">
        <v>336</v>
      </c>
      <c r="D16" s="389"/>
      <c r="E16" s="390"/>
      <c r="F16" s="176" t="str">
        <f>IF(F11&lt;&gt;0,G11/F11,"")</f>
        <v/>
      </c>
      <c r="G16" s="187" t="s">
        <v>337</v>
      </c>
      <c r="H16" s="186"/>
      <c r="I16" s="186"/>
      <c r="J16" s="186"/>
      <c r="K16" s="186"/>
      <c r="L16" s="203"/>
    </row>
    <row r="17" spans="2:12" s="75" customFormat="1" ht="18" customHeight="1">
      <c r="B17" s="202"/>
      <c r="C17" s="391" t="s">
        <v>359</v>
      </c>
      <c r="D17" s="392"/>
      <c r="E17" s="393"/>
      <c r="F17" s="127" t="e">
        <f>MIN(TauxSubv_max-F16,1-(Payback_min*D11+G11)/F11)</f>
        <v>#VALUE!</v>
      </c>
      <c r="G17" s="188" t="s">
        <v>442</v>
      </c>
      <c r="H17" s="186"/>
      <c r="I17" s="186"/>
      <c r="J17" s="186"/>
      <c r="K17" s="186"/>
      <c r="L17" s="203"/>
    </row>
    <row r="18" spans="2:12" s="75" customFormat="1" ht="9" customHeight="1">
      <c r="B18" s="202"/>
      <c r="C18" s="221"/>
      <c r="D18" s="222"/>
      <c r="E18" s="222"/>
      <c r="F18" s="222"/>
      <c r="G18" s="188"/>
      <c r="H18" s="186"/>
      <c r="I18" s="186"/>
      <c r="J18" s="186"/>
      <c r="K18" s="186"/>
      <c r="L18" s="203"/>
    </row>
    <row r="19" spans="2:12" s="75" customFormat="1" ht="18" customHeight="1">
      <c r="B19" s="202"/>
      <c r="C19" s="69" t="s">
        <v>427</v>
      </c>
      <c r="D19" s="222"/>
      <c r="E19" s="222"/>
      <c r="F19" s="222"/>
      <c r="G19" s="188"/>
      <c r="H19" s="186"/>
      <c r="I19" s="186"/>
      <c r="J19" s="186"/>
      <c r="K19" s="186"/>
      <c r="L19" s="203"/>
    </row>
    <row r="20" spans="2:12" s="75" customFormat="1" ht="18" customHeight="1">
      <c r="B20" s="202"/>
      <c r="C20" s="184" t="s">
        <v>428</v>
      </c>
      <c r="D20" s="184"/>
      <c r="E20" s="184"/>
      <c r="F20" s="184"/>
      <c r="G20" s="188"/>
      <c r="H20" s="187"/>
      <c r="I20" s="187"/>
      <c r="J20" s="187"/>
      <c r="K20" s="187"/>
      <c r="L20" s="203"/>
    </row>
    <row r="21" spans="2:12" s="75" customFormat="1" ht="18" customHeight="1">
      <c r="B21" s="202"/>
      <c r="C21" s="184" t="s">
        <v>431</v>
      </c>
      <c r="D21" s="184"/>
      <c r="E21" s="184"/>
      <c r="F21" s="184"/>
      <c r="G21" s="188"/>
      <c r="H21" s="187"/>
      <c r="I21" s="187"/>
      <c r="K21" s="230">
        <f>F11-G11-Payback_min*D11</f>
        <v>0</v>
      </c>
      <c r="L21" s="203"/>
    </row>
    <row r="22" spans="2:12" s="75" customFormat="1" ht="6.75" customHeight="1">
      <c r="B22" s="202"/>
      <c r="C22" s="184"/>
      <c r="D22" s="184"/>
      <c r="E22" s="184"/>
      <c r="F22" s="184"/>
      <c r="G22" s="188"/>
      <c r="H22" s="187"/>
      <c r="I22" s="187"/>
      <c r="J22" s="187"/>
      <c r="K22" s="187"/>
      <c r="L22" s="203"/>
    </row>
    <row r="23" spans="2:12" s="75" customFormat="1" ht="18" customHeight="1">
      <c r="B23" s="202"/>
      <c r="C23" s="184" t="s">
        <v>429</v>
      </c>
      <c r="D23" s="184"/>
      <c r="E23" s="184"/>
      <c r="F23" s="184"/>
      <c r="G23" s="188"/>
      <c r="H23" s="187"/>
      <c r="I23" s="187"/>
      <c r="J23" s="187"/>
      <c r="K23" s="187"/>
      <c r="L23" s="203"/>
    </row>
    <row r="24" spans="2:12" s="75" customFormat="1" ht="18" customHeight="1">
      <c r="B24" s="202"/>
      <c r="C24" s="184" t="s">
        <v>430</v>
      </c>
      <c r="D24" s="184"/>
      <c r="E24" s="184"/>
      <c r="F24" s="184"/>
      <c r="G24" s="188"/>
      <c r="H24" s="187"/>
      <c r="I24" s="187"/>
      <c r="K24" s="230">
        <f>F11-G11-Payback_max*D11</f>
        <v>0</v>
      </c>
      <c r="L24" s="203"/>
    </row>
    <row r="25" spans="2:12" s="75" customFormat="1" ht="4.5" customHeight="1" thickBot="1">
      <c r="B25" s="224"/>
      <c r="C25" s="225"/>
      <c r="D25" s="226"/>
      <c r="E25" s="226"/>
      <c r="F25" s="226"/>
      <c r="G25" s="227"/>
      <c r="H25" s="228"/>
      <c r="I25" s="228"/>
      <c r="J25" s="228"/>
      <c r="K25" s="228"/>
      <c r="L25" s="229"/>
    </row>
    <row r="26" spans="2:12" s="75" customFormat="1" ht="15.75" customHeight="1">
      <c r="B26" s="186"/>
      <c r="C26" s="221"/>
      <c r="D26" s="222"/>
      <c r="E26" s="222"/>
      <c r="F26" s="222"/>
      <c r="G26" s="188"/>
      <c r="H26" s="186"/>
      <c r="I26" s="186"/>
      <c r="J26" s="186"/>
      <c r="K26" s="186"/>
      <c r="L26" s="186"/>
    </row>
    <row r="27" spans="2:12" ht="15.75" thickBot="1">
      <c r="C27" s="76" t="s">
        <v>432</v>
      </c>
      <c r="D27" s="77"/>
      <c r="E27" s="77"/>
      <c r="F27" s="77"/>
      <c r="G27" s="77"/>
      <c r="H27" s="77"/>
      <c r="I27" s="77"/>
      <c r="J27" s="77"/>
      <c r="K27" s="77"/>
    </row>
    <row r="28" spans="2:12" ht="17.25" customHeight="1"/>
    <row r="29" spans="2:12" ht="15">
      <c r="B29" s="103"/>
      <c r="C29" s="100" t="s">
        <v>389</v>
      </c>
      <c r="G29" s="89"/>
      <c r="I29" s="103"/>
      <c r="J29" s="4">
        <f>J157+J281+J405+J529+J653</f>
        <v>0</v>
      </c>
      <c r="K29" s="103" t="s">
        <v>60</v>
      </c>
    </row>
    <row r="30" spans="2:12" ht="17.25" customHeight="1"/>
    <row r="31" spans="2:12" ht="15">
      <c r="C31" s="106" t="s">
        <v>375</v>
      </c>
      <c r="G31" s="89"/>
      <c r="J31" s="175">
        <f>J161+J285+J409+J533+J657</f>
        <v>0</v>
      </c>
      <c r="K31" s="64" t="s">
        <v>6</v>
      </c>
    </row>
    <row r="32" spans="2:12" ht="17.25" customHeight="1"/>
    <row r="33" spans="2:11" ht="15">
      <c r="B33" s="103"/>
      <c r="C33" s="106" t="s">
        <v>348</v>
      </c>
      <c r="J33" s="4">
        <f>J175+J299+J423+J547+J671+J45</f>
        <v>0</v>
      </c>
      <c r="K33" s="64" t="s">
        <v>6</v>
      </c>
    </row>
    <row r="34" spans="2:11" ht="17.25" customHeight="1"/>
    <row r="35" spans="2:11" s="214" customFormat="1" ht="18.75" customHeight="1">
      <c r="C35" s="215" t="s">
        <v>403</v>
      </c>
    </row>
    <row r="36" spans="2:11" ht="17.25" customHeight="1">
      <c r="C36" s="211" t="s">
        <v>391</v>
      </c>
      <c r="E36" s="377"/>
      <c r="F36" s="378"/>
      <c r="G36" s="379"/>
      <c r="H36" s="211" t="s">
        <v>390</v>
      </c>
      <c r="J36" s="233"/>
      <c r="K36" s="64" t="s">
        <v>6</v>
      </c>
    </row>
    <row r="37" spans="2:11" ht="17.25" customHeight="1">
      <c r="C37" s="211" t="s">
        <v>391</v>
      </c>
      <c r="E37" s="377"/>
      <c r="F37" s="378"/>
      <c r="G37" s="379"/>
      <c r="H37" s="211" t="s">
        <v>390</v>
      </c>
      <c r="J37" s="233"/>
      <c r="K37" s="64" t="s">
        <v>6</v>
      </c>
    </row>
    <row r="38" spans="2:11" ht="17.25" customHeight="1">
      <c r="C38" s="211" t="s">
        <v>391</v>
      </c>
      <c r="E38" s="377"/>
      <c r="F38" s="378"/>
      <c r="G38" s="379"/>
      <c r="H38" s="211" t="s">
        <v>390</v>
      </c>
      <c r="J38" s="233"/>
      <c r="K38" s="64" t="s">
        <v>6</v>
      </c>
    </row>
    <row r="39" spans="2:11" ht="6.75" customHeight="1" thickBot="1">
      <c r="C39" s="212"/>
      <c r="D39" s="212"/>
      <c r="E39" s="212"/>
      <c r="F39" s="212"/>
      <c r="G39" s="212"/>
      <c r="H39" s="212"/>
      <c r="I39" s="212"/>
      <c r="J39" s="212"/>
    </row>
    <row r="40" spans="2:11" ht="6" customHeight="1" thickTop="1">
      <c r="C40" s="213"/>
      <c r="D40" s="213"/>
      <c r="E40" s="213"/>
      <c r="F40" s="213"/>
      <c r="G40" s="213"/>
      <c r="H40" s="213"/>
      <c r="I40" s="213"/>
      <c r="J40" s="213"/>
    </row>
    <row r="41" spans="2:11" ht="17.25" customHeight="1">
      <c r="C41" s="100" t="s">
        <v>371</v>
      </c>
      <c r="D41" s="100"/>
      <c r="E41" s="100"/>
      <c r="F41" s="100"/>
      <c r="J41" s="4">
        <f>J36+J37+J38</f>
        <v>0</v>
      </c>
      <c r="K41" s="64" t="s">
        <v>6</v>
      </c>
    </row>
    <row r="42" spans="2:11" ht="17.25" customHeight="1">
      <c r="C42" s="100"/>
      <c r="D42" s="100"/>
      <c r="E42" s="100"/>
      <c r="F42" s="100"/>
    </row>
    <row r="43" spans="2:11" ht="17.25" customHeight="1">
      <c r="C43" s="100" t="s">
        <v>370</v>
      </c>
      <c r="J43" s="62"/>
      <c r="K43" s="64" t="s">
        <v>6</v>
      </c>
    </row>
    <row r="44" spans="2:11" ht="17.25" customHeight="1">
      <c r="C44" s="100"/>
    </row>
    <row r="45" spans="2:11" ht="17.25" customHeight="1">
      <c r="C45" s="173" t="s">
        <v>369</v>
      </c>
      <c r="D45" s="100"/>
      <c r="E45" s="100"/>
      <c r="F45" s="100"/>
      <c r="J45" s="62"/>
      <c r="K45" s="64" t="s">
        <v>6</v>
      </c>
    </row>
    <row r="46" spans="2:11" ht="17.25" customHeight="1">
      <c r="C46" s="173"/>
      <c r="D46" s="100"/>
      <c r="E46" s="100"/>
      <c r="F46" s="100"/>
      <c r="G46" s="174"/>
    </row>
    <row r="47" spans="2:11" s="103" customFormat="1" ht="15.75" thickBot="1">
      <c r="C47" s="168" t="s">
        <v>374</v>
      </c>
      <c r="D47" s="169"/>
      <c r="E47" s="169"/>
      <c r="F47" s="169"/>
      <c r="G47" s="169"/>
      <c r="H47" s="169"/>
      <c r="I47" s="169"/>
      <c r="J47" s="169"/>
      <c r="K47" s="169"/>
    </row>
    <row r="48" spans="2:11">
      <c r="B48" s="103"/>
    </row>
    <row r="49" spans="2:19" ht="15">
      <c r="B49" s="103"/>
      <c r="D49" s="89"/>
    </row>
    <row r="50" spans="2:19" ht="15">
      <c r="B50" s="103"/>
      <c r="D50" s="89"/>
    </row>
    <row r="51" spans="2:19" ht="15">
      <c r="B51" s="103"/>
      <c r="C51" s="106" t="s">
        <v>355</v>
      </c>
      <c r="G51" s="89"/>
      <c r="J51" s="4">
        <f>J33-J41-J43</f>
        <v>0</v>
      </c>
      <c r="K51" s="64" t="s">
        <v>6</v>
      </c>
    </row>
    <row r="52" spans="2:19">
      <c r="B52" s="103"/>
    </row>
    <row r="53" spans="2:19" ht="15">
      <c r="B53" s="103"/>
      <c r="C53" s="107" t="s">
        <v>373</v>
      </c>
      <c r="G53" s="89"/>
      <c r="J53" s="4">
        <f>J64*J87+J93*J116+J122*J145+J188*J211+J217*J240+J246*J269+J312*J335+J341*J364+J370*J393+J436*J459+J465*J488+J494*J517+J560*J583+J589*J612+J618*J641</f>
        <v>0</v>
      </c>
      <c r="K53" s="64" t="s">
        <v>96</v>
      </c>
    </row>
    <row r="54" spans="2:19">
      <c r="B54" s="103"/>
    </row>
    <row r="55" spans="2:19" ht="15">
      <c r="B55" s="103"/>
      <c r="C55" s="107" t="s">
        <v>372</v>
      </c>
      <c r="E55" s="89"/>
      <c r="G55" s="89"/>
      <c r="J55" s="108" t="e">
        <f>J51/J53</f>
        <v>#DIV/0!</v>
      </c>
      <c r="K55" s="64" t="s">
        <v>5</v>
      </c>
    </row>
    <row r="56" spans="2:19" ht="15.75" thickBot="1">
      <c r="C56" s="104"/>
      <c r="D56" s="105"/>
      <c r="E56" s="105"/>
      <c r="F56" s="105"/>
      <c r="G56" s="105"/>
      <c r="H56" s="105"/>
      <c r="I56" s="105"/>
      <c r="J56" s="105"/>
      <c r="K56" s="105"/>
    </row>
    <row r="57" spans="2:19" ht="17.25" customHeight="1">
      <c r="C57" s="173"/>
      <c r="D57" s="100"/>
      <c r="E57" s="100"/>
      <c r="F57" s="100"/>
      <c r="G57" s="174"/>
    </row>
    <row r="58" spans="2:19" ht="17.25" customHeight="1"/>
    <row r="59" spans="2:19" ht="15.75" thickBot="1">
      <c r="C59" s="76" t="s">
        <v>34</v>
      </c>
      <c r="D59" s="77"/>
      <c r="E59" s="77"/>
      <c r="F59" s="77"/>
      <c r="G59" s="77"/>
      <c r="H59" s="77"/>
      <c r="I59" s="77"/>
      <c r="J59" s="77"/>
      <c r="K59" s="77"/>
    </row>
    <row r="60" spans="2:19" ht="15">
      <c r="C60" s="78"/>
      <c r="D60" s="79"/>
      <c r="E60" s="79"/>
      <c r="F60" s="79"/>
      <c r="G60" s="79"/>
      <c r="H60" s="79"/>
      <c r="I60" s="79"/>
      <c r="J60" s="79"/>
      <c r="K60" s="79"/>
      <c r="M60" s="80"/>
    </row>
    <row r="61" spans="2:19" ht="15">
      <c r="C61" s="78" t="s">
        <v>46</v>
      </c>
      <c r="D61" s="79"/>
      <c r="E61" s="79"/>
      <c r="F61" s="79"/>
      <c r="G61" s="79"/>
      <c r="H61" s="79"/>
      <c r="I61" s="79"/>
      <c r="J61" s="79"/>
      <c r="K61" s="79"/>
      <c r="M61" s="109"/>
      <c r="N61" s="86"/>
      <c r="O61" s="86"/>
      <c r="P61" s="86"/>
      <c r="Q61" s="86"/>
      <c r="R61" s="86"/>
      <c r="S61" s="86"/>
    </row>
    <row r="62" spans="2:19" ht="15" customHeight="1">
      <c r="C62" s="81" t="s">
        <v>17</v>
      </c>
      <c r="D62" s="82"/>
      <c r="E62" s="82"/>
      <c r="F62" s="82"/>
      <c r="G62" s="82"/>
      <c r="H62" s="82"/>
      <c r="I62" s="374"/>
      <c r="J62" s="375"/>
      <c r="K62" s="83"/>
      <c r="M62" s="86"/>
      <c r="N62" s="86"/>
      <c r="O62" s="86"/>
      <c r="P62" s="86"/>
      <c r="Q62" s="86"/>
      <c r="R62" s="86"/>
      <c r="S62" s="86"/>
    </row>
    <row r="63" spans="2:19" ht="15" customHeight="1">
      <c r="B63" s="103"/>
      <c r="C63" s="84" t="s">
        <v>332</v>
      </c>
      <c r="D63" s="79"/>
      <c r="E63" s="79"/>
      <c r="F63" s="79"/>
      <c r="G63" s="79"/>
      <c r="H63" s="79"/>
      <c r="I63" s="60"/>
      <c r="J63" s="118"/>
      <c r="K63" s="85"/>
      <c r="M63" s="86"/>
      <c r="N63" s="86"/>
      <c r="O63" s="86"/>
      <c r="P63" s="86"/>
      <c r="Q63" s="86"/>
      <c r="R63" s="86"/>
      <c r="S63" s="86"/>
    </row>
    <row r="64" spans="2:19" ht="15" customHeight="1">
      <c r="C64" s="87" t="s">
        <v>102</v>
      </c>
      <c r="D64" s="79"/>
      <c r="E64" s="79"/>
      <c r="F64" s="79"/>
      <c r="G64" s="79"/>
      <c r="H64" s="79"/>
      <c r="I64" s="60"/>
      <c r="J64" s="61"/>
      <c r="K64" s="85" t="s">
        <v>8</v>
      </c>
    </row>
    <row r="65" spans="3:19" ht="15">
      <c r="C65" s="88"/>
      <c r="D65" s="79"/>
      <c r="E65" s="79"/>
      <c r="F65" s="79"/>
      <c r="G65" s="79"/>
      <c r="H65" s="79"/>
      <c r="I65" s="79"/>
      <c r="J65" s="79"/>
      <c r="K65" s="85"/>
      <c r="N65" s="216"/>
    </row>
    <row r="66" spans="3:19" ht="15">
      <c r="C66" s="88" t="s">
        <v>49</v>
      </c>
      <c r="D66" s="79"/>
      <c r="E66" s="79"/>
      <c r="F66" s="79"/>
      <c r="G66" s="79"/>
      <c r="H66" s="79"/>
      <c r="I66" s="79"/>
      <c r="J66" s="79"/>
      <c r="K66" s="85"/>
    </row>
    <row r="67" spans="3:19" ht="42" customHeight="1">
      <c r="C67" s="370" t="s">
        <v>103</v>
      </c>
      <c r="D67" s="371"/>
      <c r="E67" s="371"/>
      <c r="F67" s="371"/>
      <c r="G67" s="371"/>
      <c r="H67" s="371"/>
      <c r="I67" s="371"/>
      <c r="J67" s="371"/>
      <c r="K67" s="372"/>
      <c r="M67" s="383" t="s">
        <v>69</v>
      </c>
      <c r="N67" s="384"/>
      <c r="O67" s="384"/>
      <c r="P67" s="384"/>
      <c r="Q67" s="384"/>
      <c r="R67" s="384"/>
      <c r="S67" s="384"/>
    </row>
    <row r="68" spans="3:19" ht="15" customHeight="1">
      <c r="C68" s="88"/>
      <c r="D68" s="79"/>
      <c r="E68" s="79"/>
      <c r="F68" s="79"/>
      <c r="G68" s="79"/>
      <c r="H68" s="79"/>
      <c r="I68" s="79"/>
      <c r="J68" s="79"/>
      <c r="K68" s="85"/>
      <c r="M68" s="384"/>
      <c r="N68" s="384"/>
      <c r="O68" s="384"/>
      <c r="P68" s="384"/>
      <c r="Q68" s="384"/>
      <c r="R68" s="384"/>
      <c r="S68" s="384"/>
    </row>
    <row r="69" spans="3:19" ht="15" customHeight="1">
      <c r="C69" s="90" t="s">
        <v>62</v>
      </c>
      <c r="D69" s="79"/>
      <c r="E69" s="79"/>
      <c r="F69" s="79"/>
      <c r="G69" s="79"/>
      <c r="H69" s="79"/>
      <c r="I69" s="79"/>
      <c r="J69" s="62"/>
      <c r="K69" s="85" t="s">
        <v>29</v>
      </c>
      <c r="M69" s="384"/>
      <c r="N69" s="384"/>
      <c r="O69" s="384"/>
      <c r="P69" s="384"/>
      <c r="Q69" s="384"/>
      <c r="R69" s="384"/>
      <c r="S69" s="384"/>
    </row>
    <row r="70" spans="3:19" ht="15" customHeight="1">
      <c r="C70" s="88"/>
      <c r="D70" s="79"/>
      <c r="E70" s="79"/>
      <c r="F70" s="79"/>
      <c r="G70" s="79"/>
      <c r="H70" s="79"/>
      <c r="I70" s="79"/>
      <c r="J70" s="79"/>
      <c r="K70" s="85"/>
      <c r="M70" s="384"/>
      <c r="N70" s="384"/>
      <c r="O70" s="384"/>
      <c r="P70" s="384"/>
      <c r="Q70" s="384"/>
      <c r="R70" s="384"/>
      <c r="S70" s="384"/>
    </row>
    <row r="71" spans="3:19" ht="15">
      <c r="C71" s="90" t="s">
        <v>61</v>
      </c>
      <c r="D71" s="79"/>
      <c r="E71" s="79"/>
      <c r="F71" s="79"/>
      <c r="G71" s="79"/>
      <c r="H71" s="79" t="s">
        <v>20</v>
      </c>
      <c r="I71" s="79"/>
      <c r="J71" s="62"/>
      <c r="K71" s="85" t="s">
        <v>29</v>
      </c>
    </row>
    <row r="72" spans="3:19" ht="15">
      <c r="C72" s="88"/>
      <c r="D72" s="79"/>
      <c r="E72" s="79"/>
      <c r="F72" s="79"/>
      <c r="G72" s="79"/>
      <c r="H72" s="79"/>
      <c r="I72" s="79"/>
      <c r="J72" s="79"/>
      <c r="K72" s="85"/>
    </row>
    <row r="73" spans="3:19" ht="15">
      <c r="C73" s="91" t="s">
        <v>65</v>
      </c>
      <c r="D73" s="92"/>
      <c r="E73" s="92"/>
      <c r="F73" s="92"/>
      <c r="G73" s="92"/>
      <c r="I73" s="92"/>
      <c r="J73" s="93"/>
      <c r="K73" s="85" t="s">
        <v>29</v>
      </c>
      <c r="M73" s="369"/>
      <c r="N73" s="369"/>
      <c r="O73" s="369"/>
      <c r="P73" s="369"/>
      <c r="Q73" s="369"/>
      <c r="R73" s="369"/>
      <c r="S73" s="369"/>
    </row>
    <row r="74" spans="3:19" ht="15">
      <c r="C74" s="94"/>
      <c r="D74" s="92"/>
      <c r="E74" s="92"/>
      <c r="F74" s="92"/>
      <c r="G74" s="92"/>
      <c r="H74" s="89"/>
      <c r="I74" s="92"/>
      <c r="J74" s="79"/>
      <c r="K74" s="85"/>
      <c r="M74" s="369"/>
      <c r="N74" s="369"/>
      <c r="O74" s="369"/>
      <c r="P74" s="369"/>
      <c r="Q74" s="369"/>
      <c r="R74" s="369"/>
      <c r="S74" s="369"/>
    </row>
    <row r="75" spans="3:19" ht="15">
      <c r="C75" s="91" t="s">
        <v>66</v>
      </c>
      <c r="D75" s="92"/>
      <c r="E75" s="92"/>
      <c r="F75" s="92"/>
      <c r="G75" s="92"/>
      <c r="H75" s="89"/>
      <c r="I75" s="92"/>
      <c r="J75" s="93"/>
      <c r="K75" s="85" t="s">
        <v>29</v>
      </c>
      <c r="M75" s="89"/>
    </row>
    <row r="76" spans="3:19" ht="15">
      <c r="C76" s="88"/>
      <c r="D76" s="79"/>
      <c r="E76" s="79"/>
      <c r="F76" s="79"/>
      <c r="G76" s="89"/>
      <c r="H76" s="79"/>
      <c r="I76" s="79"/>
      <c r="J76" s="79"/>
      <c r="K76" s="85"/>
    </row>
    <row r="77" spans="3:19" ht="15">
      <c r="C77" s="88"/>
      <c r="D77" s="89"/>
      <c r="E77" s="79"/>
      <c r="F77" s="79"/>
      <c r="G77" s="79"/>
      <c r="H77" s="89"/>
      <c r="I77" s="79"/>
      <c r="J77" s="79"/>
      <c r="K77" s="85"/>
      <c r="M77" s="89"/>
    </row>
    <row r="78" spans="3:19" ht="15">
      <c r="C78" s="84" t="s">
        <v>63</v>
      </c>
      <c r="D78" s="79"/>
      <c r="E78" s="79"/>
      <c r="F78" s="79"/>
      <c r="G78" s="79"/>
      <c r="H78" s="79"/>
      <c r="I78" s="79"/>
      <c r="J78" s="79"/>
      <c r="K78" s="85"/>
      <c r="O78" s="89"/>
    </row>
    <row r="79" spans="3:19" ht="15">
      <c r="C79" s="84"/>
      <c r="D79" s="89"/>
      <c r="E79" s="89"/>
      <c r="F79" s="79"/>
      <c r="G79" s="79"/>
      <c r="H79" s="79"/>
      <c r="I79" s="95" t="s">
        <v>21</v>
      </c>
      <c r="J79" s="4">
        <f>J69-J73</f>
        <v>0</v>
      </c>
      <c r="K79" s="85" t="s">
        <v>29</v>
      </c>
      <c r="O79" s="89"/>
    </row>
    <row r="80" spans="3:19" ht="15">
      <c r="C80" s="88"/>
      <c r="D80" s="79"/>
      <c r="E80" s="79"/>
      <c r="F80" s="79"/>
      <c r="G80" s="79"/>
      <c r="H80" s="79"/>
      <c r="I80" s="79"/>
      <c r="J80" s="79"/>
      <c r="K80" s="85"/>
    </row>
    <row r="81" spans="3:14" ht="15">
      <c r="C81" s="88"/>
      <c r="D81" s="79"/>
      <c r="E81" s="79"/>
      <c r="F81" s="79"/>
      <c r="G81" s="79"/>
      <c r="H81" s="79"/>
      <c r="I81" s="79"/>
      <c r="J81" s="79"/>
      <c r="K81" s="85"/>
    </row>
    <row r="82" spans="3:14" ht="15">
      <c r="C82" s="84" t="s">
        <v>64</v>
      </c>
      <c r="D82" s="79"/>
      <c r="E82" s="79"/>
      <c r="F82" s="79"/>
      <c r="G82" s="79"/>
      <c r="H82" s="79"/>
      <c r="I82" s="79"/>
      <c r="J82" s="79"/>
      <c r="K82" s="85"/>
    </row>
    <row r="83" spans="3:14" ht="15">
      <c r="C83" s="84"/>
      <c r="D83" s="89"/>
      <c r="E83" s="89"/>
      <c r="F83" s="79"/>
      <c r="G83" s="79"/>
      <c r="H83" s="79"/>
      <c r="I83" s="95" t="s">
        <v>21</v>
      </c>
      <c r="J83" s="4">
        <f>J71-J75</f>
        <v>0</v>
      </c>
      <c r="K83" s="85" t="s">
        <v>29</v>
      </c>
    </row>
    <row r="84" spans="3:14" ht="15">
      <c r="C84" s="88"/>
      <c r="D84" s="79"/>
      <c r="E84" s="79"/>
      <c r="F84" s="79"/>
      <c r="G84" s="79"/>
      <c r="H84" s="79"/>
      <c r="I84" s="79"/>
      <c r="J84" s="79"/>
      <c r="K84" s="85"/>
    </row>
    <row r="85" spans="3:14" ht="15">
      <c r="C85" s="88" t="s">
        <v>46</v>
      </c>
      <c r="D85" s="79"/>
      <c r="E85" s="79"/>
      <c r="F85" s="79"/>
      <c r="G85" s="79"/>
      <c r="H85" s="79"/>
      <c r="J85" s="79"/>
      <c r="K85" s="85"/>
    </row>
    <row r="86" spans="3:14" ht="15">
      <c r="C86" s="88"/>
      <c r="D86" s="79"/>
      <c r="E86" s="79"/>
      <c r="F86" s="79"/>
      <c r="G86" s="79"/>
      <c r="H86" s="79"/>
      <c r="I86" s="79"/>
      <c r="J86" s="79"/>
      <c r="K86" s="85"/>
    </row>
    <row r="87" spans="3:14" ht="15">
      <c r="C87" s="84"/>
      <c r="D87" s="89"/>
      <c r="E87" s="79"/>
      <c r="F87" s="79"/>
      <c r="G87" s="79"/>
      <c r="H87" s="79"/>
      <c r="I87" s="95" t="s">
        <v>21</v>
      </c>
      <c r="J87" s="4">
        <f>J79-J83</f>
        <v>0</v>
      </c>
      <c r="K87" s="85" t="s">
        <v>29</v>
      </c>
    </row>
    <row r="88" spans="3:14" ht="15">
      <c r="C88" s="96"/>
      <c r="D88" s="97"/>
      <c r="E88" s="97"/>
      <c r="F88" s="97"/>
      <c r="G88" s="97"/>
      <c r="H88" s="97"/>
      <c r="I88" s="97"/>
      <c r="J88" s="97"/>
      <c r="K88" s="98"/>
    </row>
    <row r="89" spans="3:14" ht="15">
      <c r="C89" s="78"/>
      <c r="D89" s="79"/>
      <c r="E89" s="79"/>
      <c r="F89" s="79"/>
      <c r="G89" s="79"/>
      <c r="H89" s="79"/>
      <c r="I89" s="79"/>
      <c r="J89" s="79"/>
      <c r="K89" s="79"/>
      <c r="N89" s="89"/>
    </row>
    <row r="90" spans="3:14" ht="15">
      <c r="C90" s="78" t="s">
        <v>47</v>
      </c>
      <c r="D90" s="79"/>
      <c r="E90" s="79"/>
      <c r="F90" s="79"/>
      <c r="G90" s="79"/>
      <c r="H90" s="79"/>
      <c r="I90" s="79"/>
      <c r="J90" s="79"/>
      <c r="K90" s="79"/>
    </row>
    <row r="91" spans="3:14">
      <c r="C91" s="81" t="s">
        <v>17</v>
      </c>
      <c r="D91" s="82"/>
      <c r="E91" s="82"/>
      <c r="F91" s="82"/>
      <c r="G91" s="82"/>
      <c r="H91" s="82"/>
      <c r="I91" s="374"/>
      <c r="J91" s="375"/>
      <c r="K91" s="83"/>
    </row>
    <row r="92" spans="3:14" ht="15">
      <c r="C92" s="84" t="s">
        <v>332</v>
      </c>
      <c r="D92" s="79"/>
      <c r="E92" s="79"/>
      <c r="F92" s="79"/>
      <c r="G92" s="79"/>
      <c r="H92" s="79"/>
      <c r="I92" s="60"/>
      <c r="J92" s="118"/>
      <c r="K92" s="85"/>
    </row>
    <row r="93" spans="3:14">
      <c r="C93" s="87" t="s">
        <v>102</v>
      </c>
      <c r="D93" s="79"/>
      <c r="E93" s="79"/>
      <c r="F93" s="79"/>
      <c r="G93" s="79"/>
      <c r="H93" s="79"/>
      <c r="I93" s="60"/>
      <c r="J93" s="61"/>
      <c r="K93" s="85" t="s">
        <v>8</v>
      </c>
    </row>
    <row r="94" spans="3:14" ht="15">
      <c r="C94" s="88"/>
      <c r="D94" s="79"/>
      <c r="E94" s="79"/>
      <c r="F94" s="79"/>
      <c r="G94" s="79"/>
      <c r="H94" s="79"/>
      <c r="I94" s="79"/>
      <c r="J94" s="79"/>
      <c r="K94" s="85"/>
    </row>
    <row r="95" spans="3:14" ht="15">
      <c r="C95" s="88" t="s">
        <v>49</v>
      </c>
      <c r="D95" s="79"/>
      <c r="E95" s="79"/>
      <c r="F95" s="79"/>
      <c r="G95" s="79"/>
      <c r="H95" s="79"/>
      <c r="I95" s="79"/>
      <c r="J95" s="79"/>
      <c r="K95" s="85"/>
    </row>
    <row r="96" spans="3:14" ht="43.5" customHeight="1">
      <c r="C96" s="370" t="s">
        <v>103</v>
      </c>
      <c r="D96" s="371"/>
      <c r="E96" s="371"/>
      <c r="F96" s="371"/>
      <c r="G96" s="371"/>
      <c r="H96" s="371"/>
      <c r="I96" s="371"/>
      <c r="J96" s="371"/>
      <c r="K96" s="372"/>
    </row>
    <row r="97" spans="3:11" ht="15">
      <c r="C97" s="88"/>
      <c r="D97" s="79"/>
      <c r="E97" s="79"/>
      <c r="F97" s="79"/>
      <c r="G97" s="79"/>
      <c r="H97" s="79"/>
      <c r="I97" s="79"/>
      <c r="J97" s="79"/>
      <c r="K97" s="85"/>
    </row>
    <row r="98" spans="3:11" ht="15">
      <c r="C98" s="90" t="s">
        <v>62</v>
      </c>
      <c r="D98" s="79"/>
      <c r="E98" s="79"/>
      <c r="F98" s="79"/>
      <c r="G98" s="79"/>
      <c r="H98" s="89"/>
      <c r="I98" s="79"/>
      <c r="J98" s="62"/>
      <c r="K98" s="85" t="s">
        <v>29</v>
      </c>
    </row>
    <row r="99" spans="3:11" ht="15">
      <c r="C99" s="88"/>
      <c r="D99" s="79"/>
      <c r="E99" s="79"/>
      <c r="F99" s="79"/>
      <c r="G99" s="79"/>
      <c r="H99" s="79"/>
      <c r="I99" s="79"/>
      <c r="J99" s="79"/>
      <c r="K99" s="85"/>
    </row>
    <row r="100" spans="3:11" ht="15">
      <c r="C100" s="90" t="s">
        <v>61</v>
      </c>
      <c r="D100" s="79"/>
      <c r="E100" s="79"/>
      <c r="F100" s="79"/>
      <c r="G100" s="79"/>
      <c r="H100" s="89"/>
      <c r="I100" s="79"/>
      <c r="J100" s="62"/>
      <c r="K100" s="85" t="s">
        <v>29</v>
      </c>
    </row>
    <row r="101" spans="3:11" ht="15">
      <c r="C101" s="88"/>
      <c r="D101" s="79"/>
      <c r="E101" s="79"/>
      <c r="F101" s="79"/>
      <c r="G101" s="79"/>
      <c r="H101" s="79"/>
      <c r="I101" s="79"/>
      <c r="J101" s="79"/>
      <c r="K101" s="85"/>
    </row>
    <row r="102" spans="3:11" ht="15">
      <c r="C102" s="91" t="s">
        <v>65</v>
      </c>
      <c r="D102" s="92"/>
      <c r="E102" s="92"/>
      <c r="F102" s="92"/>
      <c r="G102" s="92"/>
      <c r="H102" s="89"/>
      <c r="I102" s="92"/>
      <c r="J102" s="93"/>
      <c r="K102" s="85" t="s">
        <v>29</v>
      </c>
    </row>
    <row r="103" spans="3:11" ht="15">
      <c r="C103" s="94"/>
      <c r="D103" s="92"/>
      <c r="E103" s="92"/>
      <c r="F103" s="92"/>
      <c r="G103" s="92"/>
      <c r="H103" s="89"/>
      <c r="I103" s="92"/>
      <c r="J103" s="79"/>
      <c r="K103" s="85"/>
    </row>
    <row r="104" spans="3:11" ht="15">
      <c r="C104" s="91" t="s">
        <v>66</v>
      </c>
      <c r="D104" s="92"/>
      <c r="E104" s="92"/>
      <c r="F104" s="92"/>
      <c r="G104" s="92"/>
      <c r="H104" s="89"/>
      <c r="I104" s="92"/>
      <c r="J104" s="93"/>
      <c r="K104" s="85" t="s">
        <v>29</v>
      </c>
    </row>
    <row r="105" spans="3:11" ht="15">
      <c r="C105" s="88"/>
      <c r="D105" s="79"/>
      <c r="E105" s="79"/>
      <c r="F105" s="79"/>
      <c r="G105" s="89"/>
      <c r="H105" s="79"/>
      <c r="I105" s="79"/>
      <c r="J105" s="79"/>
      <c r="K105" s="85"/>
    </row>
    <row r="106" spans="3:11" ht="15">
      <c r="C106" s="88"/>
      <c r="D106" s="89"/>
      <c r="E106" s="79"/>
      <c r="F106" s="79"/>
      <c r="G106" s="79"/>
      <c r="H106" s="89"/>
      <c r="I106" s="79"/>
      <c r="J106" s="79"/>
      <c r="K106" s="85"/>
    </row>
    <row r="107" spans="3:11" ht="15">
      <c r="C107" s="84" t="s">
        <v>63</v>
      </c>
      <c r="D107" s="79"/>
      <c r="E107" s="79"/>
      <c r="F107" s="79"/>
      <c r="G107" s="79"/>
      <c r="H107" s="79"/>
      <c r="I107" s="79"/>
      <c r="J107" s="79"/>
      <c r="K107" s="85"/>
    </row>
    <row r="108" spans="3:11" ht="15">
      <c r="C108" s="84"/>
      <c r="D108" s="89"/>
      <c r="E108" s="89"/>
      <c r="F108" s="79"/>
      <c r="G108" s="79"/>
      <c r="H108" s="79"/>
      <c r="I108" s="95" t="s">
        <v>21</v>
      </c>
      <c r="J108" s="4">
        <f>J98-J102</f>
        <v>0</v>
      </c>
      <c r="K108" s="85" t="s">
        <v>29</v>
      </c>
    </row>
    <row r="109" spans="3:11" ht="15">
      <c r="C109" s="88"/>
      <c r="D109" s="79"/>
      <c r="E109" s="79"/>
      <c r="F109" s="79"/>
      <c r="G109" s="79"/>
      <c r="H109" s="79"/>
      <c r="I109" s="79"/>
      <c r="J109" s="79"/>
      <c r="K109" s="85"/>
    </row>
    <row r="110" spans="3:11" ht="15">
      <c r="C110" s="88"/>
      <c r="D110" s="79"/>
      <c r="E110" s="79"/>
      <c r="F110" s="79"/>
      <c r="G110" s="79"/>
      <c r="H110" s="79"/>
      <c r="I110" s="79"/>
      <c r="J110" s="79"/>
      <c r="K110" s="85"/>
    </row>
    <row r="111" spans="3:11" ht="15">
      <c r="C111" s="84" t="s">
        <v>64</v>
      </c>
      <c r="D111" s="79"/>
      <c r="E111" s="79"/>
      <c r="F111" s="79"/>
      <c r="G111" s="79"/>
      <c r="H111" s="79"/>
      <c r="I111" s="79"/>
      <c r="J111" s="79"/>
      <c r="K111" s="85"/>
    </row>
    <row r="112" spans="3:11" ht="15">
      <c r="C112" s="84"/>
      <c r="D112" s="89"/>
      <c r="E112" s="89"/>
      <c r="F112" s="79"/>
      <c r="G112" s="79"/>
      <c r="H112" s="79"/>
      <c r="I112" s="95" t="s">
        <v>21</v>
      </c>
      <c r="J112" s="4">
        <f>J100-J104</f>
        <v>0</v>
      </c>
      <c r="K112" s="85" t="s">
        <v>29</v>
      </c>
    </row>
    <row r="113" spans="3:11" ht="15">
      <c r="C113" s="88"/>
      <c r="D113" s="79"/>
      <c r="E113" s="79"/>
      <c r="F113" s="79"/>
      <c r="G113" s="79"/>
      <c r="H113" s="79"/>
      <c r="I113" s="79"/>
      <c r="J113" s="79"/>
      <c r="K113" s="85"/>
    </row>
    <row r="114" spans="3:11" ht="15">
      <c r="C114" s="88" t="s">
        <v>47</v>
      </c>
      <c r="D114" s="79"/>
      <c r="E114" s="79"/>
      <c r="F114" s="79"/>
      <c r="G114" s="79"/>
      <c r="H114" s="79"/>
      <c r="J114" s="79"/>
      <c r="K114" s="85"/>
    </row>
    <row r="115" spans="3:11" ht="15">
      <c r="C115" s="88"/>
      <c r="D115" s="79"/>
      <c r="E115" s="79"/>
      <c r="F115" s="79"/>
      <c r="G115" s="79"/>
      <c r="H115" s="79"/>
      <c r="I115" s="79"/>
      <c r="J115" s="79"/>
      <c r="K115" s="85"/>
    </row>
    <row r="116" spans="3:11" ht="15">
      <c r="C116" s="84"/>
      <c r="D116" s="89"/>
      <c r="E116" s="79"/>
      <c r="F116" s="79"/>
      <c r="G116" s="79"/>
      <c r="H116" s="79"/>
      <c r="I116" s="95" t="s">
        <v>21</v>
      </c>
      <c r="J116" s="4">
        <f>J108-J112</f>
        <v>0</v>
      </c>
      <c r="K116" s="85" t="s">
        <v>29</v>
      </c>
    </row>
    <row r="117" spans="3:11" ht="15">
      <c r="C117" s="96"/>
      <c r="D117" s="97"/>
      <c r="E117" s="97"/>
      <c r="F117" s="97"/>
      <c r="G117" s="97"/>
      <c r="H117" s="97"/>
      <c r="I117" s="97"/>
      <c r="J117" s="97"/>
      <c r="K117" s="98"/>
    </row>
    <row r="118" spans="3:11" ht="15">
      <c r="C118" s="78"/>
      <c r="D118" s="79"/>
      <c r="E118" s="79"/>
      <c r="F118" s="79"/>
      <c r="G118" s="79"/>
      <c r="H118" s="79"/>
      <c r="I118" s="79"/>
      <c r="J118" s="79"/>
      <c r="K118" s="79"/>
    </row>
    <row r="119" spans="3:11" ht="15">
      <c r="C119" s="78" t="s">
        <v>48</v>
      </c>
      <c r="D119" s="79"/>
      <c r="E119" s="79"/>
      <c r="F119" s="79"/>
      <c r="G119" s="79"/>
      <c r="H119" s="79"/>
      <c r="I119" s="79"/>
      <c r="J119" s="79"/>
      <c r="K119" s="79"/>
    </row>
    <row r="120" spans="3:11">
      <c r="C120" s="81" t="s">
        <v>17</v>
      </c>
      <c r="D120" s="82"/>
      <c r="E120" s="82"/>
      <c r="F120" s="82"/>
      <c r="G120" s="82"/>
      <c r="H120" s="82"/>
      <c r="I120" s="374"/>
      <c r="J120" s="375"/>
      <c r="K120" s="83"/>
    </row>
    <row r="121" spans="3:11" ht="15">
      <c r="C121" s="84" t="s">
        <v>332</v>
      </c>
      <c r="D121" s="79"/>
      <c r="E121" s="79"/>
      <c r="F121" s="79"/>
      <c r="G121" s="79"/>
      <c r="H121" s="79"/>
      <c r="I121" s="60"/>
      <c r="J121" s="118"/>
      <c r="K121" s="85"/>
    </row>
    <row r="122" spans="3:11">
      <c r="C122" s="87" t="s">
        <v>102</v>
      </c>
      <c r="D122" s="79"/>
      <c r="E122" s="79"/>
      <c r="F122" s="79"/>
      <c r="G122" s="79"/>
      <c r="H122" s="79"/>
      <c r="I122" s="60"/>
      <c r="J122" s="61"/>
      <c r="K122" s="85" t="s">
        <v>8</v>
      </c>
    </row>
    <row r="123" spans="3:11" ht="15">
      <c r="C123" s="88"/>
      <c r="D123" s="79"/>
      <c r="E123" s="79"/>
      <c r="F123" s="79"/>
      <c r="G123" s="79"/>
      <c r="H123" s="79"/>
      <c r="I123" s="79"/>
      <c r="J123" s="79"/>
      <c r="K123" s="85"/>
    </row>
    <row r="124" spans="3:11" ht="15">
      <c r="C124" s="88" t="s">
        <v>49</v>
      </c>
      <c r="D124" s="79"/>
      <c r="E124" s="79"/>
      <c r="F124" s="79"/>
      <c r="G124" s="79"/>
      <c r="H124" s="79"/>
      <c r="I124" s="79"/>
      <c r="J124" s="79"/>
      <c r="K124" s="85"/>
    </row>
    <row r="125" spans="3:11" ht="41.25" customHeight="1">
      <c r="C125" s="370" t="s">
        <v>103</v>
      </c>
      <c r="D125" s="371"/>
      <c r="E125" s="371"/>
      <c r="F125" s="371"/>
      <c r="G125" s="371"/>
      <c r="H125" s="371"/>
      <c r="I125" s="371"/>
      <c r="J125" s="371"/>
      <c r="K125" s="372"/>
    </row>
    <row r="126" spans="3:11" ht="15">
      <c r="C126" s="88"/>
      <c r="D126" s="79"/>
      <c r="E126" s="79"/>
      <c r="F126" s="79"/>
      <c r="G126" s="79"/>
      <c r="H126" s="79"/>
      <c r="I126" s="79"/>
      <c r="J126" s="79"/>
      <c r="K126" s="85"/>
    </row>
    <row r="127" spans="3:11" ht="15">
      <c r="C127" s="90" t="s">
        <v>62</v>
      </c>
      <c r="D127" s="79"/>
      <c r="E127" s="79"/>
      <c r="F127" s="79"/>
      <c r="G127" s="79"/>
      <c r="H127" s="89"/>
      <c r="I127" s="79"/>
      <c r="J127" s="62"/>
      <c r="K127" s="85" t="s">
        <v>29</v>
      </c>
    </row>
    <row r="128" spans="3:11" ht="15">
      <c r="C128" s="88"/>
      <c r="D128" s="79"/>
      <c r="E128" s="79"/>
      <c r="F128" s="79"/>
      <c r="G128" s="79"/>
      <c r="H128" s="79"/>
      <c r="I128" s="79"/>
      <c r="J128" s="79"/>
      <c r="K128" s="85"/>
    </row>
    <row r="129" spans="3:11" ht="15">
      <c r="C129" s="90" t="s">
        <v>61</v>
      </c>
      <c r="D129" s="79"/>
      <c r="E129" s="79"/>
      <c r="F129" s="79"/>
      <c r="G129" s="79"/>
      <c r="H129" s="89"/>
      <c r="I129" s="79"/>
      <c r="J129" s="62"/>
      <c r="K129" s="85" t="s">
        <v>29</v>
      </c>
    </row>
    <row r="130" spans="3:11" ht="15">
      <c r="C130" s="88"/>
      <c r="D130" s="79"/>
      <c r="E130" s="79"/>
      <c r="F130" s="79"/>
      <c r="G130" s="79"/>
      <c r="H130" s="79"/>
      <c r="I130" s="79"/>
      <c r="J130" s="79"/>
      <c r="K130" s="85"/>
    </row>
    <row r="131" spans="3:11" ht="15">
      <c r="C131" s="91" t="s">
        <v>65</v>
      </c>
      <c r="D131" s="92"/>
      <c r="E131" s="92"/>
      <c r="F131" s="92"/>
      <c r="G131" s="92"/>
      <c r="H131" s="89"/>
      <c r="I131" s="92"/>
      <c r="J131" s="93"/>
      <c r="K131" s="85" t="s">
        <v>29</v>
      </c>
    </row>
    <row r="132" spans="3:11" ht="15">
      <c r="C132" s="94"/>
      <c r="D132" s="92"/>
      <c r="E132" s="92"/>
      <c r="F132" s="92"/>
      <c r="G132" s="92"/>
      <c r="H132" s="89"/>
      <c r="I132" s="92"/>
      <c r="J132" s="79"/>
      <c r="K132" s="85"/>
    </row>
    <row r="133" spans="3:11" ht="15">
      <c r="C133" s="91" t="s">
        <v>66</v>
      </c>
      <c r="D133" s="92"/>
      <c r="E133" s="92"/>
      <c r="F133" s="92"/>
      <c r="G133" s="92"/>
      <c r="H133" s="89"/>
      <c r="I133" s="92"/>
      <c r="J133" s="93"/>
      <c r="K133" s="85" t="s">
        <v>29</v>
      </c>
    </row>
    <row r="134" spans="3:11" ht="15">
      <c r="C134" s="88"/>
      <c r="D134" s="79"/>
      <c r="E134" s="79"/>
      <c r="F134" s="79"/>
      <c r="G134" s="89"/>
      <c r="H134" s="79"/>
      <c r="I134" s="79"/>
      <c r="J134" s="79"/>
      <c r="K134" s="85"/>
    </row>
    <row r="135" spans="3:11" ht="15">
      <c r="C135" s="88"/>
      <c r="D135" s="89"/>
      <c r="E135" s="79"/>
      <c r="F135" s="79"/>
      <c r="G135" s="79"/>
      <c r="H135" s="89"/>
      <c r="I135" s="79"/>
      <c r="J135" s="79"/>
      <c r="K135" s="85"/>
    </row>
    <row r="136" spans="3:11" ht="15">
      <c r="C136" s="84" t="s">
        <v>63</v>
      </c>
      <c r="D136" s="79"/>
      <c r="E136" s="79"/>
      <c r="F136" s="79"/>
      <c r="G136" s="79"/>
      <c r="H136" s="79"/>
      <c r="I136" s="79"/>
      <c r="J136" s="79"/>
      <c r="K136" s="85"/>
    </row>
    <row r="137" spans="3:11" ht="15">
      <c r="C137" s="84"/>
      <c r="D137" s="89"/>
      <c r="E137" s="89"/>
      <c r="F137" s="79"/>
      <c r="G137" s="79"/>
      <c r="H137" s="79"/>
      <c r="I137" s="95" t="s">
        <v>21</v>
      </c>
      <c r="J137" s="4">
        <f>J127-J131</f>
        <v>0</v>
      </c>
      <c r="K137" s="85" t="s">
        <v>29</v>
      </c>
    </row>
    <row r="138" spans="3:11" ht="15">
      <c r="C138" s="88"/>
      <c r="D138" s="79"/>
      <c r="E138" s="79"/>
      <c r="F138" s="79"/>
      <c r="G138" s="79"/>
      <c r="H138" s="79"/>
      <c r="I138" s="79"/>
      <c r="J138" s="79"/>
      <c r="K138" s="85"/>
    </row>
    <row r="139" spans="3:11" ht="15">
      <c r="C139" s="88"/>
      <c r="D139" s="79"/>
      <c r="E139" s="79"/>
      <c r="F139" s="79"/>
      <c r="G139" s="79"/>
      <c r="H139" s="79"/>
      <c r="I139" s="79"/>
      <c r="J139" s="79"/>
      <c r="K139" s="85"/>
    </row>
    <row r="140" spans="3:11" ht="15">
      <c r="C140" s="84" t="s">
        <v>64</v>
      </c>
      <c r="D140" s="79"/>
      <c r="E140" s="79"/>
      <c r="F140" s="79"/>
      <c r="G140" s="79"/>
      <c r="H140" s="79"/>
      <c r="I140" s="79"/>
      <c r="J140" s="79"/>
      <c r="K140" s="85"/>
    </row>
    <row r="141" spans="3:11" ht="15">
      <c r="C141" s="84"/>
      <c r="D141" s="89"/>
      <c r="E141" s="89"/>
      <c r="F141" s="79"/>
      <c r="G141" s="79"/>
      <c r="H141" s="79"/>
      <c r="I141" s="95" t="s">
        <v>21</v>
      </c>
      <c r="J141" s="4">
        <f>J129-J133</f>
        <v>0</v>
      </c>
      <c r="K141" s="85" t="s">
        <v>29</v>
      </c>
    </row>
    <row r="142" spans="3:11" ht="15">
      <c r="C142" s="88"/>
      <c r="D142" s="79"/>
      <c r="E142" s="79"/>
      <c r="F142" s="79"/>
      <c r="G142" s="79"/>
      <c r="H142" s="79"/>
      <c r="I142" s="79"/>
      <c r="J142" s="79"/>
      <c r="K142" s="85"/>
    </row>
    <row r="143" spans="3:11" ht="15">
      <c r="C143" s="88" t="s">
        <v>48</v>
      </c>
      <c r="D143" s="79"/>
      <c r="E143" s="79"/>
      <c r="F143" s="79"/>
      <c r="G143" s="79"/>
      <c r="H143" s="79"/>
      <c r="J143" s="79"/>
      <c r="K143" s="85"/>
    </row>
    <row r="144" spans="3:11" ht="15">
      <c r="C144" s="88"/>
      <c r="D144" s="79"/>
      <c r="E144" s="79"/>
      <c r="F144" s="79"/>
      <c r="G144" s="79"/>
      <c r="H144" s="79"/>
      <c r="I144" s="79"/>
      <c r="J144" s="79"/>
      <c r="K144" s="85"/>
    </row>
    <row r="145" spans="2:11" ht="15">
      <c r="C145" s="84"/>
      <c r="D145" s="89"/>
      <c r="E145" s="79"/>
      <c r="F145" s="79"/>
      <c r="G145" s="79"/>
      <c r="H145" s="79"/>
      <c r="I145" s="95" t="s">
        <v>21</v>
      </c>
      <c r="J145" s="4">
        <f>J137-J141</f>
        <v>0</v>
      </c>
      <c r="K145" s="85" t="s">
        <v>29</v>
      </c>
    </row>
    <row r="146" spans="2:11" ht="15">
      <c r="C146" s="96"/>
      <c r="D146" s="97"/>
      <c r="E146" s="97"/>
      <c r="F146" s="97"/>
      <c r="G146" s="97"/>
      <c r="H146" s="97"/>
      <c r="I146" s="97"/>
      <c r="J146" s="97"/>
      <c r="K146" s="98"/>
    </row>
    <row r="147" spans="2:11" ht="15">
      <c r="C147" s="78"/>
      <c r="D147" s="79"/>
      <c r="E147" s="79"/>
      <c r="F147" s="79"/>
      <c r="G147" s="79"/>
      <c r="H147" s="79"/>
      <c r="I147" s="79"/>
      <c r="J147" s="79"/>
      <c r="K147" s="79"/>
    </row>
    <row r="148" spans="2:11" ht="15.75" thickBot="1">
      <c r="C148" s="99" t="s">
        <v>76</v>
      </c>
      <c r="D148" s="99"/>
      <c r="E148" s="99"/>
      <c r="F148" s="99"/>
      <c r="G148" s="99"/>
      <c r="H148" s="99"/>
      <c r="I148" s="99"/>
      <c r="J148" s="99"/>
      <c r="K148" s="99"/>
    </row>
    <row r="150" spans="2:11" ht="15">
      <c r="D150" s="89"/>
    </row>
    <row r="151" spans="2:11" ht="15">
      <c r="C151" s="100"/>
    </row>
    <row r="152" spans="2:11" ht="15">
      <c r="C152" s="373" t="s">
        <v>67</v>
      </c>
      <c r="D152" s="373"/>
      <c r="E152" s="373"/>
      <c r="F152" s="373"/>
      <c r="G152" s="373"/>
      <c r="H152" s="373"/>
      <c r="I152" s="373"/>
      <c r="J152" s="373"/>
      <c r="K152" s="373"/>
    </row>
    <row r="153" spans="2:11" ht="59.25" customHeight="1">
      <c r="C153" s="376" t="s">
        <v>345</v>
      </c>
      <c r="D153" s="376"/>
      <c r="E153" s="376"/>
      <c r="F153" s="376"/>
      <c r="G153" s="376"/>
      <c r="H153" s="376"/>
      <c r="I153" s="376"/>
      <c r="J153" s="376"/>
      <c r="K153" s="376"/>
    </row>
    <row r="155" spans="2:11" ht="15">
      <c r="C155" s="101" t="s">
        <v>67</v>
      </c>
      <c r="D155" s="101"/>
      <c r="E155" s="101"/>
      <c r="F155" s="89"/>
      <c r="G155" s="101"/>
      <c r="H155" s="101"/>
      <c r="I155" s="101"/>
      <c r="J155" s="102"/>
      <c r="K155" s="64" t="s">
        <v>5</v>
      </c>
    </row>
    <row r="157" spans="2:11" ht="15">
      <c r="B157" s="103"/>
      <c r="C157" s="100" t="s">
        <v>68</v>
      </c>
      <c r="G157" s="89"/>
      <c r="I157" s="103"/>
      <c r="J157" s="4">
        <f>(IF(I62&lt;&gt;"",IF(OR(I62=Aides!$B$16,I62=Aides!$B$17,I62=Aides!$B$18),J87*J63,J87*VLOOKUP(I62,Aides!$B$2:$C$18,2,FALSE)))+IF(I91&lt;&gt;"",IF(OR(I91=Aides!$B$16,I91=Aides!$B$17,I91=Aides!$B$18),J116*J92,J116*VLOOKUP(I91,Aides!$B$2:$C$18,2,FALSE)))+IF(I120&lt;&gt;"",IF(OR(I120=Aides!$B$16,I120=Aides!$B$17,I120=Aides!$B$18),J145*J121,J145*VLOOKUP(I120,Aides!$B$2:$C$18,2,FALSE))))*J155</f>
        <v>0</v>
      </c>
      <c r="K157" s="103" t="s">
        <v>60</v>
      </c>
    </row>
    <row r="159" spans="2:11" ht="15.75" thickBot="1">
      <c r="C159" s="104" t="s">
        <v>39</v>
      </c>
      <c r="D159" s="105"/>
      <c r="E159" s="105"/>
      <c r="F159" s="105"/>
      <c r="G159" s="105"/>
      <c r="H159" s="105"/>
      <c r="I159" s="105"/>
      <c r="J159" s="105"/>
      <c r="K159" s="105"/>
    </row>
    <row r="161" spans="2:13" ht="15">
      <c r="C161" s="106" t="s">
        <v>293</v>
      </c>
      <c r="G161" s="89"/>
      <c r="J161" s="62"/>
      <c r="K161" s="64" t="s">
        <v>6</v>
      </c>
    </row>
    <row r="162" spans="2:13" ht="15">
      <c r="C162" s="106"/>
      <c r="G162" s="89"/>
      <c r="J162" s="156"/>
    </row>
    <row r="163" spans="2:13" ht="14.25" customHeight="1">
      <c r="C163" s="369" t="s">
        <v>7</v>
      </c>
      <c r="D163" s="369"/>
      <c r="E163" s="369"/>
      <c r="F163" s="369"/>
      <c r="G163" s="369"/>
      <c r="H163" s="369"/>
      <c r="I163" s="369"/>
      <c r="J163" s="369"/>
      <c r="K163" s="369"/>
    </row>
    <row r="164" spans="2:13" ht="15">
      <c r="C164" s="106"/>
      <c r="G164" s="89"/>
      <c r="J164" s="156"/>
    </row>
    <row r="165" spans="2:13" ht="15">
      <c r="B165" s="103"/>
      <c r="C165" s="106" t="s">
        <v>294</v>
      </c>
      <c r="G165" s="89"/>
      <c r="J165" s="156"/>
    </row>
    <row r="166" spans="2:13" ht="33.75" customHeight="1">
      <c r="B166" s="103"/>
      <c r="C166" s="275" t="s">
        <v>344</v>
      </c>
      <c r="D166" s="275"/>
      <c r="E166" s="275"/>
      <c r="F166" s="275"/>
      <c r="G166" s="275"/>
      <c r="H166" s="275"/>
      <c r="I166" s="275"/>
      <c r="J166" s="275"/>
      <c r="K166" s="275"/>
    </row>
    <row r="167" spans="2:13" s="60" customFormat="1" ht="25.5" customHeight="1">
      <c r="B167" s="158"/>
      <c r="C167" s="358"/>
      <c r="D167" s="359"/>
      <c r="E167" s="359"/>
      <c r="F167" s="359"/>
      <c r="G167" s="359"/>
      <c r="H167" s="359"/>
      <c r="I167" s="359"/>
      <c r="J167" s="359"/>
      <c r="K167" s="360"/>
    </row>
    <row r="168" spans="2:13" s="60" customFormat="1" ht="25.5" customHeight="1">
      <c r="B168" s="158"/>
      <c r="C168" s="361"/>
      <c r="D168" s="362"/>
      <c r="E168" s="362"/>
      <c r="F168" s="362"/>
      <c r="G168" s="362"/>
      <c r="H168" s="362"/>
      <c r="I168" s="362"/>
      <c r="J168" s="362"/>
      <c r="K168" s="363"/>
    </row>
    <row r="169" spans="2:13" s="60" customFormat="1" ht="25.5" customHeight="1">
      <c r="B169" s="158"/>
      <c r="C169" s="364"/>
      <c r="D169" s="365"/>
      <c r="E169" s="365"/>
      <c r="F169" s="365"/>
      <c r="G169" s="365"/>
      <c r="H169" s="365"/>
      <c r="I169" s="365"/>
      <c r="J169" s="365"/>
      <c r="K169" s="363"/>
    </row>
    <row r="170" spans="2:13" s="60" customFormat="1" ht="25.5" customHeight="1">
      <c r="B170" s="158"/>
      <c r="C170" s="364"/>
      <c r="D170" s="365"/>
      <c r="E170" s="365"/>
      <c r="F170" s="365"/>
      <c r="G170" s="365"/>
      <c r="H170" s="365"/>
      <c r="I170" s="365"/>
      <c r="J170" s="365"/>
      <c r="K170" s="363"/>
    </row>
    <row r="171" spans="2:13" s="60" customFormat="1" ht="25.5" customHeight="1">
      <c r="B171" s="158"/>
      <c r="C171" s="366"/>
      <c r="D171" s="367"/>
      <c r="E171" s="367"/>
      <c r="F171" s="367"/>
      <c r="G171" s="367"/>
      <c r="H171" s="367"/>
      <c r="I171" s="367"/>
      <c r="J171" s="367"/>
      <c r="K171" s="368"/>
    </row>
    <row r="172" spans="2:13" ht="15">
      <c r="B172" s="103"/>
      <c r="C172" s="100"/>
    </row>
    <row r="173" spans="2:13" ht="15">
      <c r="B173" s="103"/>
      <c r="C173" s="106" t="s">
        <v>314</v>
      </c>
      <c r="G173" s="89"/>
      <c r="J173" s="119"/>
      <c r="K173" s="64" t="s">
        <v>313</v>
      </c>
      <c r="M173" s="120" t="s">
        <v>315</v>
      </c>
    </row>
    <row r="174" spans="2:13" ht="15">
      <c r="B174" s="103"/>
      <c r="C174" s="106"/>
      <c r="J174" s="6"/>
    </row>
    <row r="175" spans="2:13" ht="15">
      <c r="B175" s="103"/>
      <c r="C175" s="106" t="s">
        <v>348</v>
      </c>
      <c r="J175" s="4">
        <f>J161*J173</f>
        <v>0</v>
      </c>
      <c r="K175" s="64" t="s">
        <v>6</v>
      </c>
    </row>
    <row r="176" spans="2:13" ht="15">
      <c r="B176" s="103"/>
      <c r="C176" s="106"/>
      <c r="J176" s="6"/>
    </row>
    <row r="177" spans="2:11" s="1" customFormat="1" ht="15">
      <c r="C177" s="177" t="s">
        <v>377</v>
      </c>
      <c r="G177"/>
      <c r="J177" s="4">
        <f>J87*J64+J93*J116+J122*J145</f>
        <v>0</v>
      </c>
      <c r="K177" s="1" t="s">
        <v>96</v>
      </c>
    </row>
    <row r="178" spans="2:11" ht="15">
      <c r="B178" s="103"/>
      <c r="C178" s="106"/>
      <c r="J178" s="6"/>
    </row>
    <row r="179" spans="2:11" ht="15">
      <c r="B179" s="103"/>
      <c r="C179" s="107" t="s">
        <v>376</v>
      </c>
      <c r="E179" s="89"/>
      <c r="G179" s="89"/>
      <c r="J179" s="108" t="str">
        <f>IF(OR(J177=0,J177=""),"",J175/J177)</f>
        <v/>
      </c>
      <c r="K179" s="64" t="s">
        <v>5</v>
      </c>
    </row>
    <row r="180" spans="2:11" ht="15.75" thickBot="1">
      <c r="C180" s="104"/>
      <c r="D180" s="105"/>
      <c r="E180" s="105"/>
      <c r="F180" s="105"/>
      <c r="G180" s="105"/>
      <c r="H180" s="105"/>
      <c r="I180" s="105"/>
      <c r="J180" s="105"/>
      <c r="K180" s="105"/>
    </row>
    <row r="183" spans="2:11" ht="15.75" thickBot="1">
      <c r="C183" s="76" t="s">
        <v>35</v>
      </c>
      <c r="D183" s="77"/>
      <c r="E183" s="77"/>
      <c r="F183" s="77"/>
      <c r="G183" s="77"/>
      <c r="H183" s="77"/>
      <c r="I183" s="77"/>
      <c r="J183" s="77"/>
      <c r="K183" s="77"/>
    </row>
    <row r="184" spans="2:11" ht="15">
      <c r="C184" s="78"/>
      <c r="D184" s="79"/>
      <c r="E184" s="79"/>
      <c r="F184" s="79"/>
      <c r="G184" s="79"/>
      <c r="H184" s="79"/>
      <c r="I184" s="79"/>
      <c r="J184" s="79"/>
      <c r="K184" s="79"/>
    </row>
    <row r="185" spans="2:11" ht="15">
      <c r="C185" s="78" t="s">
        <v>46</v>
      </c>
      <c r="D185" s="79"/>
      <c r="E185" s="79"/>
      <c r="F185" s="79"/>
      <c r="G185" s="79"/>
      <c r="H185" s="79"/>
      <c r="I185" s="79"/>
      <c r="J185" s="79"/>
      <c r="K185" s="79"/>
    </row>
    <row r="186" spans="2:11">
      <c r="C186" s="81" t="s">
        <v>17</v>
      </c>
      <c r="D186" s="82"/>
      <c r="E186" s="82"/>
      <c r="F186" s="82"/>
      <c r="G186" s="82"/>
      <c r="H186" s="82"/>
      <c r="I186" s="374"/>
      <c r="J186" s="375"/>
      <c r="K186" s="83"/>
    </row>
    <row r="187" spans="2:11" ht="15">
      <c r="C187" s="84" t="s">
        <v>332</v>
      </c>
      <c r="D187" s="79"/>
      <c r="E187" s="79"/>
      <c r="F187" s="79"/>
      <c r="G187" s="79"/>
      <c r="H187" s="79"/>
      <c r="I187" s="60"/>
      <c r="J187" s="118"/>
      <c r="K187" s="85"/>
    </row>
    <row r="188" spans="2:11">
      <c r="C188" s="87" t="s">
        <v>102</v>
      </c>
      <c r="D188" s="79"/>
      <c r="E188" s="79"/>
      <c r="F188" s="79"/>
      <c r="G188" s="79"/>
      <c r="H188" s="79"/>
      <c r="I188" s="60"/>
      <c r="J188" s="61"/>
      <c r="K188" s="85" t="s">
        <v>8</v>
      </c>
    </row>
    <row r="189" spans="2:11" ht="15">
      <c r="C189" s="88"/>
      <c r="D189" s="79"/>
      <c r="E189" s="79"/>
      <c r="F189" s="79"/>
      <c r="G189" s="79"/>
      <c r="H189" s="79"/>
      <c r="I189" s="79"/>
      <c r="J189" s="79"/>
      <c r="K189" s="85"/>
    </row>
    <row r="190" spans="2:11" ht="15">
      <c r="C190" s="88" t="s">
        <v>49</v>
      </c>
      <c r="D190" s="79"/>
      <c r="E190" s="79"/>
      <c r="F190" s="79"/>
      <c r="G190" s="79"/>
      <c r="H190" s="79"/>
      <c r="I190" s="79"/>
      <c r="J190" s="79"/>
      <c r="K190" s="85"/>
    </row>
    <row r="191" spans="2:11" ht="42.75" customHeight="1">
      <c r="C191" s="370" t="s">
        <v>103</v>
      </c>
      <c r="D191" s="371"/>
      <c r="E191" s="371"/>
      <c r="F191" s="371"/>
      <c r="G191" s="371"/>
      <c r="H191" s="371"/>
      <c r="I191" s="371"/>
      <c r="J191" s="371"/>
      <c r="K191" s="372"/>
    </row>
    <row r="192" spans="2:11" ht="15">
      <c r="C192" s="88"/>
      <c r="D192" s="79"/>
      <c r="E192" s="79"/>
      <c r="F192" s="79"/>
      <c r="G192" s="79"/>
      <c r="H192" s="79"/>
      <c r="I192" s="79"/>
      <c r="J192" s="79"/>
      <c r="K192" s="85"/>
    </row>
    <row r="193" spans="3:11" ht="15">
      <c r="C193" s="90" t="s">
        <v>62</v>
      </c>
      <c r="D193" s="79"/>
      <c r="E193" s="79"/>
      <c r="F193" s="79"/>
      <c r="G193" s="79"/>
      <c r="H193" s="79"/>
      <c r="I193" s="79"/>
      <c r="J193" s="62"/>
      <c r="K193" s="85" t="s">
        <v>29</v>
      </c>
    </row>
    <row r="194" spans="3:11" ht="15">
      <c r="C194" s="88"/>
      <c r="D194" s="79"/>
      <c r="E194" s="79"/>
      <c r="F194" s="79"/>
      <c r="G194" s="79"/>
      <c r="H194" s="79"/>
      <c r="I194" s="79"/>
      <c r="J194" s="79"/>
      <c r="K194" s="85"/>
    </row>
    <row r="195" spans="3:11" ht="15">
      <c r="C195" s="90" t="s">
        <v>61</v>
      </c>
      <c r="D195" s="79"/>
      <c r="E195" s="79"/>
      <c r="F195" s="79"/>
      <c r="G195" s="79"/>
      <c r="H195" s="79" t="s">
        <v>20</v>
      </c>
      <c r="I195" s="79"/>
      <c r="J195" s="62"/>
      <c r="K195" s="85" t="s">
        <v>29</v>
      </c>
    </row>
    <row r="196" spans="3:11" ht="15">
      <c r="C196" s="88"/>
      <c r="D196" s="79"/>
      <c r="E196" s="79"/>
      <c r="F196" s="79"/>
      <c r="G196" s="79"/>
      <c r="H196" s="79"/>
      <c r="I196" s="79"/>
      <c r="J196" s="79"/>
      <c r="K196" s="85"/>
    </row>
    <row r="197" spans="3:11" ht="15">
      <c r="C197" s="91" t="s">
        <v>65</v>
      </c>
      <c r="D197" s="92"/>
      <c r="E197" s="92"/>
      <c r="F197" s="92"/>
      <c r="G197" s="92"/>
      <c r="I197" s="92"/>
      <c r="J197" s="93"/>
      <c r="K197" s="85" t="s">
        <v>29</v>
      </c>
    </row>
    <row r="198" spans="3:11" ht="15">
      <c r="C198" s="94"/>
      <c r="D198" s="92"/>
      <c r="E198" s="92"/>
      <c r="F198" s="92"/>
      <c r="G198" s="92"/>
      <c r="H198" s="89"/>
      <c r="I198" s="92"/>
      <c r="J198" s="79"/>
      <c r="K198" s="85"/>
    </row>
    <row r="199" spans="3:11" ht="15">
      <c r="C199" s="91" t="s">
        <v>66</v>
      </c>
      <c r="D199" s="92"/>
      <c r="E199" s="92"/>
      <c r="F199" s="92"/>
      <c r="G199" s="92"/>
      <c r="H199" s="89"/>
      <c r="I199" s="92"/>
      <c r="J199" s="93"/>
      <c r="K199" s="85" t="s">
        <v>29</v>
      </c>
    </row>
    <row r="200" spans="3:11" ht="15">
      <c r="C200" s="88"/>
      <c r="D200" s="79"/>
      <c r="E200" s="79"/>
      <c r="F200" s="79"/>
      <c r="G200" s="89"/>
      <c r="H200" s="79"/>
      <c r="I200" s="79"/>
      <c r="J200" s="79"/>
      <c r="K200" s="85"/>
    </row>
    <row r="201" spans="3:11" ht="15">
      <c r="C201" s="88"/>
      <c r="D201" s="89"/>
      <c r="E201" s="79"/>
      <c r="F201" s="79"/>
      <c r="G201" s="79"/>
      <c r="H201" s="89"/>
      <c r="I201" s="79"/>
      <c r="J201" s="79"/>
      <c r="K201" s="85"/>
    </row>
    <row r="202" spans="3:11" ht="15">
      <c r="C202" s="84" t="s">
        <v>63</v>
      </c>
      <c r="D202" s="79"/>
      <c r="E202" s="79"/>
      <c r="F202" s="79"/>
      <c r="G202" s="79"/>
      <c r="H202" s="79"/>
      <c r="I202" s="79"/>
      <c r="J202" s="79"/>
      <c r="K202" s="85"/>
    </row>
    <row r="203" spans="3:11" ht="15">
      <c r="C203" s="84"/>
      <c r="D203" s="89"/>
      <c r="E203" s="89"/>
      <c r="F203" s="79"/>
      <c r="G203" s="79"/>
      <c r="H203" s="79"/>
      <c r="I203" s="95" t="s">
        <v>21</v>
      </c>
      <c r="J203" s="4">
        <f>J193-J197</f>
        <v>0</v>
      </c>
      <c r="K203" s="85" t="s">
        <v>29</v>
      </c>
    </row>
    <row r="204" spans="3:11" ht="15">
      <c r="C204" s="88"/>
      <c r="D204" s="79"/>
      <c r="E204" s="79"/>
      <c r="F204" s="79"/>
      <c r="G204" s="79"/>
      <c r="H204" s="79"/>
      <c r="I204" s="79"/>
      <c r="J204" s="79"/>
      <c r="K204" s="85"/>
    </row>
    <row r="205" spans="3:11" ht="15">
      <c r="C205" s="88"/>
      <c r="D205" s="79"/>
      <c r="E205" s="79"/>
      <c r="F205" s="79"/>
      <c r="G205" s="79"/>
      <c r="H205" s="79"/>
      <c r="I205" s="79"/>
      <c r="J205" s="79"/>
      <c r="K205" s="85"/>
    </row>
    <row r="206" spans="3:11" ht="15">
      <c r="C206" s="84" t="s">
        <v>64</v>
      </c>
      <c r="D206" s="79"/>
      <c r="E206" s="79"/>
      <c r="F206" s="79"/>
      <c r="G206" s="79"/>
      <c r="H206" s="79"/>
      <c r="I206" s="79"/>
      <c r="J206" s="79"/>
      <c r="K206" s="85"/>
    </row>
    <row r="207" spans="3:11" ht="15">
      <c r="C207" s="84"/>
      <c r="D207" s="89"/>
      <c r="E207" s="89"/>
      <c r="F207" s="79"/>
      <c r="G207" s="79"/>
      <c r="H207" s="79"/>
      <c r="I207" s="95" t="s">
        <v>21</v>
      </c>
      <c r="J207" s="4">
        <f>J195-J199</f>
        <v>0</v>
      </c>
      <c r="K207" s="85" t="s">
        <v>29</v>
      </c>
    </row>
    <row r="208" spans="3:11" ht="15">
      <c r="C208" s="88"/>
      <c r="D208" s="79"/>
      <c r="E208" s="79"/>
      <c r="F208" s="79"/>
      <c r="G208" s="79"/>
      <c r="H208" s="79"/>
      <c r="I208" s="79"/>
      <c r="J208" s="79"/>
      <c r="K208" s="85"/>
    </row>
    <row r="209" spans="3:11" ht="15">
      <c r="C209" s="88" t="s">
        <v>46</v>
      </c>
      <c r="D209" s="79"/>
      <c r="E209" s="79"/>
      <c r="F209" s="79"/>
      <c r="G209" s="79"/>
      <c r="H209" s="79"/>
      <c r="J209" s="79"/>
      <c r="K209" s="85"/>
    </row>
    <row r="210" spans="3:11" ht="15">
      <c r="C210" s="88"/>
      <c r="D210" s="79"/>
      <c r="E210" s="79"/>
      <c r="F210" s="79"/>
      <c r="G210" s="79"/>
      <c r="H210" s="79"/>
      <c r="I210" s="79"/>
      <c r="J210" s="79"/>
      <c r="K210" s="85"/>
    </row>
    <row r="211" spans="3:11" ht="15">
      <c r="C211" s="84"/>
      <c r="D211" s="89"/>
      <c r="E211" s="79"/>
      <c r="F211" s="79"/>
      <c r="G211" s="79"/>
      <c r="H211" s="79"/>
      <c r="I211" s="95" t="s">
        <v>21</v>
      </c>
      <c r="J211" s="4">
        <f>J203-J207</f>
        <v>0</v>
      </c>
      <c r="K211" s="85" t="s">
        <v>29</v>
      </c>
    </row>
    <row r="212" spans="3:11" ht="15">
      <c r="C212" s="96"/>
      <c r="D212" s="97"/>
      <c r="E212" s="97"/>
      <c r="F212" s="97"/>
      <c r="G212" s="97"/>
      <c r="H212" s="97"/>
      <c r="I212" s="97"/>
      <c r="J212" s="97"/>
      <c r="K212" s="98"/>
    </row>
    <row r="213" spans="3:11" ht="15">
      <c r="C213" s="78"/>
      <c r="D213" s="79"/>
      <c r="E213" s="79"/>
      <c r="F213" s="79"/>
      <c r="G213" s="79"/>
      <c r="H213" s="79"/>
      <c r="I213" s="79"/>
      <c r="J213" s="79"/>
      <c r="K213" s="79"/>
    </row>
    <row r="214" spans="3:11" ht="15">
      <c r="C214" s="78" t="s">
        <v>47</v>
      </c>
      <c r="D214" s="79"/>
      <c r="E214" s="79"/>
      <c r="F214" s="79"/>
      <c r="G214" s="79"/>
      <c r="H214" s="79"/>
      <c r="I214" s="79"/>
      <c r="J214" s="79"/>
      <c r="K214" s="79"/>
    </row>
    <row r="215" spans="3:11">
      <c r="C215" s="81" t="s">
        <v>17</v>
      </c>
      <c r="D215" s="82"/>
      <c r="E215" s="82"/>
      <c r="F215" s="82"/>
      <c r="G215" s="82"/>
      <c r="H215" s="82"/>
      <c r="I215" s="374"/>
      <c r="J215" s="375"/>
      <c r="K215" s="83"/>
    </row>
    <row r="216" spans="3:11" ht="15">
      <c r="C216" s="84" t="s">
        <v>332</v>
      </c>
      <c r="D216" s="79"/>
      <c r="E216" s="79"/>
      <c r="F216" s="79"/>
      <c r="G216" s="79"/>
      <c r="H216" s="79"/>
      <c r="I216" s="60"/>
      <c r="J216" s="118"/>
      <c r="K216" s="85"/>
    </row>
    <row r="217" spans="3:11">
      <c r="C217" s="87" t="s">
        <v>102</v>
      </c>
      <c r="D217" s="79"/>
      <c r="E217" s="79"/>
      <c r="F217" s="79"/>
      <c r="G217" s="79"/>
      <c r="H217" s="79"/>
      <c r="I217" s="60"/>
      <c r="J217" s="61"/>
      <c r="K217" s="85" t="s">
        <v>8</v>
      </c>
    </row>
    <row r="218" spans="3:11" ht="15">
      <c r="C218" s="88"/>
      <c r="D218" s="79"/>
      <c r="E218" s="79"/>
      <c r="F218" s="79"/>
      <c r="G218" s="79"/>
      <c r="H218" s="79"/>
      <c r="I218" s="79"/>
      <c r="J218" s="79"/>
      <c r="K218" s="85"/>
    </row>
    <row r="219" spans="3:11" ht="15">
      <c r="C219" s="88" t="s">
        <v>49</v>
      </c>
      <c r="D219" s="79"/>
      <c r="E219" s="79"/>
      <c r="F219" s="79"/>
      <c r="G219" s="79"/>
      <c r="H219" s="79"/>
      <c r="I219" s="79"/>
      <c r="J219" s="79"/>
      <c r="K219" s="85"/>
    </row>
    <row r="220" spans="3:11" ht="41.25" customHeight="1">
      <c r="C220" s="370" t="s">
        <v>103</v>
      </c>
      <c r="D220" s="371"/>
      <c r="E220" s="371"/>
      <c r="F220" s="371"/>
      <c r="G220" s="371"/>
      <c r="H220" s="371"/>
      <c r="I220" s="371"/>
      <c r="J220" s="371"/>
      <c r="K220" s="372"/>
    </row>
    <row r="221" spans="3:11" ht="15">
      <c r="C221" s="88"/>
      <c r="D221" s="79"/>
      <c r="E221" s="79"/>
      <c r="F221" s="79"/>
      <c r="G221" s="79"/>
      <c r="H221" s="79"/>
      <c r="I221" s="79"/>
      <c r="J221" s="79"/>
      <c r="K221" s="85"/>
    </row>
    <row r="222" spans="3:11" ht="15">
      <c r="C222" s="90" t="s">
        <v>62</v>
      </c>
      <c r="D222" s="79"/>
      <c r="E222" s="79"/>
      <c r="F222" s="79"/>
      <c r="G222" s="79"/>
      <c r="H222" s="89"/>
      <c r="I222" s="79"/>
      <c r="J222" s="62"/>
      <c r="K222" s="85" t="s">
        <v>29</v>
      </c>
    </row>
    <row r="223" spans="3:11" ht="15">
      <c r="C223" s="88"/>
      <c r="D223" s="79"/>
      <c r="E223" s="79"/>
      <c r="F223" s="79"/>
      <c r="G223" s="79"/>
      <c r="H223" s="79"/>
      <c r="I223" s="79"/>
      <c r="J223" s="79"/>
      <c r="K223" s="85"/>
    </row>
    <row r="224" spans="3:11" ht="15">
      <c r="C224" s="90" t="s">
        <v>61</v>
      </c>
      <c r="D224" s="79"/>
      <c r="E224" s="79"/>
      <c r="F224" s="79"/>
      <c r="G224" s="79"/>
      <c r="H224" s="89"/>
      <c r="I224" s="79"/>
      <c r="J224" s="62"/>
      <c r="K224" s="85" t="s">
        <v>29</v>
      </c>
    </row>
    <row r="225" spans="3:11" ht="15">
      <c r="C225" s="88"/>
      <c r="D225" s="79"/>
      <c r="E225" s="79"/>
      <c r="F225" s="79"/>
      <c r="G225" s="79"/>
      <c r="H225" s="79"/>
      <c r="I225" s="79"/>
      <c r="J225" s="79"/>
      <c r="K225" s="85"/>
    </row>
    <row r="226" spans="3:11" ht="15">
      <c r="C226" s="91" t="s">
        <v>65</v>
      </c>
      <c r="D226" s="92"/>
      <c r="E226" s="92"/>
      <c r="F226" s="92"/>
      <c r="G226" s="92"/>
      <c r="H226" s="89"/>
      <c r="I226" s="92"/>
      <c r="J226" s="93"/>
      <c r="K226" s="85" t="s">
        <v>29</v>
      </c>
    </row>
    <row r="227" spans="3:11" ht="15">
      <c r="C227" s="94"/>
      <c r="D227" s="92"/>
      <c r="E227" s="92"/>
      <c r="F227" s="92"/>
      <c r="G227" s="92"/>
      <c r="H227" s="89"/>
      <c r="I227" s="92"/>
      <c r="J227" s="79"/>
      <c r="K227" s="85"/>
    </row>
    <row r="228" spans="3:11" ht="15">
      <c r="C228" s="91" t="s">
        <v>66</v>
      </c>
      <c r="D228" s="92"/>
      <c r="E228" s="92"/>
      <c r="F228" s="92"/>
      <c r="G228" s="92"/>
      <c r="H228" s="89"/>
      <c r="I228" s="92"/>
      <c r="J228" s="93"/>
      <c r="K228" s="85" t="s">
        <v>29</v>
      </c>
    </row>
    <row r="229" spans="3:11" ht="15">
      <c r="C229" s="88"/>
      <c r="D229" s="79"/>
      <c r="E229" s="79"/>
      <c r="F229" s="79"/>
      <c r="G229" s="89"/>
      <c r="H229" s="79"/>
      <c r="I229" s="79"/>
      <c r="J229" s="79"/>
      <c r="K229" s="85"/>
    </row>
    <row r="230" spans="3:11" ht="15">
      <c r="C230" s="88"/>
      <c r="D230" s="89"/>
      <c r="E230" s="79"/>
      <c r="F230" s="79"/>
      <c r="G230" s="79"/>
      <c r="H230" s="89"/>
      <c r="I230" s="79"/>
      <c r="J230" s="79"/>
      <c r="K230" s="85"/>
    </row>
    <row r="231" spans="3:11" ht="15">
      <c r="C231" s="84" t="s">
        <v>63</v>
      </c>
      <c r="D231" s="79"/>
      <c r="E231" s="79"/>
      <c r="F231" s="79"/>
      <c r="G231" s="79"/>
      <c r="H231" s="79"/>
      <c r="I231" s="79"/>
      <c r="J231" s="79"/>
      <c r="K231" s="85"/>
    </row>
    <row r="232" spans="3:11" ht="15">
      <c r="C232" s="84"/>
      <c r="D232" s="89"/>
      <c r="E232" s="89"/>
      <c r="F232" s="79"/>
      <c r="G232" s="79"/>
      <c r="H232" s="79"/>
      <c r="I232" s="95" t="s">
        <v>21</v>
      </c>
      <c r="J232" s="4">
        <f>J222-J226</f>
        <v>0</v>
      </c>
      <c r="K232" s="85" t="s">
        <v>29</v>
      </c>
    </row>
    <row r="233" spans="3:11" ht="15">
      <c r="C233" s="88"/>
      <c r="D233" s="79"/>
      <c r="E233" s="79"/>
      <c r="F233" s="79"/>
      <c r="G233" s="79"/>
      <c r="H233" s="79"/>
      <c r="I233" s="79"/>
      <c r="J233" s="79"/>
      <c r="K233" s="85"/>
    </row>
    <row r="234" spans="3:11" ht="15">
      <c r="C234" s="88"/>
      <c r="D234" s="79"/>
      <c r="E234" s="79"/>
      <c r="F234" s="79"/>
      <c r="G234" s="79"/>
      <c r="H234" s="79"/>
      <c r="I234" s="79"/>
      <c r="J234" s="79"/>
      <c r="K234" s="85"/>
    </row>
    <row r="235" spans="3:11" ht="15">
      <c r="C235" s="84" t="s">
        <v>64</v>
      </c>
      <c r="D235" s="79"/>
      <c r="E235" s="79"/>
      <c r="F235" s="79"/>
      <c r="G235" s="79"/>
      <c r="H235" s="79"/>
      <c r="I235" s="79"/>
      <c r="J235" s="79"/>
      <c r="K235" s="85"/>
    </row>
    <row r="236" spans="3:11" ht="15">
      <c r="C236" s="84"/>
      <c r="D236" s="89"/>
      <c r="E236" s="89"/>
      <c r="F236" s="79"/>
      <c r="G236" s="79"/>
      <c r="H236" s="79"/>
      <c r="I236" s="95" t="s">
        <v>21</v>
      </c>
      <c r="J236" s="4">
        <f>J224-J228</f>
        <v>0</v>
      </c>
      <c r="K236" s="85" t="s">
        <v>29</v>
      </c>
    </row>
    <row r="237" spans="3:11" ht="15">
      <c r="C237" s="88"/>
      <c r="D237" s="79"/>
      <c r="E237" s="79"/>
      <c r="F237" s="79"/>
      <c r="G237" s="79"/>
      <c r="H237" s="79"/>
      <c r="I237" s="79"/>
      <c r="J237" s="79"/>
      <c r="K237" s="85"/>
    </row>
    <row r="238" spans="3:11" ht="15">
      <c r="C238" s="88" t="s">
        <v>47</v>
      </c>
      <c r="D238" s="79"/>
      <c r="E238" s="79"/>
      <c r="F238" s="79"/>
      <c r="G238" s="79"/>
      <c r="H238" s="79"/>
      <c r="J238" s="79"/>
      <c r="K238" s="85"/>
    </row>
    <row r="239" spans="3:11" ht="15">
      <c r="C239" s="88"/>
      <c r="D239" s="79"/>
      <c r="E239" s="79"/>
      <c r="F239" s="79"/>
      <c r="G239" s="79"/>
      <c r="H239" s="79"/>
      <c r="I239" s="79"/>
      <c r="J239" s="79"/>
      <c r="K239" s="85"/>
    </row>
    <row r="240" spans="3:11" ht="15">
      <c r="C240" s="84"/>
      <c r="D240" s="89"/>
      <c r="E240" s="79"/>
      <c r="F240" s="79"/>
      <c r="G240" s="79"/>
      <c r="H240" s="79"/>
      <c r="I240" s="95" t="s">
        <v>21</v>
      </c>
      <c r="J240" s="4">
        <f>J232-J236</f>
        <v>0</v>
      </c>
      <c r="K240" s="85" t="s">
        <v>29</v>
      </c>
    </row>
    <row r="241" spans="3:11" ht="15">
      <c r="C241" s="96"/>
      <c r="D241" s="97"/>
      <c r="E241" s="97"/>
      <c r="F241" s="97"/>
      <c r="G241" s="97"/>
      <c r="H241" s="97"/>
      <c r="I241" s="97"/>
      <c r="J241" s="97"/>
      <c r="K241" s="98"/>
    </row>
    <row r="242" spans="3:11" ht="15">
      <c r="C242" s="78"/>
      <c r="D242" s="79"/>
      <c r="E242" s="79"/>
      <c r="F242" s="79"/>
      <c r="G242" s="79"/>
      <c r="H242" s="79"/>
      <c r="I242" s="79"/>
      <c r="J242" s="79"/>
      <c r="K242" s="79"/>
    </row>
    <row r="243" spans="3:11" ht="15">
      <c r="C243" s="78" t="s">
        <v>48</v>
      </c>
      <c r="D243" s="79"/>
      <c r="E243" s="79"/>
      <c r="F243" s="79"/>
      <c r="G243" s="79"/>
      <c r="H243" s="79"/>
      <c r="I243" s="79"/>
      <c r="J243" s="79"/>
      <c r="K243" s="79"/>
    </row>
    <row r="244" spans="3:11">
      <c r="C244" s="81" t="s">
        <v>17</v>
      </c>
      <c r="D244" s="82"/>
      <c r="E244" s="82"/>
      <c r="F244" s="82"/>
      <c r="G244" s="82"/>
      <c r="H244" s="82"/>
      <c r="I244" s="374"/>
      <c r="J244" s="375"/>
      <c r="K244" s="83"/>
    </row>
    <row r="245" spans="3:11" ht="15">
      <c r="C245" s="84" t="s">
        <v>332</v>
      </c>
      <c r="D245" s="79"/>
      <c r="E245" s="79"/>
      <c r="F245" s="79"/>
      <c r="G245" s="79"/>
      <c r="H245" s="79"/>
      <c r="I245" s="60"/>
      <c r="J245" s="118"/>
      <c r="K245" s="85"/>
    </row>
    <row r="246" spans="3:11">
      <c r="C246" s="87" t="s">
        <v>102</v>
      </c>
      <c r="D246" s="79"/>
      <c r="E246" s="79"/>
      <c r="F246" s="79"/>
      <c r="G246" s="79"/>
      <c r="H246" s="79"/>
      <c r="I246" s="60"/>
      <c r="J246" s="61"/>
      <c r="K246" s="85" t="s">
        <v>8</v>
      </c>
    </row>
    <row r="247" spans="3:11" ht="15">
      <c r="C247" s="88"/>
      <c r="D247" s="79"/>
      <c r="E247" s="79"/>
      <c r="F247" s="79"/>
      <c r="G247" s="79"/>
      <c r="H247" s="79"/>
      <c r="I247" s="79"/>
      <c r="J247" s="79"/>
      <c r="K247" s="85"/>
    </row>
    <row r="248" spans="3:11" ht="15">
      <c r="C248" s="88" t="s">
        <v>50</v>
      </c>
      <c r="D248" s="79"/>
      <c r="E248" s="79"/>
      <c r="F248" s="79"/>
      <c r="G248" s="79"/>
      <c r="H248" s="79"/>
      <c r="I248" s="79"/>
      <c r="J248" s="79"/>
      <c r="K248" s="85"/>
    </row>
    <row r="249" spans="3:11" ht="41.25" customHeight="1">
      <c r="C249" s="370" t="s">
        <v>103</v>
      </c>
      <c r="D249" s="371"/>
      <c r="E249" s="371"/>
      <c r="F249" s="371"/>
      <c r="G249" s="371"/>
      <c r="H249" s="371"/>
      <c r="I249" s="371"/>
      <c r="J249" s="371"/>
      <c r="K249" s="372"/>
    </row>
    <row r="250" spans="3:11" ht="15">
      <c r="C250" s="88"/>
      <c r="D250" s="79"/>
      <c r="E250" s="79"/>
      <c r="F250" s="79"/>
      <c r="G250" s="79"/>
      <c r="H250" s="79"/>
      <c r="I250" s="79"/>
      <c r="J250" s="79"/>
      <c r="K250" s="85"/>
    </row>
    <row r="251" spans="3:11" ht="15">
      <c r="C251" s="90" t="s">
        <v>62</v>
      </c>
      <c r="D251" s="79"/>
      <c r="E251" s="79"/>
      <c r="F251" s="79"/>
      <c r="G251" s="79"/>
      <c r="H251" s="89"/>
      <c r="I251" s="79"/>
      <c r="J251" s="62"/>
      <c r="K251" s="85" t="s">
        <v>29</v>
      </c>
    </row>
    <row r="252" spans="3:11" ht="15">
      <c r="C252" s="88"/>
      <c r="D252" s="79"/>
      <c r="E252" s="79"/>
      <c r="F252" s="79"/>
      <c r="G252" s="79"/>
      <c r="H252" s="79"/>
      <c r="I252" s="79"/>
      <c r="J252" s="79"/>
      <c r="K252" s="85"/>
    </row>
    <row r="253" spans="3:11" ht="15">
      <c r="C253" s="90" t="s">
        <v>61</v>
      </c>
      <c r="D253" s="79"/>
      <c r="E253" s="79"/>
      <c r="F253" s="79"/>
      <c r="G253" s="79"/>
      <c r="H253" s="89"/>
      <c r="I253" s="79"/>
      <c r="J253" s="62"/>
      <c r="K253" s="85" t="s">
        <v>29</v>
      </c>
    </row>
    <row r="254" spans="3:11" ht="15">
      <c r="C254" s="88"/>
      <c r="D254" s="79"/>
      <c r="E254" s="79"/>
      <c r="F254" s="79"/>
      <c r="G254" s="79"/>
      <c r="H254" s="79"/>
      <c r="I254" s="79"/>
      <c r="J254" s="79"/>
      <c r="K254" s="85"/>
    </row>
    <row r="255" spans="3:11" ht="15">
      <c r="C255" s="91" t="s">
        <v>65</v>
      </c>
      <c r="D255" s="92"/>
      <c r="E255" s="92"/>
      <c r="F255" s="92"/>
      <c r="G255" s="92"/>
      <c r="H255" s="89"/>
      <c r="I255" s="92"/>
      <c r="J255" s="93"/>
      <c r="K255" s="85" t="s">
        <v>29</v>
      </c>
    </row>
    <row r="256" spans="3:11" ht="15">
      <c r="C256" s="94"/>
      <c r="D256" s="92"/>
      <c r="E256" s="92"/>
      <c r="F256" s="92"/>
      <c r="G256" s="92"/>
      <c r="H256" s="89"/>
      <c r="I256" s="92"/>
      <c r="J256" s="79"/>
      <c r="K256" s="85"/>
    </row>
    <row r="257" spans="3:11" ht="15">
      <c r="C257" s="91" t="s">
        <v>66</v>
      </c>
      <c r="D257" s="92"/>
      <c r="E257" s="92"/>
      <c r="F257" s="92"/>
      <c r="G257" s="92"/>
      <c r="H257" s="89"/>
      <c r="I257" s="92"/>
      <c r="J257" s="93"/>
      <c r="K257" s="85" t="s">
        <v>29</v>
      </c>
    </row>
    <row r="258" spans="3:11" ht="15">
      <c r="C258" s="88"/>
      <c r="D258" s="79"/>
      <c r="E258" s="79"/>
      <c r="F258" s="79"/>
      <c r="G258" s="89"/>
      <c r="H258" s="79"/>
      <c r="I258" s="79"/>
      <c r="J258" s="79"/>
      <c r="K258" s="85"/>
    </row>
    <row r="259" spans="3:11" ht="15">
      <c r="C259" s="88"/>
      <c r="D259" s="89"/>
      <c r="E259" s="79"/>
      <c r="F259" s="79"/>
      <c r="G259" s="79"/>
      <c r="H259" s="89"/>
      <c r="I259" s="79"/>
      <c r="J259" s="79"/>
      <c r="K259" s="85"/>
    </row>
    <row r="260" spans="3:11" ht="15">
      <c r="C260" s="84" t="s">
        <v>63</v>
      </c>
      <c r="D260" s="79"/>
      <c r="E260" s="79"/>
      <c r="F260" s="79"/>
      <c r="G260" s="79"/>
      <c r="H260" s="79"/>
      <c r="I260" s="79"/>
      <c r="J260" s="79"/>
      <c r="K260" s="85"/>
    </row>
    <row r="261" spans="3:11" ht="15">
      <c r="C261" s="84"/>
      <c r="D261" s="89"/>
      <c r="E261" s="89"/>
      <c r="F261" s="79"/>
      <c r="G261" s="79"/>
      <c r="H261" s="79"/>
      <c r="I261" s="95" t="s">
        <v>21</v>
      </c>
      <c r="J261" s="4">
        <f>J251-J255</f>
        <v>0</v>
      </c>
      <c r="K261" s="85" t="s">
        <v>29</v>
      </c>
    </row>
    <row r="262" spans="3:11" ht="15">
      <c r="C262" s="88"/>
      <c r="D262" s="79"/>
      <c r="E262" s="79"/>
      <c r="F262" s="79"/>
      <c r="G262" s="79"/>
      <c r="H262" s="79"/>
      <c r="I262" s="79"/>
      <c r="J262" s="79"/>
      <c r="K262" s="85"/>
    </row>
    <row r="263" spans="3:11" ht="15">
      <c r="C263" s="88"/>
      <c r="D263" s="79"/>
      <c r="E263" s="79"/>
      <c r="F263" s="79"/>
      <c r="G263" s="79"/>
      <c r="H263" s="79"/>
      <c r="I263" s="79"/>
      <c r="J263" s="79"/>
      <c r="K263" s="85"/>
    </row>
    <row r="264" spans="3:11" ht="15">
      <c r="C264" s="84" t="s">
        <v>64</v>
      </c>
      <c r="D264" s="79"/>
      <c r="E264" s="79"/>
      <c r="F264" s="79"/>
      <c r="G264" s="79"/>
      <c r="H264" s="79"/>
      <c r="I264" s="79"/>
      <c r="J264" s="79"/>
      <c r="K264" s="85"/>
    </row>
    <row r="265" spans="3:11" ht="15">
      <c r="C265" s="84"/>
      <c r="D265" s="89"/>
      <c r="E265" s="89"/>
      <c r="F265" s="79"/>
      <c r="G265" s="79"/>
      <c r="H265" s="79"/>
      <c r="I265" s="95" t="s">
        <v>21</v>
      </c>
      <c r="J265" s="4">
        <f>J253-J257</f>
        <v>0</v>
      </c>
      <c r="K265" s="85" t="s">
        <v>29</v>
      </c>
    </row>
    <row r="266" spans="3:11" ht="15">
      <c r="C266" s="88"/>
      <c r="D266" s="79"/>
      <c r="E266" s="79"/>
      <c r="F266" s="79"/>
      <c r="G266" s="79"/>
      <c r="H266" s="79"/>
      <c r="I266" s="79"/>
      <c r="J266" s="79"/>
      <c r="K266" s="85"/>
    </row>
    <row r="267" spans="3:11" ht="15">
      <c r="C267" s="88" t="s">
        <v>48</v>
      </c>
      <c r="D267" s="79"/>
      <c r="E267" s="79"/>
      <c r="F267" s="79"/>
      <c r="G267" s="79"/>
      <c r="H267" s="79"/>
      <c r="J267" s="79"/>
      <c r="K267" s="85"/>
    </row>
    <row r="268" spans="3:11" ht="15">
      <c r="C268" s="88"/>
      <c r="D268" s="79"/>
      <c r="E268" s="79"/>
      <c r="F268" s="79"/>
      <c r="G268" s="79"/>
      <c r="H268" s="79"/>
      <c r="I268" s="79"/>
      <c r="J268" s="79"/>
      <c r="K268" s="85"/>
    </row>
    <row r="269" spans="3:11" ht="15">
      <c r="C269" s="84"/>
      <c r="D269" s="89"/>
      <c r="E269" s="79"/>
      <c r="F269" s="79"/>
      <c r="G269" s="79"/>
      <c r="H269" s="79"/>
      <c r="I269" s="95" t="s">
        <v>21</v>
      </c>
      <c r="J269" s="4">
        <f>J261-J265</f>
        <v>0</v>
      </c>
      <c r="K269" s="85" t="s">
        <v>29</v>
      </c>
    </row>
    <row r="270" spans="3:11" ht="15">
      <c r="C270" s="96"/>
      <c r="D270" s="97"/>
      <c r="E270" s="97"/>
      <c r="F270" s="97"/>
      <c r="G270" s="97"/>
      <c r="H270" s="97"/>
      <c r="I270" s="97"/>
      <c r="J270" s="97"/>
      <c r="K270" s="98"/>
    </row>
    <row r="271" spans="3:11" ht="15">
      <c r="C271" s="78"/>
      <c r="D271" s="79"/>
      <c r="E271" s="79"/>
      <c r="F271" s="79"/>
      <c r="G271" s="79"/>
      <c r="H271" s="79"/>
      <c r="I271" s="79"/>
      <c r="J271" s="79"/>
      <c r="K271" s="79"/>
    </row>
    <row r="272" spans="3:11" ht="15.75" thickBot="1">
      <c r="C272" s="99" t="s">
        <v>75</v>
      </c>
      <c r="D272" s="99"/>
      <c r="E272" s="99"/>
      <c r="F272" s="99"/>
      <c r="G272" s="99"/>
      <c r="H272" s="99"/>
      <c r="I272" s="99"/>
      <c r="J272" s="99"/>
      <c r="K272" s="99"/>
    </row>
    <row r="274" spans="3:11" ht="15">
      <c r="D274" s="89"/>
    </row>
    <row r="275" spans="3:11" ht="15">
      <c r="C275" s="100"/>
    </row>
    <row r="276" spans="3:11" ht="15">
      <c r="C276" s="373" t="s">
        <v>70</v>
      </c>
      <c r="D276" s="373"/>
      <c r="E276" s="373"/>
      <c r="F276" s="373"/>
      <c r="G276" s="373"/>
      <c r="H276" s="373"/>
      <c r="I276" s="373"/>
      <c r="J276" s="373"/>
      <c r="K276" s="373"/>
    </row>
    <row r="277" spans="3:11" ht="61.5" customHeight="1">
      <c r="C277" s="369" t="s">
        <v>346</v>
      </c>
      <c r="D277" s="369"/>
      <c r="E277" s="369"/>
      <c r="F277" s="369"/>
      <c r="G277" s="369"/>
      <c r="H277" s="369"/>
      <c r="I277" s="369"/>
      <c r="J277" s="369"/>
      <c r="K277" s="369"/>
    </row>
    <row r="279" spans="3:11" ht="15">
      <c r="C279" s="101" t="s">
        <v>70</v>
      </c>
      <c r="D279" s="101"/>
      <c r="E279" s="101"/>
      <c r="F279" s="101"/>
      <c r="G279" s="89"/>
      <c r="H279" s="101"/>
      <c r="I279" s="101"/>
      <c r="J279" s="102"/>
      <c r="K279" s="64" t="s">
        <v>5</v>
      </c>
    </row>
    <row r="281" spans="3:11" ht="15">
      <c r="C281" s="100" t="s">
        <v>71</v>
      </c>
      <c r="G281" s="89"/>
      <c r="J281" s="4">
        <f>(IF(I186&lt;&gt;"",IF(OR(I186=Aides!$B$16,I186=Aides!$B$17,I186=Aides!$B$18),J211*J187,J211*VLOOKUP(I186,Aides!$B$2:$C$18,2,FALSE)))+IF(I215&lt;&gt;"",IF(OR(I215=Aides!$B$16,I215=Aides!$B$17,I215=Aides!$B$18),J240*J216,J240*VLOOKUP(I215,Aides!$B$2:$C$18,2,FALSE)))+IF(I244&lt;&gt;"",IF(OR(I244=Aides!$B$16,I244=Aides!$B$17,I244=Aides!$B$18),J269*J245,J269*VLOOKUP(I244,Aides!$B$2:$C$18,2,FALSE))))*J279</f>
        <v>0</v>
      </c>
      <c r="K281" s="64" t="s">
        <v>60</v>
      </c>
    </row>
    <row r="283" spans="3:11" ht="15.75" thickBot="1">
      <c r="C283" s="104" t="s">
        <v>40</v>
      </c>
      <c r="D283" s="105"/>
      <c r="E283" s="105"/>
      <c r="F283" s="105"/>
      <c r="G283" s="105"/>
      <c r="H283" s="105"/>
      <c r="I283" s="105"/>
      <c r="J283" s="105"/>
      <c r="K283" s="105"/>
    </row>
    <row r="285" spans="3:11" ht="15">
      <c r="C285" s="100" t="s">
        <v>317</v>
      </c>
      <c r="G285" s="89"/>
      <c r="J285" s="62"/>
      <c r="K285" s="64" t="s">
        <v>6</v>
      </c>
    </row>
    <row r="286" spans="3:11" ht="15">
      <c r="C286" s="106"/>
      <c r="G286" s="89"/>
      <c r="J286" s="156"/>
    </row>
    <row r="287" spans="3:11" ht="15.75" customHeight="1">
      <c r="C287" s="369" t="s">
        <v>7</v>
      </c>
      <c r="D287" s="369"/>
      <c r="E287" s="369"/>
      <c r="F287" s="369"/>
      <c r="G287" s="369"/>
      <c r="H287" s="369"/>
      <c r="I287" s="369"/>
      <c r="J287" s="369"/>
      <c r="K287" s="369"/>
    </row>
    <row r="288" spans="3:11" ht="15">
      <c r="C288" s="106"/>
      <c r="G288" s="89"/>
      <c r="J288" s="156"/>
    </row>
    <row r="289" spans="2:13" ht="15">
      <c r="B289" s="103"/>
      <c r="C289" s="106" t="s">
        <v>316</v>
      </c>
      <c r="G289" s="89"/>
      <c r="J289" s="156"/>
    </row>
    <row r="290" spans="2:13" ht="33.75" customHeight="1">
      <c r="B290" s="103"/>
      <c r="C290" s="275" t="s">
        <v>347</v>
      </c>
      <c r="D290" s="275"/>
      <c r="E290" s="275"/>
      <c r="F290" s="275"/>
      <c r="G290" s="275"/>
      <c r="H290" s="275"/>
      <c r="I290" s="275"/>
      <c r="J290" s="275"/>
      <c r="K290" s="275"/>
    </row>
    <row r="291" spans="2:13" s="60" customFormat="1" ht="25.5" customHeight="1">
      <c r="B291" s="158"/>
      <c r="C291" s="358"/>
      <c r="D291" s="359"/>
      <c r="E291" s="359"/>
      <c r="F291" s="359"/>
      <c r="G291" s="359"/>
      <c r="H291" s="359"/>
      <c r="I291" s="359"/>
      <c r="J291" s="359"/>
      <c r="K291" s="360"/>
    </row>
    <row r="292" spans="2:13" s="60" customFormat="1" ht="25.5" customHeight="1">
      <c r="B292" s="158"/>
      <c r="C292" s="361"/>
      <c r="D292" s="362"/>
      <c r="E292" s="362"/>
      <c r="F292" s="362"/>
      <c r="G292" s="362"/>
      <c r="H292" s="362"/>
      <c r="I292" s="362"/>
      <c r="J292" s="362"/>
      <c r="K292" s="363"/>
    </row>
    <row r="293" spans="2:13" s="60" customFormat="1" ht="25.5" customHeight="1">
      <c r="B293" s="158"/>
      <c r="C293" s="364"/>
      <c r="D293" s="365"/>
      <c r="E293" s="365"/>
      <c r="F293" s="365"/>
      <c r="G293" s="365"/>
      <c r="H293" s="365"/>
      <c r="I293" s="365"/>
      <c r="J293" s="365"/>
      <c r="K293" s="363"/>
    </row>
    <row r="294" spans="2:13" s="60" customFormat="1" ht="25.5" customHeight="1">
      <c r="B294" s="158"/>
      <c r="C294" s="364"/>
      <c r="D294" s="365"/>
      <c r="E294" s="365"/>
      <c r="F294" s="365"/>
      <c r="G294" s="365"/>
      <c r="H294" s="365"/>
      <c r="I294" s="365"/>
      <c r="J294" s="365"/>
      <c r="K294" s="363"/>
    </row>
    <row r="295" spans="2:13" s="60" customFormat="1" ht="25.5" customHeight="1">
      <c r="B295" s="158"/>
      <c r="C295" s="366"/>
      <c r="D295" s="367"/>
      <c r="E295" s="367"/>
      <c r="F295" s="367"/>
      <c r="G295" s="367"/>
      <c r="H295" s="367"/>
      <c r="I295" s="367"/>
      <c r="J295" s="367"/>
      <c r="K295" s="368"/>
    </row>
    <row r="296" spans="2:13" ht="15">
      <c r="B296" s="103"/>
      <c r="C296" s="100"/>
    </row>
    <row r="297" spans="2:13" ht="15">
      <c r="B297" s="103"/>
      <c r="C297" s="106" t="s">
        <v>314</v>
      </c>
      <c r="G297" s="89"/>
      <c r="J297" s="119"/>
      <c r="K297" s="64" t="s">
        <v>313</v>
      </c>
      <c r="M297" s="120" t="s">
        <v>315</v>
      </c>
    </row>
    <row r="298" spans="2:13" ht="15">
      <c r="B298" s="103"/>
      <c r="C298" s="106"/>
      <c r="J298" s="6"/>
    </row>
    <row r="299" spans="2:13" ht="15">
      <c r="B299" s="103"/>
      <c r="C299" s="106" t="s">
        <v>348</v>
      </c>
      <c r="J299" s="4">
        <f>J285*J297</f>
        <v>0</v>
      </c>
      <c r="K299" s="64" t="s">
        <v>6</v>
      </c>
    </row>
    <row r="300" spans="2:13" ht="15">
      <c r="B300" s="103"/>
      <c r="C300" s="106"/>
      <c r="J300" s="6"/>
    </row>
    <row r="301" spans="2:13" s="1" customFormat="1" ht="15">
      <c r="B301" s="178"/>
      <c r="C301" s="177" t="s">
        <v>377</v>
      </c>
      <c r="G301"/>
      <c r="J301" s="4">
        <f>J211*J188+J217*J240+J246*J269</f>
        <v>0</v>
      </c>
      <c r="K301" s="1" t="s">
        <v>96</v>
      </c>
    </row>
    <row r="302" spans="2:13" ht="15">
      <c r="B302" s="103"/>
      <c r="C302" s="106"/>
      <c r="J302" s="6"/>
    </row>
    <row r="303" spans="2:13" ht="15">
      <c r="B303" s="103"/>
      <c r="C303" s="107" t="s">
        <v>378</v>
      </c>
      <c r="E303" s="89"/>
      <c r="G303" s="89"/>
      <c r="J303" s="108" t="str">
        <f>IF(OR(J301=0,J301=""),"",J299/J301)</f>
        <v/>
      </c>
      <c r="K303" s="64" t="s">
        <v>5</v>
      </c>
    </row>
    <row r="304" spans="2:13" ht="15.75" thickBot="1">
      <c r="C304" s="104"/>
      <c r="D304" s="105"/>
      <c r="E304" s="105"/>
      <c r="F304" s="105"/>
      <c r="G304" s="105"/>
      <c r="H304" s="105"/>
      <c r="I304" s="105"/>
      <c r="J304" s="105"/>
      <c r="K304" s="105"/>
    </row>
    <row r="307" spans="3:11" ht="15.75" thickBot="1">
      <c r="C307" s="76" t="s">
        <v>36</v>
      </c>
      <c r="D307" s="77"/>
      <c r="E307" s="77"/>
      <c r="F307" s="77"/>
      <c r="G307" s="77"/>
      <c r="H307" s="77"/>
      <c r="I307" s="77"/>
      <c r="J307" s="77"/>
      <c r="K307" s="77"/>
    </row>
    <row r="308" spans="3:11" ht="15">
      <c r="C308" s="78"/>
      <c r="D308" s="79"/>
      <c r="E308" s="79"/>
      <c r="F308" s="79"/>
      <c r="G308" s="79"/>
      <c r="H308" s="79"/>
      <c r="I308" s="79"/>
      <c r="J308" s="79"/>
      <c r="K308" s="79"/>
    </row>
    <row r="309" spans="3:11" ht="15">
      <c r="C309" s="78" t="s">
        <v>46</v>
      </c>
      <c r="D309" s="79"/>
      <c r="E309" s="79"/>
      <c r="F309" s="79"/>
      <c r="G309" s="79"/>
      <c r="H309" s="79"/>
      <c r="I309" s="79"/>
      <c r="J309" s="79"/>
      <c r="K309" s="79"/>
    </row>
    <row r="310" spans="3:11">
      <c r="C310" s="81" t="s">
        <v>17</v>
      </c>
      <c r="D310" s="82"/>
      <c r="E310" s="82"/>
      <c r="F310" s="82"/>
      <c r="G310" s="82"/>
      <c r="H310" s="82"/>
      <c r="I310" s="374"/>
      <c r="J310" s="375"/>
      <c r="K310" s="83"/>
    </row>
    <row r="311" spans="3:11" ht="15" customHeight="1">
      <c r="C311" s="84" t="s">
        <v>332</v>
      </c>
      <c r="D311" s="79"/>
      <c r="E311" s="79"/>
      <c r="F311" s="79"/>
      <c r="G311" s="79"/>
      <c r="H311" s="79"/>
      <c r="I311" s="60"/>
      <c r="J311" s="118"/>
      <c r="K311" s="85"/>
    </row>
    <row r="312" spans="3:11">
      <c r="C312" s="87" t="s">
        <v>102</v>
      </c>
      <c r="D312" s="79"/>
      <c r="E312" s="79"/>
      <c r="F312" s="79"/>
      <c r="G312" s="79"/>
      <c r="H312" s="79"/>
      <c r="I312" s="60"/>
      <c r="J312" s="61"/>
      <c r="K312" s="85" t="s">
        <v>8</v>
      </c>
    </row>
    <row r="313" spans="3:11" ht="15">
      <c r="C313" s="88"/>
      <c r="D313" s="79"/>
      <c r="E313" s="79"/>
      <c r="F313" s="79"/>
      <c r="G313" s="79"/>
      <c r="H313" s="79"/>
      <c r="I313" s="79"/>
      <c r="J313" s="79"/>
      <c r="K313" s="85"/>
    </row>
    <row r="314" spans="3:11" ht="15">
      <c r="C314" s="88" t="s">
        <v>49</v>
      </c>
      <c r="D314" s="79"/>
      <c r="E314" s="79"/>
      <c r="F314" s="79"/>
      <c r="G314" s="79"/>
      <c r="H314" s="79"/>
      <c r="I314" s="79"/>
      <c r="J314" s="79"/>
      <c r="K314" s="85"/>
    </row>
    <row r="315" spans="3:11">
      <c r="C315" s="370" t="s">
        <v>103</v>
      </c>
      <c r="D315" s="371"/>
      <c r="E315" s="371"/>
      <c r="F315" s="371"/>
      <c r="G315" s="371"/>
      <c r="H315" s="371"/>
      <c r="I315" s="371"/>
      <c r="J315" s="371"/>
      <c r="K315" s="372"/>
    </row>
    <row r="316" spans="3:11" ht="15">
      <c r="C316" s="88"/>
      <c r="D316" s="79"/>
      <c r="E316" s="79"/>
      <c r="F316" s="79"/>
      <c r="G316" s="79"/>
      <c r="H316" s="79"/>
      <c r="I316" s="79"/>
      <c r="J316" s="79"/>
      <c r="K316" s="85"/>
    </row>
    <row r="317" spans="3:11" ht="15">
      <c r="C317" s="90" t="s">
        <v>62</v>
      </c>
      <c r="D317" s="79"/>
      <c r="E317" s="79"/>
      <c r="F317" s="79"/>
      <c r="G317" s="79"/>
      <c r="H317" s="79"/>
      <c r="I317" s="79"/>
      <c r="J317" s="62"/>
      <c r="K317" s="85" t="s">
        <v>29</v>
      </c>
    </row>
    <row r="318" spans="3:11" ht="15">
      <c r="C318" s="88"/>
      <c r="D318" s="79"/>
      <c r="E318" s="79"/>
      <c r="F318" s="79"/>
      <c r="G318" s="79"/>
      <c r="H318" s="79"/>
      <c r="I318" s="79"/>
      <c r="J318" s="79"/>
      <c r="K318" s="85"/>
    </row>
    <row r="319" spans="3:11" ht="15">
      <c r="C319" s="90" t="s">
        <v>61</v>
      </c>
      <c r="D319" s="79"/>
      <c r="E319" s="79"/>
      <c r="F319" s="79"/>
      <c r="G319" s="79"/>
      <c r="H319" s="79" t="s">
        <v>20</v>
      </c>
      <c r="I319" s="79"/>
      <c r="J319" s="62"/>
      <c r="K319" s="85" t="s">
        <v>29</v>
      </c>
    </row>
    <row r="320" spans="3:11" ht="15">
      <c r="C320" s="88"/>
      <c r="D320" s="79"/>
      <c r="E320" s="79"/>
      <c r="F320" s="79"/>
      <c r="G320" s="79"/>
      <c r="H320" s="79"/>
      <c r="I320" s="79"/>
      <c r="J320" s="79"/>
      <c r="K320" s="85"/>
    </row>
    <row r="321" spans="3:11" ht="15">
      <c r="C321" s="91" t="s">
        <v>65</v>
      </c>
      <c r="D321" s="92"/>
      <c r="E321" s="92"/>
      <c r="F321" s="92"/>
      <c r="G321" s="92"/>
      <c r="I321" s="92"/>
      <c r="J321" s="93"/>
      <c r="K321" s="85" t="s">
        <v>29</v>
      </c>
    </row>
    <row r="322" spans="3:11" ht="15">
      <c r="C322" s="94"/>
      <c r="D322" s="92"/>
      <c r="E322" s="92"/>
      <c r="F322" s="92"/>
      <c r="G322" s="92"/>
      <c r="H322" s="89"/>
      <c r="I322" s="92"/>
      <c r="J322" s="79"/>
      <c r="K322" s="85"/>
    </row>
    <row r="323" spans="3:11" ht="15">
      <c r="C323" s="91" t="s">
        <v>66</v>
      </c>
      <c r="D323" s="92"/>
      <c r="E323" s="92"/>
      <c r="F323" s="92"/>
      <c r="G323" s="92"/>
      <c r="H323" s="89"/>
      <c r="I323" s="92"/>
      <c r="J323" s="93"/>
      <c r="K323" s="85" t="s">
        <v>29</v>
      </c>
    </row>
    <row r="324" spans="3:11" ht="15">
      <c r="C324" s="88"/>
      <c r="D324" s="79"/>
      <c r="E324" s="79"/>
      <c r="F324" s="79"/>
      <c r="G324" s="89"/>
      <c r="H324" s="79"/>
      <c r="I324" s="79"/>
      <c r="J324" s="79"/>
      <c r="K324" s="85"/>
    </row>
    <row r="325" spans="3:11" ht="15">
      <c r="C325" s="88"/>
      <c r="D325" s="89"/>
      <c r="E325" s="79"/>
      <c r="F325" s="79"/>
      <c r="G325" s="79"/>
      <c r="H325" s="89"/>
      <c r="I325" s="79"/>
      <c r="J325" s="79"/>
      <c r="K325" s="85"/>
    </row>
    <row r="326" spans="3:11" ht="15">
      <c r="C326" s="84" t="s">
        <v>63</v>
      </c>
      <c r="D326" s="79"/>
      <c r="E326" s="79"/>
      <c r="F326" s="79"/>
      <c r="G326" s="79"/>
      <c r="H326" s="79"/>
      <c r="I326" s="79"/>
      <c r="J326" s="79"/>
      <c r="K326" s="85"/>
    </row>
    <row r="327" spans="3:11" ht="15">
      <c r="C327" s="84"/>
      <c r="D327" s="89"/>
      <c r="E327" s="89"/>
      <c r="F327" s="79"/>
      <c r="G327" s="79"/>
      <c r="H327" s="79"/>
      <c r="I327" s="95" t="s">
        <v>21</v>
      </c>
      <c r="J327" s="4">
        <f>J317-J321</f>
        <v>0</v>
      </c>
      <c r="K327" s="85" t="s">
        <v>29</v>
      </c>
    </row>
    <row r="328" spans="3:11" ht="15">
      <c r="C328" s="88"/>
      <c r="D328" s="79"/>
      <c r="E328" s="79"/>
      <c r="F328" s="79"/>
      <c r="G328" s="79"/>
      <c r="H328" s="79"/>
      <c r="I328" s="79"/>
      <c r="J328" s="79"/>
      <c r="K328" s="85"/>
    </row>
    <row r="329" spans="3:11" ht="15">
      <c r="C329" s="88"/>
      <c r="D329" s="79"/>
      <c r="E329" s="79"/>
      <c r="F329" s="79"/>
      <c r="G329" s="79"/>
      <c r="H329" s="79"/>
      <c r="I329" s="79"/>
      <c r="J329" s="79"/>
      <c r="K329" s="85"/>
    </row>
    <row r="330" spans="3:11" ht="15">
      <c r="C330" s="84" t="s">
        <v>64</v>
      </c>
      <c r="D330" s="79"/>
      <c r="E330" s="79"/>
      <c r="F330" s="79"/>
      <c r="G330" s="79"/>
      <c r="H330" s="79"/>
      <c r="I330" s="79"/>
      <c r="J330" s="79"/>
      <c r="K330" s="85"/>
    </row>
    <row r="331" spans="3:11" ht="15">
      <c r="C331" s="84"/>
      <c r="D331" s="89"/>
      <c r="E331" s="89"/>
      <c r="F331" s="79"/>
      <c r="G331" s="79"/>
      <c r="H331" s="79"/>
      <c r="I331" s="95" t="s">
        <v>21</v>
      </c>
      <c r="J331" s="4">
        <f>J319-J323</f>
        <v>0</v>
      </c>
      <c r="K331" s="85" t="s">
        <v>29</v>
      </c>
    </row>
    <row r="332" spans="3:11" ht="15">
      <c r="C332" s="88"/>
      <c r="D332" s="79"/>
      <c r="E332" s="79"/>
      <c r="F332" s="79"/>
      <c r="G332" s="79"/>
      <c r="H332" s="79"/>
      <c r="I332" s="79"/>
      <c r="J332" s="79"/>
      <c r="K332" s="85"/>
    </row>
    <row r="333" spans="3:11" ht="15">
      <c r="C333" s="88" t="s">
        <v>46</v>
      </c>
      <c r="D333" s="79"/>
      <c r="E333" s="79"/>
      <c r="F333" s="79"/>
      <c r="G333" s="79"/>
      <c r="H333" s="79"/>
      <c r="J333" s="79"/>
      <c r="K333" s="85"/>
    </row>
    <row r="334" spans="3:11" ht="15">
      <c r="C334" s="88"/>
      <c r="D334" s="79"/>
      <c r="E334" s="79"/>
      <c r="F334" s="79"/>
      <c r="G334" s="79"/>
      <c r="H334" s="79"/>
      <c r="I334" s="79"/>
      <c r="J334" s="79"/>
      <c r="K334" s="85"/>
    </row>
    <row r="335" spans="3:11" ht="15">
      <c r="C335" s="84"/>
      <c r="D335" s="89"/>
      <c r="E335" s="79"/>
      <c r="F335" s="79"/>
      <c r="G335" s="79"/>
      <c r="H335" s="79"/>
      <c r="I335" s="95" t="s">
        <v>21</v>
      </c>
      <c r="J335" s="4">
        <f>J327-J331</f>
        <v>0</v>
      </c>
      <c r="K335" s="85" t="s">
        <v>29</v>
      </c>
    </row>
    <row r="336" spans="3:11" ht="15">
      <c r="C336" s="96"/>
      <c r="D336" s="97"/>
      <c r="E336" s="97"/>
      <c r="F336" s="97"/>
      <c r="G336" s="97"/>
      <c r="H336" s="97"/>
      <c r="I336" s="97"/>
      <c r="J336" s="97"/>
      <c r="K336" s="98"/>
    </row>
    <row r="337" spans="3:11" ht="15">
      <c r="C337" s="78"/>
      <c r="D337" s="79"/>
      <c r="E337" s="79"/>
      <c r="F337" s="79"/>
      <c r="G337" s="79"/>
      <c r="H337" s="79"/>
      <c r="I337" s="79"/>
      <c r="J337" s="79"/>
      <c r="K337" s="79"/>
    </row>
    <row r="338" spans="3:11" ht="15">
      <c r="C338" s="78" t="s">
        <v>47</v>
      </c>
      <c r="D338" s="79"/>
      <c r="E338" s="79"/>
      <c r="F338" s="79"/>
      <c r="G338" s="79"/>
      <c r="H338" s="79"/>
      <c r="I338" s="79"/>
      <c r="J338" s="79"/>
      <c r="K338" s="79"/>
    </row>
    <row r="339" spans="3:11">
      <c r="C339" s="81" t="s">
        <v>17</v>
      </c>
      <c r="D339" s="82"/>
      <c r="E339" s="82"/>
      <c r="F339" s="82"/>
      <c r="G339" s="82"/>
      <c r="H339" s="82"/>
      <c r="I339" s="374"/>
      <c r="J339" s="375"/>
      <c r="K339" s="83"/>
    </row>
    <row r="340" spans="3:11" ht="12" customHeight="1">
      <c r="C340" s="84" t="s">
        <v>332</v>
      </c>
      <c r="D340" s="79"/>
      <c r="E340" s="79"/>
      <c r="F340" s="79"/>
      <c r="G340" s="79"/>
      <c r="H340" s="79"/>
      <c r="I340" s="60"/>
      <c r="J340" s="118"/>
      <c r="K340" s="85"/>
    </row>
    <row r="341" spans="3:11">
      <c r="C341" s="87" t="s">
        <v>102</v>
      </c>
      <c r="D341" s="79"/>
      <c r="E341" s="79"/>
      <c r="F341" s="79"/>
      <c r="G341" s="79"/>
      <c r="H341" s="79"/>
      <c r="I341" s="60"/>
      <c r="J341" s="61"/>
      <c r="K341" s="85" t="s">
        <v>8</v>
      </c>
    </row>
    <row r="342" spans="3:11" ht="15">
      <c r="C342" s="88"/>
      <c r="D342" s="79"/>
      <c r="E342" s="79"/>
      <c r="F342" s="79"/>
      <c r="G342" s="79"/>
      <c r="H342" s="79"/>
      <c r="I342" s="79"/>
      <c r="J342" s="79"/>
      <c r="K342" s="85"/>
    </row>
    <row r="343" spans="3:11" ht="15">
      <c r="C343" s="88" t="s">
        <v>49</v>
      </c>
      <c r="D343" s="79"/>
      <c r="E343" s="79"/>
      <c r="F343" s="79"/>
      <c r="G343" s="79"/>
      <c r="H343" s="79"/>
      <c r="I343" s="79"/>
      <c r="J343" s="79"/>
      <c r="K343" s="85"/>
    </row>
    <row r="344" spans="3:11">
      <c r="C344" s="370" t="s">
        <v>103</v>
      </c>
      <c r="D344" s="371"/>
      <c r="E344" s="371"/>
      <c r="F344" s="371"/>
      <c r="G344" s="371"/>
      <c r="H344" s="371"/>
      <c r="I344" s="371"/>
      <c r="J344" s="371"/>
      <c r="K344" s="372"/>
    </row>
    <row r="345" spans="3:11" ht="15">
      <c r="C345" s="88"/>
      <c r="D345" s="79"/>
      <c r="E345" s="79"/>
      <c r="F345" s="79"/>
      <c r="G345" s="79"/>
      <c r="H345" s="79"/>
      <c r="I345" s="79"/>
      <c r="J345" s="79"/>
      <c r="K345" s="85"/>
    </row>
    <row r="346" spans="3:11" ht="15">
      <c r="C346" s="90" t="s">
        <v>62</v>
      </c>
      <c r="D346" s="79"/>
      <c r="E346" s="79"/>
      <c r="F346" s="79"/>
      <c r="G346" s="79"/>
      <c r="H346" s="89"/>
      <c r="I346" s="79"/>
      <c r="J346" s="62"/>
      <c r="K346" s="85" t="s">
        <v>29</v>
      </c>
    </row>
    <row r="347" spans="3:11" ht="15">
      <c r="C347" s="88"/>
      <c r="D347" s="79"/>
      <c r="E347" s="79"/>
      <c r="F347" s="79"/>
      <c r="G347" s="79"/>
      <c r="H347" s="79"/>
      <c r="I347" s="79"/>
      <c r="J347" s="79"/>
      <c r="K347" s="85"/>
    </row>
    <row r="348" spans="3:11" ht="15">
      <c r="C348" s="90" t="s">
        <v>61</v>
      </c>
      <c r="D348" s="79"/>
      <c r="E348" s="79"/>
      <c r="F348" s="79"/>
      <c r="G348" s="79"/>
      <c r="H348" s="89"/>
      <c r="I348" s="79"/>
      <c r="J348" s="62"/>
      <c r="K348" s="85" t="s">
        <v>29</v>
      </c>
    </row>
    <row r="349" spans="3:11" ht="15">
      <c r="C349" s="88"/>
      <c r="D349" s="79"/>
      <c r="E349" s="79"/>
      <c r="F349" s="79"/>
      <c r="G349" s="79"/>
      <c r="H349" s="79"/>
      <c r="I349" s="79"/>
      <c r="J349" s="79"/>
      <c r="K349" s="85"/>
    </row>
    <row r="350" spans="3:11" ht="15">
      <c r="C350" s="91" t="s">
        <v>65</v>
      </c>
      <c r="D350" s="92"/>
      <c r="E350" s="92"/>
      <c r="F350" s="92"/>
      <c r="G350" s="92"/>
      <c r="H350" s="89"/>
      <c r="I350" s="92"/>
      <c r="J350" s="93"/>
      <c r="K350" s="85" t="s">
        <v>29</v>
      </c>
    </row>
    <row r="351" spans="3:11" ht="15">
      <c r="C351" s="94"/>
      <c r="D351" s="92"/>
      <c r="E351" s="92"/>
      <c r="F351" s="92"/>
      <c r="G351" s="92"/>
      <c r="H351" s="89"/>
      <c r="I351" s="92"/>
      <c r="J351" s="79"/>
      <c r="K351" s="85"/>
    </row>
    <row r="352" spans="3:11" ht="15">
      <c r="C352" s="91" t="s">
        <v>66</v>
      </c>
      <c r="D352" s="92"/>
      <c r="E352" s="92"/>
      <c r="F352" s="92"/>
      <c r="G352" s="92"/>
      <c r="H352" s="89"/>
      <c r="I352" s="92"/>
      <c r="J352" s="93"/>
      <c r="K352" s="85" t="s">
        <v>29</v>
      </c>
    </row>
    <row r="353" spans="3:11" ht="15">
      <c r="C353" s="88"/>
      <c r="D353" s="79"/>
      <c r="E353" s="79"/>
      <c r="F353" s="79"/>
      <c r="G353" s="89"/>
      <c r="H353" s="79"/>
      <c r="I353" s="79"/>
      <c r="J353" s="79"/>
      <c r="K353" s="85"/>
    </row>
    <row r="354" spans="3:11" ht="15">
      <c r="C354" s="88"/>
      <c r="D354" s="89"/>
      <c r="E354" s="79"/>
      <c r="F354" s="79"/>
      <c r="G354" s="79"/>
      <c r="H354" s="89"/>
      <c r="I354" s="79"/>
      <c r="J354" s="79"/>
      <c r="K354" s="85"/>
    </row>
    <row r="355" spans="3:11" ht="15">
      <c r="C355" s="84" t="s">
        <v>63</v>
      </c>
      <c r="D355" s="79"/>
      <c r="E355" s="79"/>
      <c r="F355" s="79"/>
      <c r="G355" s="79"/>
      <c r="H355" s="79"/>
      <c r="I355" s="79"/>
      <c r="J355" s="79"/>
      <c r="K355" s="85"/>
    </row>
    <row r="356" spans="3:11" ht="15">
      <c r="C356" s="84"/>
      <c r="D356" s="89"/>
      <c r="E356" s="89"/>
      <c r="F356" s="79"/>
      <c r="G356" s="79"/>
      <c r="H356" s="79"/>
      <c r="I356" s="95" t="s">
        <v>21</v>
      </c>
      <c r="J356" s="4">
        <f>J346-J350</f>
        <v>0</v>
      </c>
      <c r="K356" s="85" t="s">
        <v>29</v>
      </c>
    </row>
    <row r="357" spans="3:11" ht="15">
      <c r="C357" s="88"/>
      <c r="D357" s="79"/>
      <c r="E357" s="79"/>
      <c r="F357" s="79"/>
      <c r="G357" s="79"/>
      <c r="H357" s="79"/>
      <c r="I357" s="79"/>
      <c r="J357" s="79"/>
      <c r="K357" s="85"/>
    </row>
    <row r="358" spans="3:11" ht="15">
      <c r="C358" s="88"/>
      <c r="D358" s="79"/>
      <c r="E358" s="79"/>
      <c r="F358" s="79"/>
      <c r="G358" s="79"/>
      <c r="H358" s="79"/>
      <c r="I358" s="79"/>
      <c r="J358" s="79"/>
      <c r="K358" s="85"/>
    </row>
    <row r="359" spans="3:11" ht="15">
      <c r="C359" s="84" t="s">
        <v>64</v>
      </c>
      <c r="D359" s="79"/>
      <c r="E359" s="79"/>
      <c r="F359" s="79"/>
      <c r="G359" s="79"/>
      <c r="H359" s="79"/>
      <c r="I359" s="79"/>
      <c r="J359" s="79"/>
      <c r="K359" s="85"/>
    </row>
    <row r="360" spans="3:11" ht="15">
      <c r="C360" s="84"/>
      <c r="D360" s="89"/>
      <c r="E360" s="89"/>
      <c r="F360" s="79"/>
      <c r="G360" s="79"/>
      <c r="H360" s="79"/>
      <c r="I360" s="95" t="s">
        <v>21</v>
      </c>
      <c r="J360" s="4">
        <f>J348-J352</f>
        <v>0</v>
      </c>
      <c r="K360" s="85" t="s">
        <v>29</v>
      </c>
    </row>
    <row r="361" spans="3:11" ht="15">
      <c r="C361" s="88"/>
      <c r="D361" s="79"/>
      <c r="E361" s="79"/>
      <c r="F361" s="79"/>
      <c r="G361" s="79"/>
      <c r="H361" s="79"/>
      <c r="I361" s="79"/>
      <c r="J361" s="79"/>
      <c r="K361" s="85"/>
    </row>
    <row r="362" spans="3:11" ht="15">
      <c r="C362" s="88" t="s">
        <v>47</v>
      </c>
      <c r="D362" s="79"/>
      <c r="E362" s="79"/>
      <c r="F362" s="79"/>
      <c r="G362" s="79"/>
      <c r="H362" s="79"/>
      <c r="J362" s="79"/>
      <c r="K362" s="85"/>
    </row>
    <row r="363" spans="3:11" ht="15">
      <c r="C363" s="88"/>
      <c r="D363" s="79"/>
      <c r="E363" s="79"/>
      <c r="F363" s="79"/>
      <c r="G363" s="79"/>
      <c r="H363" s="79"/>
      <c r="I363" s="79"/>
      <c r="J363" s="79"/>
      <c r="K363" s="85"/>
    </row>
    <row r="364" spans="3:11" ht="15">
      <c r="C364" s="84"/>
      <c r="D364" s="89"/>
      <c r="E364" s="79"/>
      <c r="F364" s="79"/>
      <c r="G364" s="79"/>
      <c r="H364" s="79"/>
      <c r="I364" s="95" t="s">
        <v>21</v>
      </c>
      <c r="J364" s="4">
        <f>J356-J360</f>
        <v>0</v>
      </c>
      <c r="K364" s="85" t="s">
        <v>29</v>
      </c>
    </row>
    <row r="365" spans="3:11" ht="15">
      <c r="C365" s="96"/>
      <c r="D365" s="97"/>
      <c r="E365" s="97"/>
      <c r="F365" s="97"/>
      <c r="G365" s="97"/>
      <c r="H365" s="97"/>
      <c r="I365" s="97"/>
      <c r="J365" s="97"/>
      <c r="K365" s="98"/>
    </row>
    <row r="366" spans="3:11" ht="15">
      <c r="C366" s="78"/>
      <c r="D366" s="79"/>
      <c r="E366" s="79"/>
      <c r="F366" s="79"/>
      <c r="G366" s="79"/>
      <c r="H366" s="79"/>
      <c r="I366" s="79"/>
      <c r="J366" s="79"/>
      <c r="K366" s="79"/>
    </row>
    <row r="367" spans="3:11" ht="15">
      <c r="C367" s="78" t="s">
        <v>48</v>
      </c>
      <c r="D367" s="79"/>
      <c r="E367" s="79"/>
      <c r="F367" s="79"/>
      <c r="G367" s="79"/>
      <c r="H367" s="79"/>
      <c r="I367" s="79"/>
      <c r="J367" s="79"/>
      <c r="K367" s="79"/>
    </row>
    <row r="368" spans="3:11">
      <c r="C368" s="81" t="s">
        <v>17</v>
      </c>
      <c r="D368" s="82"/>
      <c r="E368" s="82"/>
      <c r="F368" s="82"/>
      <c r="G368" s="82"/>
      <c r="H368" s="82"/>
      <c r="I368" s="374"/>
      <c r="J368" s="375"/>
      <c r="K368" s="83"/>
    </row>
    <row r="369" spans="3:11" ht="15.75" customHeight="1">
      <c r="C369" s="84" t="s">
        <v>332</v>
      </c>
      <c r="D369" s="79"/>
      <c r="E369" s="79"/>
      <c r="F369" s="79"/>
      <c r="G369" s="79"/>
      <c r="H369" s="79"/>
      <c r="I369" s="60"/>
      <c r="J369" s="118"/>
      <c r="K369" s="85"/>
    </row>
    <row r="370" spans="3:11">
      <c r="C370" s="87" t="s">
        <v>102</v>
      </c>
      <c r="D370" s="79"/>
      <c r="E370" s="79"/>
      <c r="F370" s="79"/>
      <c r="G370" s="79"/>
      <c r="H370" s="79"/>
      <c r="I370" s="60"/>
      <c r="J370" s="61"/>
      <c r="K370" s="85" t="s">
        <v>8</v>
      </c>
    </row>
    <row r="371" spans="3:11" ht="15">
      <c r="C371" s="88"/>
      <c r="D371" s="79"/>
      <c r="E371" s="79"/>
      <c r="F371" s="79"/>
      <c r="G371" s="79"/>
      <c r="H371" s="79"/>
      <c r="I371" s="79"/>
      <c r="J371" s="79"/>
      <c r="K371" s="85"/>
    </row>
    <row r="372" spans="3:11" ht="15">
      <c r="C372" s="88" t="s">
        <v>49</v>
      </c>
      <c r="D372" s="79"/>
      <c r="E372" s="79"/>
      <c r="F372" s="79"/>
      <c r="G372" s="79"/>
      <c r="H372" s="79"/>
      <c r="I372" s="79"/>
      <c r="J372" s="79"/>
      <c r="K372" s="85"/>
    </row>
    <row r="373" spans="3:11">
      <c r="C373" s="370" t="s">
        <v>103</v>
      </c>
      <c r="D373" s="371"/>
      <c r="E373" s="371"/>
      <c r="F373" s="371"/>
      <c r="G373" s="371"/>
      <c r="H373" s="371"/>
      <c r="I373" s="371"/>
      <c r="J373" s="371"/>
      <c r="K373" s="372"/>
    </row>
    <row r="374" spans="3:11" ht="15">
      <c r="C374" s="88"/>
      <c r="D374" s="79"/>
      <c r="E374" s="79"/>
      <c r="F374" s="79"/>
      <c r="G374" s="79"/>
      <c r="H374" s="79"/>
      <c r="I374" s="79"/>
      <c r="J374" s="79"/>
      <c r="K374" s="85"/>
    </row>
    <row r="375" spans="3:11" ht="15">
      <c r="C375" s="90" t="s">
        <v>62</v>
      </c>
      <c r="D375" s="79"/>
      <c r="E375" s="79"/>
      <c r="F375" s="79"/>
      <c r="G375" s="79"/>
      <c r="H375" s="89"/>
      <c r="I375" s="79"/>
      <c r="J375" s="62"/>
      <c r="K375" s="85" t="s">
        <v>29</v>
      </c>
    </row>
    <row r="376" spans="3:11" ht="15">
      <c r="C376" s="88"/>
      <c r="D376" s="79"/>
      <c r="E376" s="79"/>
      <c r="F376" s="79"/>
      <c r="G376" s="79"/>
      <c r="H376" s="79"/>
      <c r="I376" s="79"/>
      <c r="J376" s="79"/>
      <c r="K376" s="85"/>
    </row>
    <row r="377" spans="3:11" ht="15">
      <c r="C377" s="90" t="s">
        <v>61</v>
      </c>
      <c r="D377" s="79"/>
      <c r="E377" s="79"/>
      <c r="F377" s="79"/>
      <c r="G377" s="79"/>
      <c r="H377" s="89"/>
      <c r="I377" s="79"/>
      <c r="J377" s="62"/>
      <c r="K377" s="85" t="s">
        <v>29</v>
      </c>
    </row>
    <row r="378" spans="3:11" ht="15">
      <c r="C378" s="88"/>
      <c r="D378" s="79"/>
      <c r="E378" s="79"/>
      <c r="F378" s="79"/>
      <c r="G378" s="79"/>
      <c r="H378" s="79"/>
      <c r="I378" s="79"/>
      <c r="J378" s="79"/>
      <c r="K378" s="85"/>
    </row>
    <row r="379" spans="3:11" ht="15">
      <c r="C379" s="91" t="s">
        <v>65</v>
      </c>
      <c r="D379" s="92"/>
      <c r="E379" s="92"/>
      <c r="F379" s="92"/>
      <c r="G379" s="92"/>
      <c r="H379" s="89"/>
      <c r="I379" s="92"/>
      <c r="J379" s="93"/>
      <c r="K379" s="85" t="s">
        <v>29</v>
      </c>
    </row>
    <row r="380" spans="3:11" ht="15">
      <c r="C380" s="94"/>
      <c r="D380" s="92"/>
      <c r="E380" s="92"/>
      <c r="F380" s="92"/>
      <c r="G380" s="92"/>
      <c r="H380" s="89"/>
      <c r="I380" s="92"/>
      <c r="J380" s="79"/>
      <c r="K380" s="85"/>
    </row>
    <row r="381" spans="3:11" ht="15">
      <c r="C381" s="91" t="s">
        <v>66</v>
      </c>
      <c r="D381" s="92"/>
      <c r="E381" s="92"/>
      <c r="F381" s="92"/>
      <c r="G381" s="92"/>
      <c r="H381" s="89"/>
      <c r="I381" s="92"/>
      <c r="J381" s="93"/>
      <c r="K381" s="85" t="s">
        <v>29</v>
      </c>
    </row>
    <row r="382" spans="3:11" ht="15">
      <c r="C382" s="88"/>
      <c r="D382" s="79"/>
      <c r="E382" s="79"/>
      <c r="F382" s="79"/>
      <c r="G382" s="89"/>
      <c r="H382" s="79"/>
      <c r="I382" s="79"/>
      <c r="J382" s="79"/>
      <c r="K382" s="85"/>
    </row>
    <row r="383" spans="3:11" ht="15">
      <c r="C383" s="88"/>
      <c r="D383" s="89"/>
      <c r="E383" s="79"/>
      <c r="F383" s="79"/>
      <c r="G383" s="79"/>
      <c r="H383" s="89"/>
      <c r="I383" s="79"/>
      <c r="J383" s="79"/>
      <c r="K383" s="85"/>
    </row>
    <row r="384" spans="3:11" ht="15">
      <c r="C384" s="84" t="s">
        <v>63</v>
      </c>
      <c r="D384" s="79"/>
      <c r="E384" s="79"/>
      <c r="F384" s="79"/>
      <c r="G384" s="79"/>
      <c r="H384" s="79"/>
      <c r="I384" s="79"/>
      <c r="J384" s="79"/>
      <c r="K384" s="85"/>
    </row>
    <row r="385" spans="3:11" ht="15">
      <c r="C385" s="84"/>
      <c r="D385" s="89"/>
      <c r="E385" s="89"/>
      <c r="F385" s="79"/>
      <c r="G385" s="79"/>
      <c r="H385" s="79"/>
      <c r="I385" s="95" t="s">
        <v>21</v>
      </c>
      <c r="J385" s="4">
        <f>J375-J379</f>
        <v>0</v>
      </c>
      <c r="K385" s="85" t="s">
        <v>29</v>
      </c>
    </row>
    <row r="386" spans="3:11" ht="15">
      <c r="C386" s="88"/>
      <c r="D386" s="79"/>
      <c r="E386" s="79"/>
      <c r="F386" s="79"/>
      <c r="G386" s="79"/>
      <c r="H386" s="79"/>
      <c r="I386" s="79"/>
      <c r="J386" s="79"/>
      <c r="K386" s="85"/>
    </row>
    <row r="387" spans="3:11" ht="15">
      <c r="C387" s="88"/>
      <c r="D387" s="79"/>
      <c r="E387" s="79"/>
      <c r="F387" s="79"/>
      <c r="G387" s="79"/>
      <c r="H387" s="79"/>
      <c r="I387" s="79"/>
      <c r="J387" s="79"/>
      <c r="K387" s="85"/>
    </row>
    <row r="388" spans="3:11" ht="15">
      <c r="C388" s="84" t="s">
        <v>64</v>
      </c>
      <c r="D388" s="79"/>
      <c r="E388" s="79"/>
      <c r="F388" s="79"/>
      <c r="G388" s="79"/>
      <c r="H388" s="79"/>
      <c r="I388" s="79"/>
      <c r="J388" s="79"/>
      <c r="K388" s="85"/>
    </row>
    <row r="389" spans="3:11" ht="15">
      <c r="C389" s="84"/>
      <c r="D389" s="89"/>
      <c r="E389" s="89"/>
      <c r="F389" s="79"/>
      <c r="G389" s="79"/>
      <c r="H389" s="79"/>
      <c r="I389" s="95" t="s">
        <v>21</v>
      </c>
      <c r="J389" s="4">
        <f>J377-J381</f>
        <v>0</v>
      </c>
      <c r="K389" s="85" t="s">
        <v>29</v>
      </c>
    </row>
    <row r="390" spans="3:11" ht="15">
      <c r="C390" s="88"/>
      <c r="D390" s="79"/>
      <c r="E390" s="79"/>
      <c r="F390" s="79"/>
      <c r="G390" s="79"/>
      <c r="H390" s="79"/>
      <c r="I390" s="79"/>
      <c r="J390" s="79"/>
      <c r="K390" s="85"/>
    </row>
    <row r="391" spans="3:11" ht="15">
      <c r="C391" s="88" t="s">
        <v>48</v>
      </c>
      <c r="D391" s="79"/>
      <c r="E391" s="79"/>
      <c r="F391" s="79"/>
      <c r="G391" s="79"/>
      <c r="H391" s="79"/>
      <c r="J391" s="79"/>
      <c r="K391" s="85"/>
    </row>
    <row r="392" spans="3:11" ht="15">
      <c r="C392" s="88"/>
      <c r="D392" s="79"/>
      <c r="E392" s="79"/>
      <c r="F392" s="79"/>
      <c r="G392" s="79"/>
      <c r="H392" s="79"/>
      <c r="I392" s="79"/>
      <c r="J392" s="79"/>
      <c r="K392" s="85"/>
    </row>
    <row r="393" spans="3:11" ht="15">
      <c r="C393" s="84"/>
      <c r="D393" s="89"/>
      <c r="E393" s="79"/>
      <c r="F393" s="79"/>
      <c r="G393" s="79"/>
      <c r="H393" s="79"/>
      <c r="I393" s="95" t="s">
        <v>21</v>
      </c>
      <c r="J393" s="4">
        <f>J385-J389</f>
        <v>0</v>
      </c>
      <c r="K393" s="85" t="s">
        <v>29</v>
      </c>
    </row>
    <row r="394" spans="3:11" ht="15">
      <c r="C394" s="96"/>
      <c r="D394" s="97"/>
      <c r="E394" s="97"/>
      <c r="F394" s="97"/>
      <c r="G394" s="97"/>
      <c r="H394" s="97"/>
      <c r="I394" s="97"/>
      <c r="J394" s="97"/>
      <c r="K394" s="98"/>
    </row>
    <row r="395" spans="3:11" ht="15">
      <c r="C395" s="78"/>
      <c r="D395" s="79"/>
      <c r="E395" s="79"/>
      <c r="F395" s="79"/>
      <c r="G395" s="79"/>
      <c r="H395" s="79"/>
      <c r="I395" s="79"/>
      <c r="J395" s="79"/>
      <c r="K395" s="79"/>
    </row>
    <row r="396" spans="3:11" ht="15.75" thickBot="1">
      <c r="C396" s="99" t="s">
        <v>74</v>
      </c>
      <c r="D396" s="99"/>
      <c r="E396" s="99"/>
      <c r="F396" s="99"/>
      <c r="G396" s="99"/>
      <c r="H396" s="99"/>
      <c r="I396" s="99"/>
      <c r="J396" s="99"/>
      <c r="K396" s="99"/>
    </row>
    <row r="398" spans="3:11" ht="17.25" customHeight="1">
      <c r="D398" s="89"/>
    </row>
    <row r="399" spans="3:11" ht="15">
      <c r="C399" s="100"/>
    </row>
    <row r="400" spans="3:11" ht="15">
      <c r="C400" s="373" t="s">
        <v>72</v>
      </c>
      <c r="D400" s="373"/>
      <c r="E400" s="373"/>
      <c r="F400" s="373"/>
      <c r="G400" s="373"/>
      <c r="H400" s="373"/>
      <c r="I400" s="373"/>
      <c r="J400" s="373"/>
      <c r="K400" s="373"/>
    </row>
    <row r="401" spans="2:11" ht="55.5" customHeight="1">
      <c r="C401" s="369" t="s">
        <v>349</v>
      </c>
      <c r="D401" s="369"/>
      <c r="E401" s="369"/>
      <c r="F401" s="369"/>
      <c r="G401" s="369"/>
      <c r="H401" s="369"/>
      <c r="I401" s="369"/>
      <c r="J401" s="369"/>
      <c r="K401" s="369"/>
    </row>
    <row r="403" spans="2:11" ht="15">
      <c r="C403" s="101" t="s">
        <v>72</v>
      </c>
      <c r="D403" s="101"/>
      <c r="E403" s="101"/>
      <c r="F403" s="101"/>
      <c r="G403" s="89"/>
      <c r="H403" s="101"/>
      <c r="I403" s="101"/>
      <c r="J403" s="102"/>
      <c r="K403" s="64" t="s">
        <v>5</v>
      </c>
    </row>
    <row r="405" spans="2:11" ht="15">
      <c r="C405" s="100" t="s">
        <v>68</v>
      </c>
      <c r="G405" s="89"/>
      <c r="J405" s="4">
        <f>(IF(I310&lt;&gt;"",IF(OR(I310=Aides!$B$16,I310=Aides!$B$17,I310=Aides!$B$18),J335*J311,J335*VLOOKUP(I310,Aides!$B$2:$C$18,2,FALSE)))+IF(I339&lt;&gt;"",IF(OR(I339=Aides!$B$16,I339=Aides!$B$17,I339=Aides!$B$18),J364*J340,J364*VLOOKUP(I339,Aides!$B$2:$C$18,2,FALSE)))+IF(I368&lt;&gt;"",IF(OR(I368=Aides!$B$16,I368=Aides!$B$17,I368=Aides!$B$18),J393*J369,J393*VLOOKUP(I368,Aides!$B$2:$C$18,2,FALSE))))*J403</f>
        <v>0</v>
      </c>
      <c r="K405" s="64" t="s">
        <v>60</v>
      </c>
    </row>
    <row r="407" spans="2:11" ht="15.75" thickBot="1">
      <c r="C407" s="104" t="s">
        <v>41</v>
      </c>
      <c r="D407" s="105"/>
      <c r="E407" s="105"/>
      <c r="F407" s="105"/>
      <c r="G407" s="105"/>
      <c r="H407" s="105"/>
      <c r="I407" s="105"/>
      <c r="J407" s="105"/>
      <c r="K407" s="105"/>
    </row>
    <row r="409" spans="2:11" ht="15">
      <c r="C409" s="100" t="s">
        <v>319</v>
      </c>
      <c r="G409" s="89"/>
      <c r="J409" s="62"/>
      <c r="K409" s="64" t="s">
        <v>6</v>
      </c>
    </row>
    <row r="411" spans="2:11" ht="14.25" customHeight="1">
      <c r="C411" s="369" t="s">
        <v>7</v>
      </c>
      <c r="D411" s="369"/>
      <c r="E411" s="369"/>
      <c r="F411" s="369"/>
      <c r="G411" s="369"/>
      <c r="H411" s="369"/>
      <c r="I411" s="369"/>
      <c r="J411" s="369"/>
      <c r="K411" s="369"/>
    </row>
    <row r="413" spans="2:11" ht="15">
      <c r="B413" s="103"/>
      <c r="C413" s="106" t="s">
        <v>318</v>
      </c>
      <c r="G413" s="89"/>
      <c r="J413" s="156"/>
    </row>
    <row r="414" spans="2:11" ht="33.75" customHeight="1">
      <c r="B414" s="103"/>
      <c r="C414" s="275" t="s">
        <v>350</v>
      </c>
      <c r="D414" s="275"/>
      <c r="E414" s="275"/>
      <c r="F414" s="275"/>
      <c r="G414" s="275"/>
      <c r="H414" s="275"/>
      <c r="I414" s="275"/>
      <c r="J414" s="275"/>
      <c r="K414" s="275"/>
    </row>
    <row r="415" spans="2:11" s="60" customFormat="1" ht="25.5" customHeight="1">
      <c r="B415" s="158"/>
      <c r="C415" s="358"/>
      <c r="D415" s="359"/>
      <c r="E415" s="359"/>
      <c r="F415" s="359"/>
      <c r="G415" s="359"/>
      <c r="H415" s="359"/>
      <c r="I415" s="359"/>
      <c r="J415" s="359"/>
      <c r="K415" s="360"/>
    </row>
    <row r="416" spans="2:11" s="60" customFormat="1" ht="25.5" customHeight="1">
      <c r="B416" s="158"/>
      <c r="C416" s="361"/>
      <c r="D416" s="362"/>
      <c r="E416" s="362"/>
      <c r="F416" s="362"/>
      <c r="G416" s="362"/>
      <c r="H416" s="362"/>
      <c r="I416" s="362"/>
      <c r="J416" s="362"/>
      <c r="K416" s="363"/>
    </row>
    <row r="417" spans="2:13" s="60" customFormat="1" ht="25.5" customHeight="1">
      <c r="B417" s="158"/>
      <c r="C417" s="364"/>
      <c r="D417" s="365"/>
      <c r="E417" s="365"/>
      <c r="F417" s="365"/>
      <c r="G417" s="365"/>
      <c r="H417" s="365"/>
      <c r="I417" s="365"/>
      <c r="J417" s="365"/>
      <c r="K417" s="363"/>
    </row>
    <row r="418" spans="2:13" s="60" customFormat="1" ht="25.5" customHeight="1">
      <c r="B418" s="158"/>
      <c r="C418" s="364"/>
      <c r="D418" s="365"/>
      <c r="E418" s="365"/>
      <c r="F418" s="365"/>
      <c r="G418" s="365"/>
      <c r="H418" s="365"/>
      <c r="I418" s="365"/>
      <c r="J418" s="365"/>
      <c r="K418" s="363"/>
    </row>
    <row r="419" spans="2:13" s="60" customFormat="1" ht="25.5" customHeight="1">
      <c r="B419" s="158"/>
      <c r="C419" s="366"/>
      <c r="D419" s="367"/>
      <c r="E419" s="367"/>
      <c r="F419" s="367"/>
      <c r="G419" s="367"/>
      <c r="H419" s="367"/>
      <c r="I419" s="367"/>
      <c r="J419" s="367"/>
      <c r="K419" s="368"/>
    </row>
    <row r="420" spans="2:13" ht="15">
      <c r="B420" s="103"/>
      <c r="C420" s="100"/>
    </row>
    <row r="421" spans="2:13" ht="15">
      <c r="B421" s="103"/>
      <c r="C421" s="106" t="s">
        <v>314</v>
      </c>
      <c r="G421" s="89"/>
      <c r="J421" s="119"/>
      <c r="K421" s="64" t="s">
        <v>313</v>
      </c>
      <c r="M421" s="120" t="s">
        <v>315</v>
      </c>
    </row>
    <row r="422" spans="2:13" ht="15">
      <c r="B422" s="103"/>
      <c r="C422" s="106"/>
      <c r="J422" s="6"/>
    </row>
    <row r="423" spans="2:13" ht="15">
      <c r="B423" s="103"/>
      <c r="C423" s="106" t="s">
        <v>348</v>
      </c>
      <c r="J423" s="4">
        <f>J409*J421</f>
        <v>0</v>
      </c>
      <c r="K423" s="64" t="s">
        <v>6</v>
      </c>
    </row>
    <row r="424" spans="2:13" ht="15">
      <c r="B424" s="103"/>
      <c r="C424" s="106"/>
      <c r="J424" s="6"/>
    </row>
    <row r="425" spans="2:13" s="1" customFormat="1" ht="15">
      <c r="B425" s="178"/>
      <c r="C425" s="177" t="s">
        <v>377</v>
      </c>
      <c r="G425"/>
      <c r="J425" s="4">
        <f>J335*J312+J341*J364+J370*J393</f>
        <v>0</v>
      </c>
      <c r="K425" s="1" t="s">
        <v>96</v>
      </c>
    </row>
    <row r="426" spans="2:13" ht="15">
      <c r="B426" s="103"/>
      <c r="C426" s="106"/>
      <c r="J426" s="6"/>
    </row>
    <row r="427" spans="2:13" ht="15">
      <c r="B427" s="103"/>
      <c r="C427" s="107" t="s">
        <v>381</v>
      </c>
      <c r="E427" s="89"/>
      <c r="G427" s="89"/>
      <c r="J427" s="108" t="str">
        <f>IF(OR(J425=0,J425=""),"",J423/J425)</f>
        <v/>
      </c>
      <c r="K427" s="64" t="s">
        <v>5</v>
      </c>
    </row>
    <row r="428" spans="2:13" ht="15.75" thickBot="1">
      <c r="C428" s="104"/>
      <c r="D428" s="105"/>
      <c r="E428" s="105"/>
      <c r="F428" s="105"/>
      <c r="G428" s="105"/>
      <c r="H428" s="105"/>
      <c r="I428" s="105"/>
      <c r="J428" s="105"/>
      <c r="K428" s="105"/>
    </row>
    <row r="431" spans="2:13" ht="15.75" thickBot="1">
      <c r="C431" s="76" t="s">
        <v>37</v>
      </c>
      <c r="D431" s="77"/>
      <c r="E431" s="77"/>
      <c r="F431" s="77"/>
      <c r="G431" s="77"/>
      <c r="H431" s="77"/>
      <c r="I431" s="77"/>
      <c r="J431" s="77"/>
      <c r="K431" s="77"/>
    </row>
    <row r="432" spans="2:13" ht="15">
      <c r="C432" s="78"/>
      <c r="D432" s="79"/>
      <c r="E432" s="79"/>
      <c r="F432" s="79"/>
      <c r="G432" s="79"/>
      <c r="H432" s="79"/>
      <c r="I432" s="79"/>
      <c r="J432" s="79"/>
      <c r="K432" s="79"/>
    </row>
    <row r="433" spans="3:11" ht="15">
      <c r="C433" s="78" t="s">
        <v>46</v>
      </c>
      <c r="D433" s="79"/>
      <c r="E433" s="79"/>
      <c r="F433" s="79"/>
      <c r="G433" s="79"/>
      <c r="H433" s="79"/>
      <c r="I433" s="79"/>
      <c r="J433" s="79"/>
      <c r="K433" s="79"/>
    </row>
    <row r="434" spans="3:11">
      <c r="C434" s="81" t="s">
        <v>17</v>
      </c>
      <c r="D434" s="82"/>
      <c r="E434" s="82"/>
      <c r="F434" s="82"/>
      <c r="G434" s="82"/>
      <c r="H434" s="82"/>
      <c r="I434" s="374"/>
      <c r="J434" s="375"/>
      <c r="K434" s="83"/>
    </row>
    <row r="435" spans="3:11" ht="16.5" customHeight="1">
      <c r="C435" s="84" t="s">
        <v>332</v>
      </c>
      <c r="D435" s="79"/>
      <c r="E435" s="79"/>
      <c r="F435" s="79"/>
      <c r="G435" s="79"/>
      <c r="H435" s="79"/>
      <c r="I435" s="60"/>
      <c r="J435" s="118"/>
      <c r="K435" s="85"/>
    </row>
    <row r="436" spans="3:11">
      <c r="C436" s="87" t="s">
        <v>102</v>
      </c>
      <c r="D436" s="79"/>
      <c r="E436" s="79"/>
      <c r="F436" s="79"/>
      <c r="G436" s="79"/>
      <c r="H436" s="79"/>
      <c r="I436" s="60"/>
      <c r="J436" s="61"/>
      <c r="K436" s="85" t="s">
        <v>8</v>
      </c>
    </row>
    <row r="437" spans="3:11" ht="15">
      <c r="C437" s="88"/>
      <c r="D437" s="79"/>
      <c r="E437" s="79"/>
      <c r="F437" s="79"/>
      <c r="G437" s="79"/>
      <c r="H437" s="79"/>
      <c r="I437" s="79"/>
      <c r="J437" s="79"/>
      <c r="K437" s="85"/>
    </row>
    <row r="438" spans="3:11" ht="15">
      <c r="C438" s="88" t="s">
        <v>49</v>
      </c>
      <c r="D438" s="79"/>
      <c r="E438" s="79"/>
      <c r="F438" s="79"/>
      <c r="G438" s="79"/>
      <c r="H438" s="79"/>
      <c r="I438" s="79"/>
      <c r="J438" s="79"/>
      <c r="K438" s="85"/>
    </row>
    <row r="439" spans="3:11">
      <c r="C439" s="370" t="s">
        <v>103</v>
      </c>
      <c r="D439" s="371"/>
      <c r="E439" s="371"/>
      <c r="F439" s="371"/>
      <c r="G439" s="371"/>
      <c r="H439" s="371"/>
      <c r="I439" s="371"/>
      <c r="J439" s="371"/>
      <c r="K439" s="372"/>
    </row>
    <row r="440" spans="3:11" ht="15">
      <c r="C440" s="88"/>
      <c r="D440" s="79"/>
      <c r="E440" s="79"/>
      <c r="F440" s="79"/>
      <c r="G440" s="79"/>
      <c r="H440" s="79"/>
      <c r="I440" s="79"/>
      <c r="J440" s="79"/>
      <c r="K440" s="85"/>
    </row>
    <row r="441" spans="3:11" ht="15">
      <c r="C441" s="90" t="s">
        <v>62</v>
      </c>
      <c r="D441" s="79"/>
      <c r="E441" s="79"/>
      <c r="F441" s="79"/>
      <c r="G441" s="79"/>
      <c r="H441" s="79"/>
      <c r="I441" s="79"/>
      <c r="J441" s="62"/>
      <c r="K441" s="85" t="s">
        <v>29</v>
      </c>
    </row>
    <row r="442" spans="3:11" ht="15">
      <c r="C442" s="88"/>
      <c r="D442" s="79"/>
      <c r="E442" s="79"/>
      <c r="F442" s="79"/>
      <c r="G442" s="79"/>
      <c r="H442" s="79"/>
      <c r="I442" s="79"/>
      <c r="J442" s="79"/>
      <c r="K442" s="85"/>
    </row>
    <row r="443" spans="3:11" ht="15">
      <c r="C443" s="90" t="s">
        <v>61</v>
      </c>
      <c r="D443" s="79"/>
      <c r="E443" s="79"/>
      <c r="F443" s="79"/>
      <c r="G443" s="79"/>
      <c r="H443" s="79" t="s">
        <v>20</v>
      </c>
      <c r="I443" s="79"/>
      <c r="J443" s="62"/>
      <c r="K443" s="85" t="s">
        <v>29</v>
      </c>
    </row>
    <row r="444" spans="3:11" ht="15">
      <c r="C444" s="88"/>
      <c r="D444" s="79"/>
      <c r="E444" s="79"/>
      <c r="F444" s="79"/>
      <c r="G444" s="79"/>
      <c r="H444" s="79"/>
      <c r="I444" s="79"/>
      <c r="J444" s="79"/>
      <c r="K444" s="85"/>
    </row>
    <row r="445" spans="3:11" ht="15">
      <c r="C445" s="91" t="s">
        <v>65</v>
      </c>
      <c r="D445" s="92"/>
      <c r="E445" s="92"/>
      <c r="F445" s="92"/>
      <c r="G445" s="92"/>
      <c r="I445" s="92"/>
      <c r="J445" s="93"/>
      <c r="K445" s="85" t="s">
        <v>29</v>
      </c>
    </row>
    <row r="446" spans="3:11" ht="15">
      <c r="C446" s="94"/>
      <c r="D446" s="92"/>
      <c r="E446" s="92"/>
      <c r="F446" s="92"/>
      <c r="G446" s="92"/>
      <c r="H446" s="89"/>
      <c r="I446" s="92"/>
      <c r="J446" s="79"/>
      <c r="K446" s="85"/>
    </row>
    <row r="447" spans="3:11" ht="15">
      <c r="C447" s="91" t="s">
        <v>66</v>
      </c>
      <c r="D447" s="92"/>
      <c r="E447" s="92"/>
      <c r="F447" s="92"/>
      <c r="G447" s="92"/>
      <c r="H447" s="89"/>
      <c r="I447" s="92"/>
      <c r="J447" s="93"/>
      <c r="K447" s="85" t="s">
        <v>29</v>
      </c>
    </row>
    <row r="448" spans="3:11" ht="15">
      <c r="C448" s="88"/>
      <c r="D448" s="79"/>
      <c r="E448" s="79"/>
      <c r="F448" s="79"/>
      <c r="G448" s="89"/>
      <c r="H448" s="79"/>
      <c r="I448" s="79"/>
      <c r="J448" s="79"/>
      <c r="K448" s="85"/>
    </row>
    <row r="449" spans="3:11" ht="15">
      <c r="C449" s="88"/>
      <c r="D449" s="89"/>
      <c r="E449" s="79"/>
      <c r="F449" s="79"/>
      <c r="G449" s="79"/>
      <c r="H449" s="89"/>
      <c r="I449" s="79"/>
      <c r="J449" s="79"/>
      <c r="K449" s="85"/>
    </row>
    <row r="450" spans="3:11" ht="15">
      <c r="C450" s="84" t="s">
        <v>63</v>
      </c>
      <c r="D450" s="79"/>
      <c r="E450" s="79"/>
      <c r="F450" s="79"/>
      <c r="G450" s="79"/>
      <c r="H450" s="79"/>
      <c r="I450" s="79"/>
      <c r="J450" s="79"/>
      <c r="K450" s="85"/>
    </row>
    <row r="451" spans="3:11" ht="15">
      <c r="C451" s="84"/>
      <c r="D451" s="89"/>
      <c r="E451" s="89"/>
      <c r="F451" s="79"/>
      <c r="G451" s="79"/>
      <c r="H451" s="79"/>
      <c r="I451" s="95" t="s">
        <v>21</v>
      </c>
      <c r="J451" s="4">
        <f>J441-J445</f>
        <v>0</v>
      </c>
      <c r="K451" s="85" t="s">
        <v>29</v>
      </c>
    </row>
    <row r="452" spans="3:11" ht="15">
      <c r="C452" s="88"/>
      <c r="D452" s="79"/>
      <c r="E452" s="79"/>
      <c r="F452" s="79"/>
      <c r="G452" s="79"/>
      <c r="H452" s="79"/>
      <c r="I452" s="79"/>
      <c r="J452" s="79"/>
      <c r="K452" s="85"/>
    </row>
    <row r="453" spans="3:11" ht="15">
      <c r="C453" s="88"/>
      <c r="D453" s="79"/>
      <c r="E453" s="79"/>
      <c r="F453" s="79"/>
      <c r="G453" s="79"/>
      <c r="H453" s="79"/>
      <c r="I453" s="79"/>
      <c r="J453" s="79"/>
      <c r="K453" s="85"/>
    </row>
    <row r="454" spans="3:11" ht="15">
      <c r="C454" s="84" t="s">
        <v>64</v>
      </c>
      <c r="D454" s="79"/>
      <c r="E454" s="79"/>
      <c r="F454" s="79"/>
      <c r="G454" s="79"/>
      <c r="H454" s="79"/>
      <c r="I454" s="79"/>
      <c r="J454" s="79"/>
      <c r="K454" s="85"/>
    </row>
    <row r="455" spans="3:11" ht="15">
      <c r="C455" s="84"/>
      <c r="D455" s="89"/>
      <c r="E455" s="89"/>
      <c r="F455" s="79"/>
      <c r="G455" s="79"/>
      <c r="H455" s="79"/>
      <c r="I455" s="95" t="s">
        <v>21</v>
      </c>
      <c r="J455" s="4">
        <f>J443-J447</f>
        <v>0</v>
      </c>
      <c r="K455" s="85" t="s">
        <v>29</v>
      </c>
    </row>
    <row r="456" spans="3:11" ht="15">
      <c r="C456" s="88"/>
      <c r="D456" s="79"/>
      <c r="E456" s="79"/>
      <c r="F456" s="79"/>
      <c r="G456" s="79"/>
      <c r="H456" s="79"/>
      <c r="I456" s="79"/>
      <c r="J456" s="79"/>
      <c r="K456" s="85"/>
    </row>
    <row r="457" spans="3:11" ht="15">
      <c r="C457" s="88" t="s">
        <v>46</v>
      </c>
      <c r="D457" s="79"/>
      <c r="E457" s="79"/>
      <c r="F457" s="79"/>
      <c r="G457" s="79"/>
      <c r="H457" s="79"/>
      <c r="J457" s="79"/>
      <c r="K457" s="85"/>
    </row>
    <row r="458" spans="3:11" ht="15">
      <c r="C458" s="88"/>
      <c r="D458" s="79"/>
      <c r="E458" s="79"/>
      <c r="F458" s="79"/>
      <c r="G458" s="79"/>
      <c r="H458" s="79"/>
      <c r="I458" s="79"/>
      <c r="J458" s="79"/>
      <c r="K458" s="85"/>
    </row>
    <row r="459" spans="3:11" ht="15">
      <c r="C459" s="84"/>
      <c r="D459" s="89"/>
      <c r="E459" s="79"/>
      <c r="F459" s="79"/>
      <c r="G459" s="79"/>
      <c r="H459" s="79"/>
      <c r="I459" s="95" t="s">
        <v>21</v>
      </c>
      <c r="J459" s="4">
        <f>J451-J455</f>
        <v>0</v>
      </c>
      <c r="K459" s="85" t="s">
        <v>29</v>
      </c>
    </row>
    <row r="460" spans="3:11" ht="15">
      <c r="C460" s="96"/>
      <c r="D460" s="97"/>
      <c r="E460" s="97"/>
      <c r="F460" s="97"/>
      <c r="G460" s="97"/>
      <c r="H460" s="97"/>
      <c r="I460" s="97"/>
      <c r="J460" s="97"/>
      <c r="K460" s="98"/>
    </row>
    <row r="461" spans="3:11" ht="15">
      <c r="C461" s="78"/>
      <c r="D461" s="79"/>
      <c r="E461" s="79"/>
      <c r="F461" s="79"/>
      <c r="G461" s="79"/>
      <c r="H461" s="79"/>
      <c r="I461" s="79"/>
      <c r="J461" s="79"/>
      <c r="K461" s="79"/>
    </row>
    <row r="462" spans="3:11" ht="15">
      <c r="C462" s="78" t="s">
        <v>47</v>
      </c>
      <c r="D462" s="79"/>
      <c r="E462" s="79"/>
      <c r="F462" s="79"/>
      <c r="G462" s="79"/>
      <c r="H462" s="79"/>
      <c r="I462" s="79"/>
      <c r="J462" s="79"/>
      <c r="K462" s="79"/>
    </row>
    <row r="463" spans="3:11">
      <c r="C463" s="81" t="s">
        <v>17</v>
      </c>
      <c r="D463" s="82"/>
      <c r="E463" s="82"/>
      <c r="F463" s="82"/>
      <c r="G463" s="82"/>
      <c r="H463" s="82"/>
      <c r="I463" s="374"/>
      <c r="J463" s="375"/>
      <c r="K463" s="83"/>
    </row>
    <row r="464" spans="3:11" ht="17.25" customHeight="1">
      <c r="C464" s="84" t="s">
        <v>332</v>
      </c>
      <c r="D464" s="79"/>
      <c r="E464" s="79"/>
      <c r="F464" s="79"/>
      <c r="G464" s="79"/>
      <c r="H464" s="79"/>
      <c r="I464" s="60"/>
      <c r="J464" s="118"/>
      <c r="K464" s="85"/>
    </row>
    <row r="465" spans="3:11">
      <c r="C465" s="87" t="s">
        <v>102</v>
      </c>
      <c r="D465" s="79"/>
      <c r="E465" s="79"/>
      <c r="F465" s="79"/>
      <c r="G465" s="79"/>
      <c r="H465" s="79"/>
      <c r="I465" s="60"/>
      <c r="J465" s="61"/>
      <c r="K465" s="85" t="s">
        <v>8</v>
      </c>
    </row>
    <row r="466" spans="3:11" ht="15">
      <c r="C466" s="88"/>
      <c r="D466" s="79"/>
      <c r="E466" s="79"/>
      <c r="F466" s="79"/>
      <c r="G466" s="79"/>
      <c r="H466" s="79"/>
      <c r="I466" s="79"/>
      <c r="J466" s="79"/>
      <c r="K466" s="85"/>
    </row>
    <row r="467" spans="3:11" ht="15">
      <c r="C467" s="88" t="s">
        <v>49</v>
      </c>
      <c r="D467" s="79"/>
      <c r="E467" s="79"/>
      <c r="F467" s="79"/>
      <c r="G467" s="79"/>
      <c r="H467" s="79"/>
      <c r="I467" s="79"/>
      <c r="J467" s="79"/>
      <c r="K467" s="85"/>
    </row>
    <row r="468" spans="3:11">
      <c r="C468" s="370" t="s">
        <v>103</v>
      </c>
      <c r="D468" s="371"/>
      <c r="E468" s="371"/>
      <c r="F468" s="371"/>
      <c r="G468" s="371"/>
      <c r="H468" s="371"/>
      <c r="I468" s="371"/>
      <c r="J468" s="371"/>
      <c r="K468" s="372"/>
    </row>
    <row r="469" spans="3:11" ht="15">
      <c r="C469" s="88"/>
      <c r="D469" s="79"/>
      <c r="E469" s="79"/>
      <c r="F469" s="79"/>
      <c r="G469" s="79"/>
      <c r="H469" s="79"/>
      <c r="I469" s="79"/>
      <c r="J469" s="79"/>
      <c r="K469" s="85"/>
    </row>
    <row r="470" spans="3:11" ht="15">
      <c r="C470" s="90" t="s">
        <v>62</v>
      </c>
      <c r="D470" s="79"/>
      <c r="E470" s="79"/>
      <c r="F470" s="79"/>
      <c r="G470" s="79"/>
      <c r="H470" s="89"/>
      <c r="I470" s="79"/>
      <c r="J470" s="62">
        <v>0</v>
      </c>
      <c r="K470" s="85" t="s">
        <v>29</v>
      </c>
    </row>
    <row r="471" spans="3:11" ht="15">
      <c r="C471" s="88"/>
      <c r="D471" s="79"/>
      <c r="E471" s="79"/>
      <c r="F471" s="79"/>
      <c r="G471" s="79"/>
      <c r="H471" s="79"/>
      <c r="I471" s="79"/>
      <c r="J471" s="79"/>
      <c r="K471" s="85"/>
    </row>
    <row r="472" spans="3:11" ht="15">
      <c r="C472" s="90" t="s">
        <v>61</v>
      </c>
      <c r="D472" s="79"/>
      <c r="E472" s="79"/>
      <c r="F472" s="79"/>
      <c r="G472" s="79"/>
      <c r="H472" s="89"/>
      <c r="I472" s="79"/>
      <c r="J472" s="62"/>
      <c r="K472" s="85" t="s">
        <v>29</v>
      </c>
    </row>
    <row r="473" spans="3:11" ht="15">
      <c r="C473" s="88"/>
      <c r="D473" s="79"/>
      <c r="E473" s="79"/>
      <c r="F473" s="79"/>
      <c r="G473" s="79"/>
      <c r="H473" s="79"/>
      <c r="I473" s="79"/>
      <c r="J473" s="79"/>
      <c r="K473" s="85"/>
    </row>
    <row r="474" spans="3:11" ht="15">
      <c r="C474" s="91" t="s">
        <v>65</v>
      </c>
      <c r="D474" s="92"/>
      <c r="E474" s="92"/>
      <c r="F474" s="92"/>
      <c r="G474" s="92"/>
      <c r="H474" s="89"/>
      <c r="I474" s="92"/>
      <c r="J474" s="93"/>
      <c r="K474" s="85" t="s">
        <v>29</v>
      </c>
    </row>
    <row r="475" spans="3:11" ht="15">
      <c r="C475" s="94"/>
      <c r="D475" s="92"/>
      <c r="E475" s="92"/>
      <c r="F475" s="92"/>
      <c r="G475" s="92"/>
      <c r="H475" s="89"/>
      <c r="I475" s="92"/>
      <c r="J475" s="79"/>
      <c r="K475" s="85"/>
    </row>
    <row r="476" spans="3:11" ht="15">
      <c r="C476" s="91" t="s">
        <v>66</v>
      </c>
      <c r="D476" s="92"/>
      <c r="E476" s="92"/>
      <c r="F476" s="92"/>
      <c r="G476" s="92"/>
      <c r="H476" s="89"/>
      <c r="I476" s="92"/>
      <c r="J476" s="93"/>
      <c r="K476" s="85" t="s">
        <v>29</v>
      </c>
    </row>
    <row r="477" spans="3:11" ht="15">
      <c r="C477" s="88"/>
      <c r="D477" s="79"/>
      <c r="E477" s="79"/>
      <c r="F477" s="79"/>
      <c r="G477" s="89"/>
      <c r="H477" s="79"/>
      <c r="I477" s="79"/>
      <c r="J477" s="79"/>
      <c r="K477" s="85"/>
    </row>
    <row r="478" spans="3:11" ht="15">
      <c r="C478" s="88"/>
      <c r="D478" s="89"/>
      <c r="E478" s="79"/>
      <c r="F478" s="79"/>
      <c r="G478" s="79"/>
      <c r="H478" s="89"/>
      <c r="I478" s="79"/>
      <c r="J478" s="79"/>
      <c r="K478" s="85"/>
    </row>
    <row r="479" spans="3:11" ht="15">
      <c r="C479" s="84" t="s">
        <v>63</v>
      </c>
      <c r="D479" s="79"/>
      <c r="E479" s="79"/>
      <c r="F479" s="79"/>
      <c r="G479" s="79"/>
      <c r="H479" s="79"/>
      <c r="I479" s="79"/>
      <c r="J479" s="79"/>
      <c r="K479" s="85"/>
    </row>
    <row r="480" spans="3:11" ht="15">
      <c r="C480" s="84"/>
      <c r="D480" s="89"/>
      <c r="E480" s="89"/>
      <c r="F480" s="79"/>
      <c r="G480" s="79"/>
      <c r="H480" s="79"/>
      <c r="I480" s="95" t="s">
        <v>21</v>
      </c>
      <c r="J480" s="4">
        <f>J470-J474</f>
        <v>0</v>
      </c>
      <c r="K480" s="85" t="s">
        <v>29</v>
      </c>
    </row>
    <row r="481" spans="3:11" ht="15">
      <c r="C481" s="88"/>
      <c r="D481" s="79"/>
      <c r="E481" s="79"/>
      <c r="F481" s="79"/>
      <c r="G481" s="79"/>
      <c r="H481" s="79"/>
      <c r="I481" s="79"/>
      <c r="J481" s="79"/>
      <c r="K481" s="85"/>
    </row>
    <row r="482" spans="3:11" ht="15">
      <c r="C482" s="88"/>
      <c r="D482" s="79"/>
      <c r="E482" s="79"/>
      <c r="F482" s="79"/>
      <c r="G482" s="79"/>
      <c r="H482" s="79"/>
      <c r="I482" s="79"/>
      <c r="J482" s="79"/>
      <c r="K482" s="85"/>
    </row>
    <row r="483" spans="3:11" ht="15">
      <c r="C483" s="84" t="s">
        <v>64</v>
      </c>
      <c r="D483" s="79"/>
      <c r="E483" s="79"/>
      <c r="F483" s="79"/>
      <c r="G483" s="79"/>
      <c r="H483" s="79"/>
      <c r="I483" s="79"/>
      <c r="J483" s="79"/>
      <c r="K483" s="85"/>
    </row>
    <row r="484" spans="3:11" ht="15">
      <c r="C484" s="84"/>
      <c r="D484" s="89"/>
      <c r="E484" s="89"/>
      <c r="F484" s="79"/>
      <c r="G484" s="79"/>
      <c r="H484" s="79"/>
      <c r="I484" s="95" t="s">
        <v>21</v>
      </c>
      <c r="J484" s="4">
        <f>J472-J476</f>
        <v>0</v>
      </c>
      <c r="K484" s="85" t="s">
        <v>29</v>
      </c>
    </row>
    <row r="485" spans="3:11" ht="15">
      <c r="C485" s="88"/>
      <c r="D485" s="79"/>
      <c r="E485" s="79"/>
      <c r="F485" s="79"/>
      <c r="G485" s="79"/>
      <c r="H485" s="79"/>
      <c r="I485" s="79"/>
      <c r="J485" s="79"/>
      <c r="K485" s="85"/>
    </row>
    <row r="486" spans="3:11" ht="15">
      <c r="C486" s="88" t="s">
        <v>47</v>
      </c>
      <c r="D486" s="79"/>
      <c r="E486" s="79"/>
      <c r="F486" s="79"/>
      <c r="G486" s="79"/>
      <c r="H486" s="79"/>
      <c r="J486" s="79"/>
      <c r="K486" s="85"/>
    </row>
    <row r="487" spans="3:11" ht="15">
      <c r="C487" s="88"/>
      <c r="D487" s="79"/>
      <c r="E487" s="79"/>
      <c r="F487" s="79"/>
      <c r="G487" s="79"/>
      <c r="H487" s="79"/>
      <c r="I487" s="79"/>
      <c r="J487" s="79"/>
      <c r="K487" s="85"/>
    </row>
    <row r="488" spans="3:11" ht="15">
      <c r="C488" s="84"/>
      <c r="D488" s="89"/>
      <c r="E488" s="79"/>
      <c r="F488" s="79"/>
      <c r="G488" s="79"/>
      <c r="H488" s="79"/>
      <c r="I488" s="95" t="s">
        <v>21</v>
      </c>
      <c r="J488" s="4">
        <f>J480-J484</f>
        <v>0</v>
      </c>
      <c r="K488" s="85" t="s">
        <v>29</v>
      </c>
    </row>
    <row r="489" spans="3:11" ht="15">
      <c r="C489" s="96"/>
      <c r="D489" s="97"/>
      <c r="E489" s="97"/>
      <c r="F489" s="97"/>
      <c r="G489" s="97"/>
      <c r="H489" s="97"/>
      <c r="I489" s="97"/>
      <c r="J489" s="97"/>
      <c r="K489" s="98"/>
    </row>
    <row r="490" spans="3:11" ht="15">
      <c r="C490" s="78"/>
      <c r="D490" s="79"/>
      <c r="E490" s="79"/>
      <c r="F490" s="79"/>
      <c r="G490" s="79"/>
      <c r="H490" s="79"/>
      <c r="I490" s="79"/>
      <c r="J490" s="79"/>
      <c r="K490" s="79"/>
    </row>
    <row r="491" spans="3:11" ht="15">
      <c r="C491" s="78" t="s">
        <v>48</v>
      </c>
      <c r="D491" s="79"/>
      <c r="E491" s="79"/>
      <c r="F491" s="79"/>
      <c r="G491" s="79"/>
      <c r="H491" s="79"/>
      <c r="I491" s="79"/>
      <c r="J491" s="79"/>
      <c r="K491" s="79"/>
    </row>
    <row r="492" spans="3:11">
      <c r="C492" s="81" t="s">
        <v>17</v>
      </c>
      <c r="D492" s="82"/>
      <c r="E492" s="82"/>
      <c r="F492" s="82"/>
      <c r="G492" s="82"/>
      <c r="H492" s="82"/>
      <c r="I492" s="374"/>
      <c r="J492" s="375"/>
      <c r="K492" s="83"/>
    </row>
    <row r="493" spans="3:11" ht="15.75" customHeight="1">
      <c r="C493" s="84" t="s">
        <v>332</v>
      </c>
      <c r="D493" s="79"/>
      <c r="E493" s="79"/>
      <c r="F493" s="79"/>
      <c r="G493" s="79"/>
      <c r="H493" s="79"/>
      <c r="I493" s="60"/>
      <c r="J493" s="118"/>
      <c r="K493" s="85"/>
    </row>
    <row r="494" spans="3:11">
      <c r="C494" s="87" t="s">
        <v>102</v>
      </c>
      <c r="D494" s="79"/>
      <c r="E494" s="79"/>
      <c r="F494" s="79"/>
      <c r="G494" s="79"/>
      <c r="H494" s="79"/>
      <c r="I494" s="60"/>
      <c r="J494" s="61"/>
      <c r="K494" s="85" t="s">
        <v>8</v>
      </c>
    </row>
    <row r="495" spans="3:11" ht="15">
      <c r="C495" s="88"/>
      <c r="D495" s="79"/>
      <c r="E495" s="79"/>
      <c r="F495" s="79"/>
      <c r="G495" s="79"/>
      <c r="H495" s="79"/>
      <c r="I495" s="79"/>
      <c r="J495" s="79"/>
      <c r="K495" s="85"/>
    </row>
    <row r="496" spans="3:11" ht="15">
      <c r="C496" s="88" t="s">
        <v>49</v>
      </c>
      <c r="D496" s="79"/>
      <c r="E496" s="79"/>
      <c r="F496" s="79"/>
      <c r="G496" s="79"/>
      <c r="H496" s="79"/>
      <c r="I496" s="79"/>
      <c r="J496" s="79"/>
      <c r="K496" s="85"/>
    </row>
    <row r="497" spans="3:11">
      <c r="C497" s="370" t="s">
        <v>103</v>
      </c>
      <c r="D497" s="371"/>
      <c r="E497" s="371"/>
      <c r="F497" s="371"/>
      <c r="G497" s="371"/>
      <c r="H497" s="371"/>
      <c r="I497" s="371"/>
      <c r="J497" s="371"/>
      <c r="K497" s="372"/>
    </row>
    <row r="498" spans="3:11" ht="15">
      <c r="C498" s="88"/>
      <c r="D498" s="79"/>
      <c r="E498" s="79"/>
      <c r="F498" s="79"/>
      <c r="G498" s="79"/>
      <c r="H498" s="79"/>
      <c r="I498" s="79"/>
      <c r="J498" s="79"/>
      <c r="K498" s="85"/>
    </row>
    <row r="499" spans="3:11" ht="15">
      <c r="C499" s="90" t="s">
        <v>62</v>
      </c>
      <c r="D499" s="79"/>
      <c r="E499" s="79"/>
      <c r="F499" s="79"/>
      <c r="G499" s="79"/>
      <c r="H499" s="89"/>
      <c r="I499" s="79"/>
      <c r="J499" s="62"/>
      <c r="K499" s="85" t="s">
        <v>29</v>
      </c>
    </row>
    <row r="500" spans="3:11" ht="15">
      <c r="C500" s="88"/>
      <c r="D500" s="79"/>
      <c r="E500" s="79"/>
      <c r="F500" s="79"/>
      <c r="G500" s="79"/>
      <c r="H500" s="79"/>
      <c r="I500" s="79"/>
      <c r="J500" s="79"/>
      <c r="K500" s="85"/>
    </row>
    <row r="501" spans="3:11" ht="15">
      <c r="C501" s="90" t="s">
        <v>61</v>
      </c>
      <c r="D501" s="79"/>
      <c r="E501" s="79"/>
      <c r="F501" s="79"/>
      <c r="G501" s="79"/>
      <c r="H501" s="89"/>
      <c r="I501" s="79"/>
      <c r="J501" s="62"/>
      <c r="K501" s="85" t="s">
        <v>29</v>
      </c>
    </row>
    <row r="502" spans="3:11" ht="15">
      <c r="C502" s="88"/>
      <c r="D502" s="79"/>
      <c r="E502" s="79"/>
      <c r="F502" s="79"/>
      <c r="G502" s="79"/>
      <c r="H502" s="79"/>
      <c r="I502" s="79"/>
      <c r="J502" s="79"/>
      <c r="K502" s="85"/>
    </row>
    <row r="503" spans="3:11" ht="15">
      <c r="C503" s="91" t="s">
        <v>65</v>
      </c>
      <c r="D503" s="92"/>
      <c r="E503" s="92"/>
      <c r="F503" s="92"/>
      <c r="G503" s="92"/>
      <c r="H503" s="89"/>
      <c r="I503" s="92"/>
      <c r="J503" s="93"/>
      <c r="K503" s="85" t="s">
        <v>29</v>
      </c>
    </row>
    <row r="504" spans="3:11" ht="15">
      <c r="C504" s="94"/>
      <c r="D504" s="92"/>
      <c r="E504" s="92"/>
      <c r="F504" s="92"/>
      <c r="G504" s="92"/>
      <c r="H504" s="89"/>
      <c r="I504" s="92"/>
      <c r="J504" s="79"/>
      <c r="K504" s="85"/>
    </row>
    <row r="505" spans="3:11" ht="15">
      <c r="C505" s="91" t="s">
        <v>66</v>
      </c>
      <c r="D505" s="92"/>
      <c r="E505" s="92"/>
      <c r="F505" s="92"/>
      <c r="G505" s="92"/>
      <c r="H505" s="89"/>
      <c r="I505" s="92"/>
      <c r="J505" s="93"/>
      <c r="K505" s="85" t="s">
        <v>29</v>
      </c>
    </row>
    <row r="506" spans="3:11" ht="15">
      <c r="C506" s="88"/>
      <c r="D506" s="79"/>
      <c r="E506" s="79"/>
      <c r="F506" s="79"/>
      <c r="G506" s="89"/>
      <c r="H506" s="79"/>
      <c r="I506" s="79"/>
      <c r="J506" s="79"/>
      <c r="K506" s="85"/>
    </row>
    <row r="507" spans="3:11" ht="15">
      <c r="C507" s="88"/>
      <c r="D507" s="89"/>
      <c r="E507" s="79"/>
      <c r="F507" s="79"/>
      <c r="G507" s="79"/>
      <c r="H507" s="89"/>
      <c r="I507" s="79"/>
      <c r="J507" s="79"/>
      <c r="K507" s="85"/>
    </row>
    <row r="508" spans="3:11" ht="15">
      <c r="C508" s="84" t="s">
        <v>63</v>
      </c>
      <c r="D508" s="79"/>
      <c r="E508" s="79"/>
      <c r="F508" s="79"/>
      <c r="G508" s="79"/>
      <c r="H508" s="79"/>
      <c r="I508" s="79"/>
      <c r="J508" s="79"/>
      <c r="K508" s="85"/>
    </row>
    <row r="509" spans="3:11" ht="15">
      <c r="C509" s="84"/>
      <c r="D509" s="89"/>
      <c r="E509" s="89"/>
      <c r="F509" s="79"/>
      <c r="G509" s="79"/>
      <c r="H509" s="79"/>
      <c r="I509" s="95" t="s">
        <v>21</v>
      </c>
      <c r="J509" s="4">
        <f>J499-J503</f>
        <v>0</v>
      </c>
      <c r="K509" s="85" t="s">
        <v>29</v>
      </c>
    </row>
    <row r="510" spans="3:11" ht="15">
      <c r="C510" s="88"/>
      <c r="D510" s="79"/>
      <c r="E510" s="79"/>
      <c r="F510" s="79"/>
      <c r="G510" s="79"/>
      <c r="H510" s="79"/>
      <c r="I510" s="79"/>
      <c r="J510" s="79"/>
      <c r="K510" s="85"/>
    </row>
    <row r="511" spans="3:11" ht="15">
      <c r="C511" s="88"/>
      <c r="D511" s="79"/>
      <c r="E511" s="79"/>
      <c r="F511" s="79"/>
      <c r="G511" s="79"/>
      <c r="H511" s="79"/>
      <c r="I511" s="79"/>
      <c r="J511" s="79"/>
      <c r="K511" s="85"/>
    </row>
    <row r="512" spans="3:11" ht="15">
      <c r="C512" s="84" t="s">
        <v>64</v>
      </c>
      <c r="D512" s="79"/>
      <c r="E512" s="79"/>
      <c r="F512" s="79"/>
      <c r="G512" s="79"/>
      <c r="H512" s="79"/>
      <c r="I512" s="79"/>
      <c r="J512" s="79"/>
      <c r="K512" s="85"/>
    </row>
    <row r="513" spans="3:11" ht="15">
      <c r="C513" s="84"/>
      <c r="D513" s="89"/>
      <c r="E513" s="89"/>
      <c r="F513" s="79"/>
      <c r="G513" s="79"/>
      <c r="H513" s="79"/>
      <c r="I513" s="95" t="s">
        <v>21</v>
      </c>
      <c r="J513" s="4">
        <f>J501-J505</f>
        <v>0</v>
      </c>
      <c r="K513" s="85" t="s">
        <v>29</v>
      </c>
    </row>
    <row r="514" spans="3:11" ht="15">
      <c r="C514" s="88"/>
      <c r="D514" s="79"/>
      <c r="E514" s="79"/>
      <c r="F514" s="79"/>
      <c r="G514" s="79"/>
      <c r="H514" s="79"/>
      <c r="I514" s="79"/>
      <c r="J514" s="79"/>
      <c r="K514" s="85"/>
    </row>
    <row r="515" spans="3:11" ht="15">
      <c r="C515" s="88" t="s">
        <v>48</v>
      </c>
      <c r="D515" s="79"/>
      <c r="E515" s="79"/>
      <c r="F515" s="79"/>
      <c r="G515" s="79"/>
      <c r="H515" s="79"/>
      <c r="J515" s="79"/>
      <c r="K515" s="85"/>
    </row>
    <row r="516" spans="3:11" ht="15">
      <c r="C516" s="88"/>
      <c r="D516" s="79"/>
      <c r="E516" s="79"/>
      <c r="F516" s="79"/>
      <c r="G516" s="79"/>
      <c r="H516" s="79"/>
      <c r="I516" s="79"/>
      <c r="J516" s="79"/>
      <c r="K516" s="85"/>
    </row>
    <row r="517" spans="3:11" ht="15">
      <c r="C517" s="84"/>
      <c r="D517" s="89"/>
      <c r="E517" s="79"/>
      <c r="F517" s="79"/>
      <c r="G517" s="79"/>
      <c r="H517" s="79"/>
      <c r="I517" s="95" t="s">
        <v>21</v>
      </c>
      <c r="J517" s="4">
        <f>J509-J513</f>
        <v>0</v>
      </c>
      <c r="K517" s="85" t="s">
        <v>29</v>
      </c>
    </row>
    <row r="518" spans="3:11" ht="15">
      <c r="C518" s="96"/>
      <c r="D518" s="97"/>
      <c r="E518" s="97"/>
      <c r="F518" s="97"/>
      <c r="G518" s="97"/>
      <c r="H518" s="97"/>
      <c r="I518" s="97"/>
      <c r="J518" s="97"/>
      <c r="K518" s="98"/>
    </row>
    <row r="519" spans="3:11" ht="15">
      <c r="C519" s="78"/>
      <c r="D519" s="79"/>
      <c r="E519" s="79"/>
      <c r="F519" s="79"/>
      <c r="G519" s="79"/>
      <c r="H519" s="79"/>
      <c r="I519" s="79"/>
      <c r="J519" s="79"/>
      <c r="K519" s="79"/>
    </row>
    <row r="520" spans="3:11" ht="15.75" thickBot="1">
      <c r="C520" s="99" t="s">
        <v>77</v>
      </c>
      <c r="D520" s="99"/>
      <c r="E520" s="99"/>
      <c r="F520" s="99"/>
      <c r="G520" s="99"/>
      <c r="H520" s="99"/>
      <c r="I520" s="99"/>
      <c r="J520" s="99"/>
      <c r="K520" s="99"/>
    </row>
    <row r="522" spans="3:11" ht="12.75" customHeight="1">
      <c r="D522" s="89"/>
    </row>
    <row r="523" spans="3:11" ht="15">
      <c r="C523" s="100"/>
    </row>
    <row r="524" spans="3:11" ht="15">
      <c r="C524" s="373" t="s">
        <v>73</v>
      </c>
      <c r="D524" s="373"/>
      <c r="E524" s="373"/>
      <c r="F524" s="373"/>
      <c r="G524" s="373"/>
      <c r="H524" s="373"/>
      <c r="I524" s="373"/>
      <c r="J524" s="373"/>
      <c r="K524" s="373"/>
    </row>
    <row r="525" spans="3:11" ht="58.5" customHeight="1">
      <c r="C525" s="369" t="s">
        <v>351</v>
      </c>
      <c r="D525" s="369"/>
      <c r="E525" s="369"/>
      <c r="F525" s="369"/>
      <c r="G525" s="369"/>
      <c r="H525" s="369"/>
      <c r="I525" s="369"/>
      <c r="J525" s="369"/>
      <c r="K525" s="369"/>
    </row>
    <row r="526" spans="3:11">
      <c r="C526" s="369"/>
      <c r="D526" s="369"/>
      <c r="E526" s="369"/>
      <c r="F526" s="369"/>
      <c r="G526" s="369"/>
      <c r="H526" s="369"/>
      <c r="I526" s="369"/>
      <c r="J526" s="369"/>
      <c r="K526" s="369"/>
    </row>
    <row r="527" spans="3:11" ht="15">
      <c r="C527" s="101" t="s">
        <v>73</v>
      </c>
      <c r="D527" s="101"/>
      <c r="E527" s="101"/>
      <c r="F527" s="101"/>
      <c r="G527" s="89"/>
      <c r="H527" s="101"/>
      <c r="I527" s="101"/>
      <c r="J527" s="102"/>
      <c r="K527" s="64" t="s">
        <v>5</v>
      </c>
    </row>
    <row r="529" spans="2:11" ht="15">
      <c r="C529" s="100" t="s">
        <v>68</v>
      </c>
      <c r="G529" s="89"/>
      <c r="J529" s="4">
        <f>(IF(I434&lt;&gt;"",IF(OR(I434=Aides!$B$16,I434=Aides!$B$17,I434=Aides!$B$18),J459*J435,J459*VLOOKUP(I434,Aides!$B$2:$C$18,2,FALSE)))+IF(I463&lt;&gt;"",IF(OR(I463=Aides!$B$16,I463=Aides!$B$17,I463=Aides!$B$18),J488*J464,J488*VLOOKUP(I463,Aides!$B$2:$C$18,2,FALSE)))+IF(I492&lt;&gt;"",IF(OR(I492=Aides!$B$16,I492=Aides!$B$17,I492=Aides!$B$18),J517*J493,J517*VLOOKUP(I492,Aides!$B$2:$C$18,2,FALSE))))*J527</f>
        <v>0</v>
      </c>
      <c r="K529" s="64" t="s">
        <v>60</v>
      </c>
    </row>
    <row r="531" spans="2:11" ht="15.75" thickBot="1">
      <c r="C531" s="104" t="s">
        <v>42</v>
      </c>
      <c r="D531" s="105"/>
      <c r="E531" s="105"/>
      <c r="F531" s="105"/>
      <c r="G531" s="105"/>
      <c r="H531" s="105"/>
      <c r="I531" s="105"/>
      <c r="J531" s="105"/>
      <c r="K531" s="105"/>
    </row>
    <row r="533" spans="2:11" ht="15">
      <c r="C533" s="100" t="s">
        <v>320</v>
      </c>
      <c r="G533" s="89"/>
      <c r="J533" s="62"/>
      <c r="K533" s="64" t="s">
        <v>6</v>
      </c>
    </row>
    <row r="535" spans="2:11" ht="15.75" customHeight="1">
      <c r="C535" s="369" t="s">
        <v>7</v>
      </c>
      <c r="D535" s="369"/>
      <c r="E535" s="369"/>
      <c r="F535" s="369"/>
      <c r="G535" s="369"/>
      <c r="H535" s="369"/>
      <c r="I535" s="369"/>
      <c r="J535" s="369"/>
      <c r="K535" s="369"/>
    </row>
    <row r="537" spans="2:11" ht="15">
      <c r="B537" s="103"/>
      <c r="C537" s="106" t="s">
        <v>321</v>
      </c>
      <c r="G537" s="89"/>
      <c r="J537" s="156"/>
    </row>
    <row r="538" spans="2:11" ht="30" customHeight="1">
      <c r="B538" s="103"/>
      <c r="C538" s="275" t="s">
        <v>352</v>
      </c>
      <c r="D538" s="275"/>
      <c r="E538" s="275"/>
      <c r="F538" s="275"/>
      <c r="G538" s="275"/>
      <c r="H538" s="275"/>
      <c r="I538" s="275"/>
      <c r="J538" s="275"/>
      <c r="K538" s="275"/>
    </row>
    <row r="539" spans="2:11" s="60" customFormat="1" ht="25.5" customHeight="1">
      <c r="B539" s="158"/>
      <c r="C539" s="358"/>
      <c r="D539" s="359"/>
      <c r="E539" s="359"/>
      <c r="F539" s="359"/>
      <c r="G539" s="359"/>
      <c r="H539" s="359"/>
      <c r="I539" s="359"/>
      <c r="J539" s="359"/>
      <c r="K539" s="360"/>
    </row>
    <row r="540" spans="2:11" s="60" customFormat="1" ht="25.5" customHeight="1">
      <c r="B540" s="158"/>
      <c r="C540" s="361"/>
      <c r="D540" s="362"/>
      <c r="E540" s="362"/>
      <c r="F540" s="362"/>
      <c r="G540" s="362"/>
      <c r="H540" s="362"/>
      <c r="I540" s="362"/>
      <c r="J540" s="362"/>
      <c r="K540" s="363"/>
    </row>
    <row r="541" spans="2:11" s="60" customFormat="1" ht="25.5" customHeight="1">
      <c r="B541" s="158"/>
      <c r="C541" s="364"/>
      <c r="D541" s="365"/>
      <c r="E541" s="365"/>
      <c r="F541" s="365"/>
      <c r="G541" s="365"/>
      <c r="H541" s="365"/>
      <c r="I541" s="365"/>
      <c r="J541" s="365"/>
      <c r="K541" s="363"/>
    </row>
    <row r="542" spans="2:11" s="60" customFormat="1" ht="25.5" customHeight="1">
      <c r="B542" s="158"/>
      <c r="C542" s="364"/>
      <c r="D542" s="365"/>
      <c r="E542" s="365"/>
      <c r="F542" s="365"/>
      <c r="G542" s="365"/>
      <c r="H542" s="365"/>
      <c r="I542" s="365"/>
      <c r="J542" s="365"/>
      <c r="K542" s="363"/>
    </row>
    <row r="543" spans="2:11" s="60" customFormat="1" ht="25.5" customHeight="1">
      <c r="B543" s="158"/>
      <c r="C543" s="366"/>
      <c r="D543" s="367"/>
      <c r="E543" s="367"/>
      <c r="F543" s="367"/>
      <c r="G543" s="367"/>
      <c r="H543" s="367"/>
      <c r="I543" s="367"/>
      <c r="J543" s="367"/>
      <c r="K543" s="368"/>
    </row>
    <row r="545" spans="2:13" ht="15">
      <c r="B545" s="103"/>
      <c r="C545" s="106" t="s">
        <v>314</v>
      </c>
      <c r="G545" s="89"/>
      <c r="J545" s="119"/>
      <c r="K545" s="64" t="s">
        <v>313</v>
      </c>
      <c r="M545" s="120" t="s">
        <v>315</v>
      </c>
    </row>
    <row r="546" spans="2:13" ht="15">
      <c r="B546" s="103"/>
      <c r="C546" s="106"/>
      <c r="J546" s="6"/>
    </row>
    <row r="547" spans="2:13" ht="15">
      <c r="B547" s="103"/>
      <c r="C547" s="106" t="s">
        <v>348</v>
      </c>
      <c r="J547" s="4">
        <f>J533*J545</f>
        <v>0</v>
      </c>
      <c r="K547" s="64" t="s">
        <v>6</v>
      </c>
    </row>
    <row r="548" spans="2:13" ht="15">
      <c r="B548" s="103"/>
      <c r="C548" s="106"/>
      <c r="J548" s="6"/>
    </row>
    <row r="549" spans="2:13" s="1" customFormat="1" ht="15">
      <c r="B549" s="178"/>
      <c r="C549" s="177" t="s">
        <v>377</v>
      </c>
      <c r="G549"/>
      <c r="J549" s="4">
        <f>J459*J436+J465*J488+J494*J517</f>
        <v>0</v>
      </c>
      <c r="K549" s="1" t="s">
        <v>96</v>
      </c>
    </row>
    <row r="550" spans="2:13" ht="15">
      <c r="B550" s="103"/>
      <c r="C550" s="106"/>
      <c r="J550" s="6"/>
    </row>
    <row r="551" spans="2:13" ht="15">
      <c r="B551" s="103"/>
      <c r="C551" s="107" t="s">
        <v>380</v>
      </c>
      <c r="E551" s="89"/>
      <c r="G551" s="89"/>
      <c r="J551" s="108" t="str">
        <f>IF(OR(J549=0,J549=""),"",J547/J549)</f>
        <v/>
      </c>
      <c r="K551" s="64" t="s">
        <v>5</v>
      </c>
    </row>
    <row r="552" spans="2:13" ht="15.75" thickBot="1">
      <c r="C552" s="104"/>
      <c r="D552" s="105"/>
      <c r="E552" s="105"/>
      <c r="F552" s="105"/>
      <c r="G552" s="105"/>
      <c r="H552" s="105"/>
      <c r="I552" s="105"/>
      <c r="J552" s="105"/>
      <c r="K552" s="105"/>
    </row>
    <row r="555" spans="2:13" ht="15.75" thickBot="1">
      <c r="C555" s="76" t="s">
        <v>38</v>
      </c>
      <c r="D555" s="77"/>
      <c r="E555" s="77"/>
      <c r="F555" s="77"/>
      <c r="G555" s="77"/>
      <c r="H555" s="77"/>
      <c r="I555" s="77"/>
      <c r="J555" s="77"/>
      <c r="K555" s="77"/>
    </row>
    <row r="556" spans="2:13" ht="15">
      <c r="C556" s="78"/>
      <c r="D556" s="79"/>
      <c r="E556" s="79"/>
      <c r="F556" s="79"/>
      <c r="G556" s="79"/>
      <c r="H556" s="79"/>
      <c r="I556" s="79"/>
      <c r="J556" s="79"/>
      <c r="K556" s="79"/>
    </row>
    <row r="557" spans="2:13" ht="15">
      <c r="C557" s="78" t="s">
        <v>46</v>
      </c>
      <c r="D557" s="79"/>
      <c r="E557" s="79"/>
      <c r="F557" s="79"/>
      <c r="G557" s="79"/>
      <c r="H557" s="79"/>
      <c r="I557" s="79"/>
      <c r="J557" s="79"/>
      <c r="K557" s="79"/>
    </row>
    <row r="558" spans="2:13">
      <c r="C558" s="81" t="s">
        <v>17</v>
      </c>
      <c r="D558" s="82"/>
      <c r="E558" s="82"/>
      <c r="F558" s="82"/>
      <c r="G558" s="82"/>
      <c r="H558" s="82"/>
      <c r="I558" s="374"/>
      <c r="J558" s="375"/>
      <c r="K558" s="83"/>
    </row>
    <row r="559" spans="2:13" ht="15.75" customHeight="1">
      <c r="C559" s="84" t="s">
        <v>332</v>
      </c>
      <c r="D559" s="79"/>
      <c r="E559" s="79"/>
      <c r="F559" s="79"/>
      <c r="G559" s="79"/>
      <c r="H559" s="79"/>
      <c r="I559" s="60"/>
      <c r="J559" s="118"/>
      <c r="K559" s="85"/>
    </row>
    <row r="560" spans="2:13">
      <c r="C560" s="87" t="s">
        <v>102</v>
      </c>
      <c r="D560" s="79"/>
      <c r="E560" s="79"/>
      <c r="F560" s="79"/>
      <c r="G560" s="79"/>
      <c r="H560" s="79"/>
      <c r="I560" s="60"/>
      <c r="J560" s="61"/>
      <c r="K560" s="85" t="s">
        <v>8</v>
      </c>
    </row>
    <row r="561" spans="3:11" ht="15">
      <c r="C561" s="88"/>
      <c r="D561" s="79"/>
      <c r="E561" s="79"/>
      <c r="F561" s="79"/>
      <c r="G561" s="79"/>
      <c r="H561" s="79"/>
      <c r="I561" s="79"/>
      <c r="J561" s="79"/>
      <c r="K561" s="85"/>
    </row>
    <row r="562" spans="3:11" ht="15">
      <c r="C562" s="88" t="s">
        <v>49</v>
      </c>
      <c r="D562" s="79"/>
      <c r="E562" s="79"/>
      <c r="F562" s="79"/>
      <c r="G562" s="79"/>
      <c r="H562" s="79"/>
      <c r="I562" s="79"/>
      <c r="J562" s="79"/>
      <c r="K562" s="85"/>
    </row>
    <row r="563" spans="3:11">
      <c r="C563" s="370" t="s">
        <v>103</v>
      </c>
      <c r="D563" s="371"/>
      <c r="E563" s="371"/>
      <c r="F563" s="371"/>
      <c r="G563" s="371"/>
      <c r="H563" s="371"/>
      <c r="I563" s="371"/>
      <c r="J563" s="371"/>
      <c r="K563" s="372"/>
    </row>
    <row r="564" spans="3:11" ht="15">
      <c r="C564" s="88"/>
      <c r="D564" s="79"/>
      <c r="E564" s="79"/>
      <c r="F564" s="79"/>
      <c r="G564" s="79"/>
      <c r="H564" s="79"/>
      <c r="I564" s="79"/>
      <c r="J564" s="79"/>
      <c r="K564" s="85"/>
    </row>
    <row r="565" spans="3:11" ht="15">
      <c r="C565" s="90" t="s">
        <v>62</v>
      </c>
      <c r="D565" s="79"/>
      <c r="E565" s="79"/>
      <c r="F565" s="79"/>
      <c r="G565" s="79"/>
      <c r="H565" s="79"/>
      <c r="I565" s="79"/>
      <c r="J565" s="62"/>
      <c r="K565" s="85" t="s">
        <v>29</v>
      </c>
    </row>
    <row r="566" spans="3:11" ht="15">
      <c r="C566" s="88"/>
      <c r="D566" s="79"/>
      <c r="E566" s="79"/>
      <c r="F566" s="79"/>
      <c r="G566" s="79"/>
      <c r="H566" s="79"/>
      <c r="I566" s="79"/>
      <c r="J566" s="79"/>
      <c r="K566" s="85"/>
    </row>
    <row r="567" spans="3:11" ht="15">
      <c r="C567" s="90" t="s">
        <v>61</v>
      </c>
      <c r="D567" s="79"/>
      <c r="E567" s="79"/>
      <c r="F567" s="79"/>
      <c r="G567" s="79"/>
      <c r="H567" s="79" t="s">
        <v>20</v>
      </c>
      <c r="I567" s="79"/>
      <c r="J567" s="62"/>
      <c r="K567" s="85" t="s">
        <v>29</v>
      </c>
    </row>
    <row r="568" spans="3:11" ht="15">
      <c r="C568" s="88"/>
      <c r="D568" s="79"/>
      <c r="E568" s="79"/>
      <c r="F568" s="79"/>
      <c r="G568" s="79"/>
      <c r="H568" s="79"/>
      <c r="I568" s="79"/>
      <c r="J568" s="79"/>
      <c r="K568" s="85"/>
    </row>
    <row r="569" spans="3:11" ht="15">
      <c r="C569" s="91" t="s">
        <v>65</v>
      </c>
      <c r="D569" s="92"/>
      <c r="E569" s="92"/>
      <c r="F569" s="92"/>
      <c r="G569" s="92"/>
      <c r="I569" s="92"/>
      <c r="J569" s="93"/>
      <c r="K569" s="85" t="s">
        <v>29</v>
      </c>
    </row>
    <row r="570" spans="3:11" ht="15">
      <c r="C570" s="94"/>
      <c r="D570" s="92"/>
      <c r="E570" s="92"/>
      <c r="F570" s="92"/>
      <c r="G570" s="92"/>
      <c r="H570" s="89"/>
      <c r="I570" s="92"/>
      <c r="J570" s="79"/>
      <c r="K570" s="85"/>
    </row>
    <row r="571" spans="3:11" ht="15">
      <c r="C571" s="91" t="s">
        <v>66</v>
      </c>
      <c r="D571" s="92"/>
      <c r="E571" s="92"/>
      <c r="F571" s="92"/>
      <c r="G571" s="92"/>
      <c r="H571" s="89"/>
      <c r="I571" s="92"/>
      <c r="J571" s="93"/>
      <c r="K571" s="85" t="s">
        <v>29</v>
      </c>
    </row>
    <row r="572" spans="3:11" ht="15">
      <c r="C572" s="88"/>
      <c r="D572" s="79"/>
      <c r="E572" s="79"/>
      <c r="F572" s="79"/>
      <c r="G572" s="89"/>
      <c r="H572" s="79"/>
      <c r="I572" s="79"/>
      <c r="J572" s="79"/>
      <c r="K572" s="85"/>
    </row>
    <row r="573" spans="3:11" ht="15">
      <c r="C573" s="88"/>
      <c r="D573" s="89"/>
      <c r="E573" s="79"/>
      <c r="F573" s="79"/>
      <c r="G573" s="79"/>
      <c r="H573" s="89"/>
      <c r="I573" s="79"/>
      <c r="J573" s="79"/>
      <c r="K573" s="85"/>
    </row>
    <row r="574" spans="3:11" ht="15">
      <c r="C574" s="84" t="s">
        <v>63</v>
      </c>
      <c r="D574" s="79"/>
      <c r="E574" s="79"/>
      <c r="F574" s="79"/>
      <c r="G574" s="79"/>
      <c r="H574" s="79"/>
      <c r="I574" s="79"/>
      <c r="J574" s="79"/>
      <c r="K574" s="85"/>
    </row>
    <row r="575" spans="3:11" ht="15">
      <c r="C575" s="84"/>
      <c r="D575" s="89"/>
      <c r="E575" s="89"/>
      <c r="F575" s="79"/>
      <c r="G575" s="79"/>
      <c r="H575" s="79"/>
      <c r="I575" s="95" t="s">
        <v>21</v>
      </c>
      <c r="J575" s="4">
        <f>J565-J569</f>
        <v>0</v>
      </c>
      <c r="K575" s="85" t="s">
        <v>29</v>
      </c>
    </row>
    <row r="576" spans="3:11" ht="15">
      <c r="C576" s="88"/>
      <c r="D576" s="79"/>
      <c r="E576" s="79"/>
      <c r="F576" s="79"/>
      <c r="G576" s="79"/>
      <c r="H576" s="79"/>
      <c r="I576" s="79"/>
      <c r="J576" s="79"/>
      <c r="K576" s="85"/>
    </row>
    <row r="577" spans="3:11" ht="15">
      <c r="C577" s="88"/>
      <c r="D577" s="79"/>
      <c r="E577" s="79"/>
      <c r="F577" s="79"/>
      <c r="G577" s="79"/>
      <c r="H577" s="79"/>
      <c r="I577" s="79"/>
      <c r="J577" s="79"/>
      <c r="K577" s="85"/>
    </row>
    <row r="578" spans="3:11" ht="15">
      <c r="C578" s="84" t="s">
        <v>64</v>
      </c>
      <c r="D578" s="79"/>
      <c r="E578" s="79"/>
      <c r="F578" s="79"/>
      <c r="G578" s="79"/>
      <c r="H578" s="79"/>
      <c r="I578" s="79"/>
      <c r="J578" s="79"/>
      <c r="K578" s="85"/>
    </row>
    <row r="579" spans="3:11" ht="15">
      <c r="C579" s="84"/>
      <c r="D579" s="89"/>
      <c r="E579" s="89"/>
      <c r="F579" s="79"/>
      <c r="G579" s="79"/>
      <c r="H579" s="79"/>
      <c r="I579" s="95" t="s">
        <v>21</v>
      </c>
      <c r="J579" s="4">
        <f>J567-J571</f>
        <v>0</v>
      </c>
      <c r="K579" s="85" t="s">
        <v>29</v>
      </c>
    </row>
    <row r="580" spans="3:11" ht="15">
      <c r="C580" s="88"/>
      <c r="D580" s="79"/>
      <c r="E580" s="79"/>
      <c r="F580" s="79"/>
      <c r="G580" s="79"/>
      <c r="H580" s="79"/>
      <c r="I580" s="79"/>
      <c r="J580" s="79"/>
      <c r="K580" s="85"/>
    </row>
    <row r="581" spans="3:11" ht="15">
      <c r="C581" s="88" t="s">
        <v>46</v>
      </c>
      <c r="D581" s="79"/>
      <c r="E581" s="79"/>
      <c r="F581" s="79"/>
      <c r="G581" s="79"/>
      <c r="H581" s="79"/>
      <c r="J581" s="79"/>
      <c r="K581" s="85"/>
    </row>
    <row r="582" spans="3:11" ht="15">
      <c r="C582" s="88"/>
      <c r="D582" s="79"/>
      <c r="E582" s="79"/>
      <c r="F582" s="79"/>
      <c r="G582" s="79"/>
      <c r="H582" s="79"/>
      <c r="I582" s="79"/>
      <c r="J582" s="79"/>
      <c r="K582" s="85"/>
    </row>
    <row r="583" spans="3:11" ht="15">
      <c r="C583" s="84"/>
      <c r="D583" s="89"/>
      <c r="E583" s="79"/>
      <c r="F583" s="79"/>
      <c r="G583" s="79"/>
      <c r="H583" s="79"/>
      <c r="I583" s="95" t="s">
        <v>21</v>
      </c>
      <c r="J583" s="4">
        <f>J575-J579</f>
        <v>0</v>
      </c>
      <c r="K583" s="85" t="s">
        <v>29</v>
      </c>
    </row>
    <row r="584" spans="3:11" ht="15">
      <c r="C584" s="96"/>
      <c r="D584" s="97"/>
      <c r="E584" s="97"/>
      <c r="F584" s="97"/>
      <c r="G584" s="97"/>
      <c r="H584" s="97"/>
      <c r="I584" s="97"/>
      <c r="J584" s="97"/>
      <c r="K584" s="98"/>
    </row>
    <row r="585" spans="3:11" ht="15">
      <c r="C585" s="78"/>
      <c r="D585" s="79"/>
      <c r="E585" s="79"/>
      <c r="F585" s="79"/>
      <c r="G585" s="79"/>
      <c r="H585" s="79"/>
      <c r="I585" s="79"/>
      <c r="J585" s="79"/>
      <c r="K585" s="79"/>
    </row>
    <row r="586" spans="3:11" ht="15">
      <c r="C586" s="78" t="s">
        <v>47</v>
      </c>
      <c r="D586" s="79"/>
      <c r="E586" s="79"/>
      <c r="F586" s="79"/>
      <c r="G586" s="79"/>
      <c r="H586" s="79"/>
      <c r="I586" s="79"/>
      <c r="J586" s="79"/>
      <c r="K586" s="79"/>
    </row>
    <row r="587" spans="3:11">
      <c r="C587" s="81" t="s">
        <v>17</v>
      </c>
      <c r="D587" s="82"/>
      <c r="E587" s="82"/>
      <c r="F587" s="82"/>
      <c r="G587" s="82"/>
      <c r="H587" s="82"/>
      <c r="I587" s="374"/>
      <c r="J587" s="375"/>
      <c r="K587" s="83"/>
    </row>
    <row r="588" spans="3:11" ht="17.25" customHeight="1">
      <c r="C588" s="84" t="s">
        <v>332</v>
      </c>
      <c r="D588" s="79"/>
      <c r="E588" s="79"/>
      <c r="F588" s="79"/>
      <c r="G588" s="79"/>
      <c r="H588" s="79"/>
      <c r="I588" s="60"/>
      <c r="J588" s="118"/>
      <c r="K588" s="85"/>
    </row>
    <row r="589" spans="3:11">
      <c r="C589" s="87" t="s">
        <v>102</v>
      </c>
      <c r="D589" s="79"/>
      <c r="E589" s="79"/>
      <c r="F589" s="79"/>
      <c r="G589" s="79"/>
      <c r="H589" s="79"/>
      <c r="I589" s="60"/>
      <c r="J589" s="61"/>
      <c r="K589" s="85" t="s">
        <v>8</v>
      </c>
    </row>
    <row r="590" spans="3:11" ht="15">
      <c r="C590" s="88"/>
      <c r="D590" s="79"/>
      <c r="E590" s="79"/>
      <c r="F590" s="79"/>
      <c r="G590" s="79"/>
      <c r="H590" s="79"/>
      <c r="I590" s="79"/>
      <c r="J590" s="79"/>
      <c r="K590" s="85"/>
    </row>
    <row r="591" spans="3:11" ht="15">
      <c r="C591" s="88" t="s">
        <v>49</v>
      </c>
      <c r="D591" s="79"/>
      <c r="E591" s="79"/>
      <c r="F591" s="79"/>
      <c r="G591" s="79"/>
      <c r="H591" s="79"/>
      <c r="I591" s="79"/>
      <c r="J591" s="79"/>
      <c r="K591" s="85"/>
    </row>
    <row r="592" spans="3:11">
      <c r="C592" s="370" t="s">
        <v>103</v>
      </c>
      <c r="D592" s="371"/>
      <c r="E592" s="371"/>
      <c r="F592" s="371"/>
      <c r="G592" s="371"/>
      <c r="H592" s="371"/>
      <c r="I592" s="371"/>
      <c r="J592" s="371"/>
      <c r="K592" s="372"/>
    </row>
    <row r="593" spans="3:11" ht="15">
      <c r="C593" s="88"/>
      <c r="D593" s="79"/>
      <c r="E593" s="79"/>
      <c r="F593" s="79"/>
      <c r="G593" s="79"/>
      <c r="H593" s="79"/>
      <c r="I593" s="79"/>
      <c r="J593" s="79"/>
      <c r="K593" s="85"/>
    </row>
    <row r="594" spans="3:11" ht="15">
      <c r="C594" s="90" t="s">
        <v>62</v>
      </c>
      <c r="D594" s="79"/>
      <c r="E594" s="79"/>
      <c r="F594" s="79"/>
      <c r="G594" s="79"/>
      <c r="H594" s="89"/>
      <c r="I594" s="79"/>
      <c r="J594" s="62"/>
      <c r="K594" s="85" t="s">
        <v>29</v>
      </c>
    </row>
    <row r="595" spans="3:11" ht="15">
      <c r="C595" s="88"/>
      <c r="D595" s="79"/>
      <c r="E595" s="79"/>
      <c r="F595" s="79"/>
      <c r="G595" s="79"/>
      <c r="H595" s="79"/>
      <c r="I595" s="79"/>
      <c r="J595" s="79"/>
      <c r="K595" s="85"/>
    </row>
    <row r="596" spans="3:11" ht="15">
      <c r="C596" s="90" t="s">
        <v>61</v>
      </c>
      <c r="D596" s="79"/>
      <c r="E596" s="79"/>
      <c r="F596" s="79"/>
      <c r="G596" s="79"/>
      <c r="H596" s="89"/>
      <c r="I596" s="79"/>
      <c r="J596" s="62"/>
      <c r="K596" s="85" t="s">
        <v>29</v>
      </c>
    </row>
    <row r="597" spans="3:11" ht="15">
      <c r="C597" s="88"/>
      <c r="D597" s="79"/>
      <c r="E597" s="79"/>
      <c r="F597" s="79"/>
      <c r="G597" s="79"/>
      <c r="H597" s="79"/>
      <c r="I597" s="79"/>
      <c r="J597" s="79"/>
      <c r="K597" s="85"/>
    </row>
    <row r="598" spans="3:11" ht="15">
      <c r="C598" s="91" t="s">
        <v>65</v>
      </c>
      <c r="D598" s="92"/>
      <c r="E598" s="92"/>
      <c r="F598" s="92"/>
      <c r="G598" s="92"/>
      <c r="H598" s="89"/>
      <c r="I598" s="92"/>
      <c r="J598" s="93"/>
      <c r="K598" s="85" t="s">
        <v>29</v>
      </c>
    </row>
    <row r="599" spans="3:11" ht="15">
      <c r="C599" s="94"/>
      <c r="D599" s="92"/>
      <c r="E599" s="92"/>
      <c r="F599" s="92"/>
      <c r="G599" s="92"/>
      <c r="H599" s="89"/>
      <c r="I599" s="92"/>
      <c r="J599" s="79"/>
      <c r="K599" s="85"/>
    </row>
    <row r="600" spans="3:11" ht="15">
      <c r="C600" s="91" t="s">
        <v>66</v>
      </c>
      <c r="D600" s="92"/>
      <c r="E600" s="92"/>
      <c r="F600" s="92"/>
      <c r="G600" s="92"/>
      <c r="H600" s="89"/>
      <c r="I600" s="92"/>
      <c r="J600" s="93"/>
      <c r="K600" s="85" t="s">
        <v>29</v>
      </c>
    </row>
    <row r="601" spans="3:11" ht="15">
      <c r="C601" s="88"/>
      <c r="D601" s="79"/>
      <c r="E601" s="79"/>
      <c r="F601" s="79"/>
      <c r="G601" s="89"/>
      <c r="H601" s="79"/>
      <c r="I601" s="79"/>
      <c r="J601" s="79"/>
      <c r="K601" s="85"/>
    </row>
    <row r="602" spans="3:11" ht="15">
      <c r="C602" s="88"/>
      <c r="D602" s="89"/>
      <c r="E602" s="79"/>
      <c r="F602" s="79"/>
      <c r="G602" s="79"/>
      <c r="H602" s="89"/>
      <c r="I602" s="79"/>
      <c r="J602" s="79"/>
      <c r="K602" s="85"/>
    </row>
    <row r="603" spans="3:11" ht="15">
      <c r="C603" s="84" t="s">
        <v>63</v>
      </c>
      <c r="D603" s="79"/>
      <c r="E603" s="79"/>
      <c r="F603" s="79"/>
      <c r="G603" s="79"/>
      <c r="H603" s="79"/>
      <c r="I603" s="79"/>
      <c r="J603" s="79"/>
      <c r="K603" s="85"/>
    </row>
    <row r="604" spans="3:11" ht="15">
      <c r="C604" s="84"/>
      <c r="D604" s="89"/>
      <c r="E604" s="89"/>
      <c r="F604" s="79"/>
      <c r="G604" s="79"/>
      <c r="H604" s="79"/>
      <c r="I604" s="95" t="s">
        <v>21</v>
      </c>
      <c r="J604" s="4">
        <f>J594-J598</f>
        <v>0</v>
      </c>
      <c r="K604" s="85" t="s">
        <v>29</v>
      </c>
    </row>
    <row r="605" spans="3:11" ht="15">
      <c r="C605" s="88"/>
      <c r="D605" s="79"/>
      <c r="E605" s="79"/>
      <c r="F605" s="79"/>
      <c r="G605" s="79"/>
      <c r="H605" s="79"/>
      <c r="I605" s="79"/>
      <c r="J605" s="79"/>
      <c r="K605" s="85"/>
    </row>
    <row r="606" spans="3:11" ht="15">
      <c r="C606" s="88"/>
      <c r="D606" s="79"/>
      <c r="E606" s="79"/>
      <c r="F606" s="79"/>
      <c r="G606" s="79"/>
      <c r="H606" s="79"/>
      <c r="I606" s="79"/>
      <c r="J606" s="79"/>
      <c r="K606" s="85"/>
    </row>
    <row r="607" spans="3:11" ht="15">
      <c r="C607" s="84" t="s">
        <v>64</v>
      </c>
      <c r="D607" s="79"/>
      <c r="E607" s="79"/>
      <c r="F607" s="79"/>
      <c r="G607" s="79"/>
      <c r="H607" s="79"/>
      <c r="I607" s="79"/>
      <c r="J607" s="79"/>
      <c r="K607" s="85"/>
    </row>
    <row r="608" spans="3:11" ht="15">
      <c r="C608" s="84"/>
      <c r="D608" s="89"/>
      <c r="E608" s="89"/>
      <c r="F608" s="79"/>
      <c r="G608" s="79"/>
      <c r="H608" s="79"/>
      <c r="I608" s="95" t="s">
        <v>21</v>
      </c>
      <c r="J608" s="4">
        <f>J596-J600</f>
        <v>0</v>
      </c>
      <c r="K608" s="85" t="s">
        <v>29</v>
      </c>
    </row>
    <row r="609" spans="3:11" ht="15">
      <c r="C609" s="88"/>
      <c r="D609" s="79"/>
      <c r="E609" s="79"/>
      <c r="F609" s="79"/>
      <c r="G609" s="79"/>
      <c r="H609" s="79"/>
      <c r="I609" s="79"/>
      <c r="J609" s="79"/>
      <c r="K609" s="85"/>
    </row>
    <row r="610" spans="3:11" ht="15">
      <c r="C610" s="88" t="s">
        <v>47</v>
      </c>
      <c r="D610" s="79"/>
      <c r="E610" s="79"/>
      <c r="F610" s="79"/>
      <c r="G610" s="79"/>
      <c r="H610" s="79"/>
      <c r="J610" s="79"/>
      <c r="K610" s="85"/>
    </row>
    <row r="611" spans="3:11" ht="15">
      <c r="C611" s="88"/>
      <c r="D611" s="79"/>
      <c r="E611" s="79"/>
      <c r="F611" s="79"/>
      <c r="G611" s="79"/>
      <c r="H611" s="79"/>
      <c r="I611" s="79"/>
      <c r="J611" s="79"/>
      <c r="K611" s="85"/>
    </row>
    <row r="612" spans="3:11" ht="15">
      <c r="C612" s="84"/>
      <c r="D612" s="89"/>
      <c r="E612" s="79"/>
      <c r="F612" s="79"/>
      <c r="G612" s="79"/>
      <c r="H612" s="79"/>
      <c r="I612" s="95" t="s">
        <v>21</v>
      </c>
      <c r="J612" s="4">
        <f>J604-J608</f>
        <v>0</v>
      </c>
      <c r="K612" s="85" t="s">
        <v>29</v>
      </c>
    </row>
    <row r="613" spans="3:11" ht="15">
      <c r="C613" s="96"/>
      <c r="D613" s="97"/>
      <c r="E613" s="97"/>
      <c r="F613" s="97"/>
      <c r="G613" s="97"/>
      <c r="H613" s="97"/>
      <c r="I613" s="97"/>
      <c r="J613" s="97"/>
      <c r="K613" s="98"/>
    </row>
    <row r="614" spans="3:11" ht="15">
      <c r="C614" s="78"/>
      <c r="D614" s="79"/>
      <c r="E614" s="79"/>
      <c r="F614" s="79"/>
      <c r="G614" s="79"/>
      <c r="H614" s="79"/>
      <c r="I614" s="79"/>
      <c r="J614" s="79"/>
      <c r="K614" s="79"/>
    </row>
    <row r="615" spans="3:11" ht="15">
      <c r="C615" s="78" t="s">
        <v>48</v>
      </c>
      <c r="D615" s="79"/>
      <c r="E615" s="79"/>
      <c r="F615" s="79"/>
      <c r="G615" s="79"/>
      <c r="H615" s="79"/>
      <c r="I615" s="79"/>
      <c r="J615" s="79"/>
      <c r="K615" s="79"/>
    </row>
    <row r="616" spans="3:11">
      <c r="C616" s="81" t="s">
        <v>17</v>
      </c>
      <c r="D616" s="82"/>
      <c r="E616" s="82"/>
      <c r="F616" s="82"/>
      <c r="G616" s="82"/>
      <c r="H616" s="82"/>
      <c r="I616" s="374"/>
      <c r="J616" s="375"/>
      <c r="K616" s="83"/>
    </row>
    <row r="617" spans="3:11" ht="15.75" customHeight="1">
      <c r="C617" s="84" t="s">
        <v>332</v>
      </c>
      <c r="D617" s="79"/>
      <c r="E617" s="79"/>
      <c r="F617" s="79"/>
      <c r="G617" s="79"/>
      <c r="H617" s="79"/>
      <c r="I617" s="60"/>
      <c r="J617" s="118"/>
      <c r="K617" s="85"/>
    </row>
    <row r="618" spans="3:11">
      <c r="C618" s="87" t="s">
        <v>102</v>
      </c>
      <c r="D618" s="79"/>
      <c r="E618" s="79"/>
      <c r="F618" s="79"/>
      <c r="G618" s="79"/>
      <c r="H618" s="79"/>
      <c r="I618" s="60"/>
      <c r="J618" s="61"/>
      <c r="K618" s="85" t="s">
        <v>8</v>
      </c>
    </row>
    <row r="619" spans="3:11" ht="15">
      <c r="C619" s="88"/>
      <c r="D619" s="79"/>
      <c r="E619" s="79"/>
      <c r="F619" s="79"/>
      <c r="G619" s="79"/>
      <c r="H619" s="79"/>
      <c r="I619" s="79"/>
      <c r="J619" s="79"/>
      <c r="K619" s="85"/>
    </row>
    <row r="620" spans="3:11" ht="15">
      <c r="C620" s="88" t="s">
        <v>49</v>
      </c>
      <c r="D620" s="79"/>
      <c r="E620" s="79"/>
      <c r="F620" s="79"/>
      <c r="G620" s="79"/>
      <c r="H620" s="79"/>
      <c r="I620" s="79"/>
      <c r="J620" s="79"/>
      <c r="K620" s="85"/>
    </row>
    <row r="621" spans="3:11">
      <c r="C621" s="370" t="s">
        <v>103</v>
      </c>
      <c r="D621" s="371"/>
      <c r="E621" s="371"/>
      <c r="F621" s="371"/>
      <c r="G621" s="371"/>
      <c r="H621" s="371"/>
      <c r="I621" s="371"/>
      <c r="J621" s="371"/>
      <c r="K621" s="372"/>
    </row>
    <row r="622" spans="3:11" ht="15">
      <c r="C622" s="88"/>
      <c r="D622" s="79"/>
      <c r="E622" s="79"/>
      <c r="F622" s="79"/>
      <c r="G622" s="79"/>
      <c r="H622" s="79"/>
      <c r="I622" s="79"/>
      <c r="J622" s="79"/>
      <c r="K622" s="85"/>
    </row>
    <row r="623" spans="3:11" ht="15">
      <c r="C623" s="90" t="s">
        <v>62</v>
      </c>
      <c r="D623" s="79"/>
      <c r="E623" s="79"/>
      <c r="F623" s="79"/>
      <c r="G623" s="79"/>
      <c r="H623" s="89"/>
      <c r="I623" s="79"/>
      <c r="J623" s="62"/>
      <c r="K623" s="85" t="s">
        <v>29</v>
      </c>
    </row>
    <row r="624" spans="3:11" ht="15">
      <c r="C624" s="88"/>
      <c r="D624" s="79"/>
      <c r="E624" s="79"/>
      <c r="F624" s="79"/>
      <c r="G624" s="79"/>
      <c r="H624" s="79"/>
      <c r="I624" s="79"/>
      <c r="J624" s="79"/>
      <c r="K624" s="85"/>
    </row>
    <row r="625" spans="3:11" ht="15">
      <c r="C625" s="90" t="s">
        <v>61</v>
      </c>
      <c r="D625" s="79"/>
      <c r="E625" s="79"/>
      <c r="F625" s="79"/>
      <c r="G625" s="79"/>
      <c r="H625" s="89"/>
      <c r="I625" s="79"/>
      <c r="J625" s="62">
        <v>0</v>
      </c>
      <c r="K625" s="85" t="s">
        <v>29</v>
      </c>
    </row>
    <row r="626" spans="3:11" ht="15">
      <c r="C626" s="88"/>
      <c r="D626" s="79"/>
      <c r="E626" s="79"/>
      <c r="F626" s="79"/>
      <c r="G626" s="79"/>
      <c r="H626" s="79"/>
      <c r="I626" s="79"/>
      <c r="J626" s="79"/>
      <c r="K626" s="85"/>
    </row>
    <row r="627" spans="3:11" ht="15">
      <c r="C627" s="91" t="s">
        <v>65</v>
      </c>
      <c r="D627" s="92"/>
      <c r="E627" s="92"/>
      <c r="F627" s="92"/>
      <c r="G627" s="92"/>
      <c r="H627" s="89"/>
      <c r="I627" s="92"/>
      <c r="J627" s="93"/>
      <c r="K627" s="85" t="s">
        <v>29</v>
      </c>
    </row>
    <row r="628" spans="3:11" ht="15">
      <c r="C628" s="94"/>
      <c r="D628" s="92"/>
      <c r="E628" s="92"/>
      <c r="F628" s="92"/>
      <c r="G628" s="92"/>
      <c r="H628" s="89"/>
      <c r="I628" s="92"/>
      <c r="J628" s="79"/>
      <c r="K628" s="85"/>
    </row>
    <row r="629" spans="3:11" ht="15">
      <c r="C629" s="91" t="s">
        <v>66</v>
      </c>
      <c r="D629" s="92"/>
      <c r="E629" s="92"/>
      <c r="F629" s="92"/>
      <c r="G629" s="92"/>
      <c r="H629" s="89"/>
      <c r="I629" s="92"/>
      <c r="J629" s="93"/>
      <c r="K629" s="85" t="s">
        <v>29</v>
      </c>
    </row>
    <row r="630" spans="3:11" ht="15">
      <c r="C630" s="88"/>
      <c r="D630" s="79"/>
      <c r="E630" s="79"/>
      <c r="F630" s="79"/>
      <c r="G630" s="89"/>
      <c r="H630" s="79"/>
      <c r="I630" s="79"/>
      <c r="J630" s="79"/>
      <c r="K630" s="85"/>
    </row>
    <row r="631" spans="3:11" ht="15">
      <c r="C631" s="88"/>
      <c r="D631" s="89"/>
      <c r="E631" s="79"/>
      <c r="F631" s="79"/>
      <c r="G631" s="79"/>
      <c r="H631" s="89"/>
      <c r="I631" s="79"/>
      <c r="J631" s="79"/>
      <c r="K631" s="85"/>
    </row>
    <row r="632" spans="3:11" ht="15">
      <c r="C632" s="84" t="s">
        <v>63</v>
      </c>
      <c r="D632" s="79"/>
      <c r="E632" s="79"/>
      <c r="F632" s="79"/>
      <c r="G632" s="79"/>
      <c r="H632" s="79"/>
      <c r="I632" s="79"/>
      <c r="J632" s="79"/>
      <c r="K632" s="85"/>
    </row>
    <row r="633" spans="3:11" ht="15">
      <c r="C633" s="84"/>
      <c r="D633" s="89"/>
      <c r="E633" s="89"/>
      <c r="F633" s="79"/>
      <c r="G633" s="79"/>
      <c r="H633" s="79"/>
      <c r="I633" s="95" t="s">
        <v>21</v>
      </c>
      <c r="J633" s="4">
        <f>J623-J627</f>
        <v>0</v>
      </c>
      <c r="K633" s="85" t="s">
        <v>29</v>
      </c>
    </row>
    <row r="634" spans="3:11" ht="15">
      <c r="C634" s="88"/>
      <c r="D634" s="79"/>
      <c r="E634" s="79"/>
      <c r="F634" s="79"/>
      <c r="G634" s="79"/>
      <c r="H634" s="79"/>
      <c r="I634" s="79"/>
      <c r="J634" s="79"/>
      <c r="K634" s="85"/>
    </row>
    <row r="635" spans="3:11" ht="15">
      <c r="C635" s="88"/>
      <c r="D635" s="79"/>
      <c r="E635" s="79"/>
      <c r="F635" s="79"/>
      <c r="G635" s="79"/>
      <c r="H635" s="79"/>
      <c r="I635" s="79"/>
      <c r="J635" s="79"/>
      <c r="K635" s="85"/>
    </row>
    <row r="636" spans="3:11" ht="15">
      <c r="C636" s="84" t="s">
        <v>64</v>
      </c>
      <c r="D636" s="79"/>
      <c r="E636" s="79"/>
      <c r="F636" s="79"/>
      <c r="G636" s="79"/>
      <c r="H636" s="79"/>
      <c r="I636" s="79"/>
      <c r="J636" s="79"/>
      <c r="K636" s="85"/>
    </row>
    <row r="637" spans="3:11" ht="15">
      <c r="C637" s="84"/>
      <c r="D637" s="89"/>
      <c r="E637" s="89"/>
      <c r="F637" s="79"/>
      <c r="G637" s="79"/>
      <c r="H637" s="79"/>
      <c r="I637" s="95" t="s">
        <v>21</v>
      </c>
      <c r="J637" s="4">
        <f>J625-J629</f>
        <v>0</v>
      </c>
      <c r="K637" s="85" t="s">
        <v>29</v>
      </c>
    </row>
    <row r="638" spans="3:11" ht="15">
      <c r="C638" s="88"/>
      <c r="D638" s="79"/>
      <c r="E638" s="79"/>
      <c r="F638" s="79"/>
      <c r="G638" s="79"/>
      <c r="H638" s="79"/>
      <c r="I638" s="79"/>
      <c r="J638" s="79"/>
      <c r="K638" s="85"/>
    </row>
    <row r="639" spans="3:11" ht="15">
      <c r="C639" s="88" t="s">
        <v>48</v>
      </c>
      <c r="D639" s="79"/>
      <c r="E639" s="79"/>
      <c r="F639" s="79"/>
      <c r="G639" s="79"/>
      <c r="H639" s="79"/>
      <c r="J639" s="79"/>
      <c r="K639" s="85"/>
    </row>
    <row r="640" spans="3:11" ht="15">
      <c r="C640" s="88"/>
      <c r="D640" s="79"/>
      <c r="E640" s="79"/>
      <c r="F640" s="79"/>
      <c r="G640" s="79"/>
      <c r="H640" s="79"/>
      <c r="I640" s="79"/>
      <c r="J640" s="79"/>
      <c r="K640" s="85"/>
    </row>
    <row r="641" spans="3:11" ht="15">
      <c r="C641" s="84"/>
      <c r="D641" s="89"/>
      <c r="E641" s="79"/>
      <c r="F641" s="79"/>
      <c r="G641" s="79"/>
      <c r="H641" s="79"/>
      <c r="I641" s="95" t="s">
        <v>21</v>
      </c>
      <c r="J641" s="4">
        <f>J633-J637</f>
        <v>0</v>
      </c>
      <c r="K641" s="85" t="s">
        <v>29</v>
      </c>
    </row>
    <row r="642" spans="3:11" ht="15">
      <c r="C642" s="96"/>
      <c r="D642" s="97"/>
      <c r="E642" s="97"/>
      <c r="F642" s="97"/>
      <c r="G642" s="97"/>
      <c r="H642" s="97"/>
      <c r="I642" s="97"/>
      <c r="J642" s="97"/>
      <c r="K642" s="98"/>
    </row>
    <row r="643" spans="3:11" ht="15">
      <c r="C643" s="78"/>
      <c r="D643" s="79"/>
      <c r="E643" s="79"/>
      <c r="F643" s="79"/>
      <c r="G643" s="79"/>
      <c r="H643" s="79"/>
      <c r="I643" s="79"/>
      <c r="J643" s="79"/>
      <c r="K643" s="79"/>
    </row>
    <row r="644" spans="3:11" ht="15.75" thickBot="1">
      <c r="C644" s="99" t="s">
        <v>78</v>
      </c>
      <c r="D644" s="99"/>
      <c r="E644" s="99"/>
      <c r="F644" s="99"/>
      <c r="G644" s="99"/>
      <c r="H644" s="99"/>
      <c r="I644" s="99"/>
      <c r="J644" s="99"/>
      <c r="K644" s="99"/>
    </row>
    <row r="646" spans="3:11" ht="16.5" customHeight="1">
      <c r="D646" s="89"/>
    </row>
    <row r="647" spans="3:11" ht="15">
      <c r="C647" s="100"/>
    </row>
    <row r="648" spans="3:11" ht="15">
      <c r="C648" s="373" t="s">
        <v>79</v>
      </c>
      <c r="D648" s="373"/>
      <c r="E648" s="373"/>
      <c r="F648" s="373"/>
      <c r="G648" s="373"/>
      <c r="H648" s="373"/>
      <c r="I648" s="373"/>
      <c r="J648" s="373"/>
      <c r="K648" s="373"/>
    </row>
    <row r="649" spans="3:11" ht="58.5" customHeight="1">
      <c r="C649" s="369" t="s">
        <v>353</v>
      </c>
      <c r="D649" s="369"/>
      <c r="E649" s="369"/>
      <c r="F649" s="369"/>
      <c r="G649" s="369"/>
      <c r="H649" s="369"/>
      <c r="I649" s="369"/>
      <c r="J649" s="369"/>
      <c r="K649" s="369"/>
    </row>
    <row r="651" spans="3:11" ht="15">
      <c r="C651" s="101" t="s">
        <v>79</v>
      </c>
      <c r="D651" s="101"/>
      <c r="E651" s="101"/>
      <c r="F651" s="101"/>
      <c r="G651" s="89"/>
      <c r="H651" s="101"/>
      <c r="I651" s="101"/>
      <c r="J651" s="102"/>
      <c r="K651" s="64" t="s">
        <v>5</v>
      </c>
    </row>
    <row r="653" spans="3:11" ht="15">
      <c r="C653" s="100" t="s">
        <v>68</v>
      </c>
      <c r="G653" s="89"/>
      <c r="J653" s="4">
        <f>(IF(I558&lt;&gt;"",IF(I558=Aides!$B$13,J583*J559,J583*VLOOKUP(I558,Aides!$B$2:$C$18,2,FALSE)))+IF(I587&lt;&gt;"",IF(I587=Aides!$B$13,J612*J588,J612*VLOOKUP(I587,Aides!$B$2:$C$18,2,FALSE)))+IF(I616&lt;&gt;"",IF(I616=Aides!$B$13,J641*J617,J641*VLOOKUP(I616,Aides!$B$2:$C$18,2,FALSE))))*J651</f>
        <v>0</v>
      </c>
      <c r="K653" s="64" t="s">
        <v>60</v>
      </c>
    </row>
    <row r="655" spans="3:11" ht="15.75" thickBot="1">
      <c r="C655" s="104" t="s">
        <v>43</v>
      </c>
      <c r="D655" s="105"/>
      <c r="E655" s="105"/>
      <c r="F655" s="105"/>
      <c r="G655" s="105"/>
      <c r="H655" s="105"/>
      <c r="I655" s="105"/>
      <c r="J655" s="105"/>
      <c r="K655" s="105"/>
    </row>
    <row r="657" spans="2:13" ht="15">
      <c r="C657" s="100" t="s">
        <v>322</v>
      </c>
      <c r="G657" s="89"/>
      <c r="J657" s="62"/>
      <c r="K657" s="64" t="s">
        <v>6</v>
      </c>
    </row>
    <row r="659" spans="2:13" ht="16.5" customHeight="1">
      <c r="C659" s="369" t="s">
        <v>7</v>
      </c>
      <c r="D659" s="369"/>
      <c r="E659" s="369"/>
      <c r="F659" s="369"/>
      <c r="G659" s="369"/>
      <c r="H659" s="369"/>
      <c r="I659" s="369"/>
      <c r="J659" s="369"/>
      <c r="K659" s="369"/>
    </row>
    <row r="661" spans="2:13" ht="15">
      <c r="B661" s="103"/>
      <c r="C661" s="106" t="s">
        <v>323</v>
      </c>
      <c r="G661" s="89"/>
      <c r="J661" s="156"/>
    </row>
    <row r="662" spans="2:13" ht="30" customHeight="1">
      <c r="B662" s="103"/>
      <c r="C662" s="275" t="s">
        <v>354</v>
      </c>
      <c r="D662" s="275"/>
      <c r="E662" s="275"/>
      <c r="F662" s="275"/>
      <c r="G662" s="275"/>
      <c r="H662" s="275"/>
      <c r="I662" s="275"/>
      <c r="J662" s="275"/>
      <c r="K662" s="275"/>
    </row>
    <row r="663" spans="2:13" s="60" customFormat="1" ht="25.5" customHeight="1">
      <c r="B663" s="158"/>
      <c r="C663" s="358"/>
      <c r="D663" s="359"/>
      <c r="E663" s="359"/>
      <c r="F663" s="359"/>
      <c r="G663" s="359"/>
      <c r="H663" s="359"/>
      <c r="I663" s="359"/>
      <c r="J663" s="359"/>
      <c r="K663" s="360"/>
    </row>
    <row r="664" spans="2:13" s="60" customFormat="1" ht="25.5" customHeight="1">
      <c r="B664" s="158"/>
      <c r="C664" s="361"/>
      <c r="D664" s="362"/>
      <c r="E664" s="362"/>
      <c r="F664" s="362"/>
      <c r="G664" s="362"/>
      <c r="H664" s="362"/>
      <c r="I664" s="362"/>
      <c r="J664" s="362"/>
      <c r="K664" s="363"/>
    </row>
    <row r="665" spans="2:13" s="60" customFormat="1" ht="25.5" customHeight="1">
      <c r="B665" s="158"/>
      <c r="C665" s="364"/>
      <c r="D665" s="365"/>
      <c r="E665" s="365"/>
      <c r="F665" s="365"/>
      <c r="G665" s="365"/>
      <c r="H665" s="365"/>
      <c r="I665" s="365"/>
      <c r="J665" s="365"/>
      <c r="K665" s="363"/>
    </row>
    <row r="666" spans="2:13" s="60" customFormat="1" ht="25.5" customHeight="1">
      <c r="B666" s="158"/>
      <c r="C666" s="364"/>
      <c r="D666" s="365"/>
      <c r="E666" s="365"/>
      <c r="F666" s="365"/>
      <c r="G666" s="365"/>
      <c r="H666" s="365"/>
      <c r="I666" s="365"/>
      <c r="J666" s="365"/>
      <c r="K666" s="363"/>
    </row>
    <row r="667" spans="2:13" s="60" customFormat="1" ht="25.5" customHeight="1">
      <c r="B667" s="158"/>
      <c r="C667" s="366"/>
      <c r="D667" s="367"/>
      <c r="E667" s="367"/>
      <c r="F667" s="367"/>
      <c r="G667" s="367"/>
      <c r="H667" s="367"/>
      <c r="I667" s="367"/>
      <c r="J667" s="367"/>
      <c r="K667" s="368"/>
    </row>
    <row r="669" spans="2:13" ht="15">
      <c r="B669" s="103"/>
      <c r="C669" s="106" t="s">
        <v>314</v>
      </c>
      <c r="G669" s="89"/>
      <c r="J669" s="119"/>
      <c r="K669" s="64" t="s">
        <v>313</v>
      </c>
      <c r="M669" s="120" t="s">
        <v>315</v>
      </c>
    </row>
    <row r="670" spans="2:13" ht="15">
      <c r="B670" s="103"/>
      <c r="C670" s="106"/>
      <c r="J670" s="6"/>
    </row>
    <row r="671" spans="2:13" ht="15">
      <c r="B671" s="103"/>
      <c r="C671" s="106" t="s">
        <v>348</v>
      </c>
      <c r="J671" s="4">
        <f>J657*J669</f>
        <v>0</v>
      </c>
      <c r="K671" s="64" t="s">
        <v>6</v>
      </c>
    </row>
    <row r="672" spans="2:13" ht="15">
      <c r="B672" s="103"/>
      <c r="C672" s="106"/>
      <c r="J672" s="6"/>
    </row>
    <row r="673" spans="2:11" s="1" customFormat="1" ht="15">
      <c r="B673" s="178"/>
      <c r="C673" s="177" t="s">
        <v>377</v>
      </c>
      <c r="G673"/>
      <c r="J673" s="4">
        <f>J583*J560+J589*J612+J618*J641</f>
        <v>0</v>
      </c>
      <c r="K673" s="1" t="s">
        <v>96</v>
      </c>
    </row>
    <row r="674" spans="2:11" ht="15">
      <c r="B674" s="103"/>
      <c r="C674" s="106"/>
      <c r="J674" s="6"/>
    </row>
    <row r="675" spans="2:11" ht="15">
      <c r="B675" s="103"/>
      <c r="C675" s="107" t="s">
        <v>379</v>
      </c>
      <c r="E675" s="89"/>
      <c r="G675" s="89"/>
      <c r="J675" s="108" t="str">
        <f>IF(OR(J673=0,J673=""),"",J671/J673)</f>
        <v/>
      </c>
      <c r="K675" s="64" t="s">
        <v>5</v>
      </c>
    </row>
    <row r="676" spans="2:11" ht="15.75" thickBot="1">
      <c r="C676" s="104"/>
      <c r="D676" s="105"/>
      <c r="E676" s="105"/>
      <c r="F676" s="105"/>
      <c r="G676" s="105"/>
      <c r="H676" s="105"/>
      <c r="I676" s="105"/>
      <c r="J676" s="105"/>
      <c r="K676" s="105"/>
    </row>
  </sheetData>
  <sheetProtection algorithmName="SHA-512" hashValue="LVuZmwg4OA3weETidVjzijpOj6TYHh4pGNU0x6eXi6gO+INR3bO3PVjtQHEqeAKH6KGsVPg+iBohXWoRMcxlpw==" saltValue="uidgY62C1kttEyzrJLjeeg==" spinCount="100000" sheet="1" formatCells="0" formatRows="0"/>
  <mergeCells count="73">
    <mergeCell ref="E37:G37"/>
    <mergeCell ref="E38:G38"/>
    <mergeCell ref="C6:K6"/>
    <mergeCell ref="C15:E15"/>
    <mergeCell ref="M67:S70"/>
    <mergeCell ref="E36:G36"/>
    <mergeCell ref="C14:E14"/>
    <mergeCell ref="C16:E16"/>
    <mergeCell ref="C17:E17"/>
    <mergeCell ref="I62:J62"/>
    <mergeCell ref="M73:S74"/>
    <mergeCell ref="I186:J186"/>
    <mergeCell ref="C191:K191"/>
    <mergeCell ref="I91:J91"/>
    <mergeCell ref="C67:K67"/>
    <mergeCell ref="C166:K166"/>
    <mergeCell ref="C167:K171"/>
    <mergeCell ref="C96:K96"/>
    <mergeCell ref="I120:J120"/>
    <mergeCell ref="C152:K152"/>
    <mergeCell ref="C153:K153"/>
    <mergeCell ref="C125:K125"/>
    <mergeCell ref="C163:K163"/>
    <mergeCell ref="C1:C4"/>
    <mergeCell ref="D1:E4"/>
    <mergeCell ref="J1:K2"/>
    <mergeCell ref="F3:I4"/>
    <mergeCell ref="J3:K4"/>
    <mergeCell ref="G1:I1"/>
    <mergeCell ref="G2:I2"/>
    <mergeCell ref="C287:K287"/>
    <mergeCell ref="I339:J339"/>
    <mergeCell ref="C344:K344"/>
    <mergeCell ref="I368:J368"/>
    <mergeCell ref="C400:K400"/>
    <mergeCell ref="I215:J215"/>
    <mergeCell ref="C220:K220"/>
    <mergeCell ref="C277:K277"/>
    <mergeCell ref="I244:J244"/>
    <mergeCell ref="C276:K276"/>
    <mergeCell ref="C249:K249"/>
    <mergeCell ref="I434:J434"/>
    <mergeCell ref="C439:K439"/>
    <mergeCell ref="I616:J616"/>
    <mergeCell ref="C525:K525"/>
    <mergeCell ref="C526:K526"/>
    <mergeCell ref="C535:K535"/>
    <mergeCell ref="I463:J463"/>
    <mergeCell ref="I558:J558"/>
    <mergeCell ref="C563:K563"/>
    <mergeCell ref="I587:J587"/>
    <mergeCell ref="C592:K592"/>
    <mergeCell ref="C468:K468"/>
    <mergeCell ref="I492:J492"/>
    <mergeCell ref="C497:K497"/>
    <mergeCell ref="C524:K524"/>
    <mergeCell ref="C414:K414"/>
    <mergeCell ref="C415:K419"/>
    <mergeCell ref="C373:K373"/>
    <mergeCell ref="C290:K290"/>
    <mergeCell ref="C291:K295"/>
    <mergeCell ref="C411:K411"/>
    <mergeCell ref="I310:J310"/>
    <mergeCell ref="C315:K315"/>
    <mergeCell ref="C401:K401"/>
    <mergeCell ref="C663:K667"/>
    <mergeCell ref="C538:K538"/>
    <mergeCell ref="C539:K543"/>
    <mergeCell ref="C662:K662"/>
    <mergeCell ref="C659:K659"/>
    <mergeCell ref="C621:K621"/>
    <mergeCell ref="C648:K648"/>
    <mergeCell ref="C649:K649"/>
  </mergeCells>
  <conditionalFormatting sqref="F17">
    <cfRule type="expression" dxfId="35" priority="127">
      <formula>(1-(Payback_min*D11+G11)/F11)&lt;(TauxSubv_max-F16)</formula>
    </cfRule>
  </conditionalFormatting>
  <conditionalFormatting sqref="G11">
    <cfRule type="cellIs" dxfId="34" priority="43" operator="lessThan">
      <formula>0</formula>
    </cfRule>
  </conditionalFormatting>
  <conditionalFormatting sqref="G16">
    <cfRule type="expression" dxfId="32" priority="19">
      <formula>IF($F$16&lt;&gt;"",($F$16&gt;TauxSubv_max),)</formula>
    </cfRule>
  </conditionalFormatting>
  <conditionalFormatting sqref="G17">
    <cfRule type="expression" dxfId="31" priority="1">
      <formula>(1-(Payback_min*D11+G11)/F11)&lt;(TauxSubv_max-F16)</formula>
    </cfRule>
  </conditionalFormatting>
  <conditionalFormatting sqref="H8">
    <cfRule type="expression" dxfId="30" priority="17">
      <formula>$H$11&lt;AideFinSEED_min</formula>
    </cfRule>
  </conditionalFormatting>
  <conditionalFormatting sqref="H9">
    <cfRule type="expression" dxfId="29" priority="18">
      <formula>$H$11&gt;AideFinSEED_max</formula>
    </cfRule>
  </conditionalFormatting>
  <conditionalFormatting sqref="H11">
    <cfRule type="cellIs" dxfId="28" priority="45" operator="lessThan">
      <formula>AideFinSEED_min</formula>
    </cfRule>
    <cfRule type="cellIs" dxfId="27" priority="46" operator="greaterThan">
      <formula>AideFinSEED_max</formula>
    </cfRule>
  </conditionalFormatting>
  <conditionalFormatting sqref="H14:H15">
    <cfRule type="expression" dxfId="26" priority="14">
      <formula>$H$11&gt;AideFinSEED_max_limitée_par_taux</formula>
    </cfRule>
  </conditionalFormatting>
  <conditionalFormatting sqref="J8">
    <cfRule type="expression" dxfId="25" priority="16">
      <formula>$J$11&lt;Payback_min</formula>
    </cfRule>
  </conditionalFormatting>
  <conditionalFormatting sqref="J9">
    <cfRule type="expression" dxfId="24" priority="15">
      <formula>$J$11&gt;Payback_max</formula>
    </cfRule>
  </conditionalFormatting>
  <conditionalFormatting sqref="J11">
    <cfRule type="cellIs" dxfId="23" priority="48" operator="greaterThan">
      <formula>Payback_max</formula>
    </cfRule>
    <cfRule type="cellIs" dxfId="22" priority="49" operator="lessThan">
      <formula>Payback_min</formula>
    </cfRule>
  </conditionalFormatting>
  <conditionalFormatting sqref="M173:N173">
    <cfRule type="expression" dxfId="20" priority="3">
      <formula>OR($J$297&gt;1,$J$297&lt;=0)</formula>
    </cfRule>
  </conditionalFormatting>
  <conditionalFormatting sqref="M297:N297">
    <cfRule type="expression" dxfId="19" priority="23">
      <formula>OR($J$297&gt;1,$J$297&lt;=0)</formula>
    </cfRule>
  </conditionalFormatting>
  <conditionalFormatting sqref="M421:N421">
    <cfRule type="expression" dxfId="18" priority="22">
      <formula>OR($J$421&gt;1,$J$421&lt;=0)</formula>
    </cfRule>
  </conditionalFormatting>
  <conditionalFormatting sqref="M545:N545">
    <cfRule type="expression" dxfId="17" priority="21">
      <formula>OR($J$545&gt;1,$J$545&lt;=0)</formula>
    </cfRule>
  </conditionalFormatting>
  <conditionalFormatting sqref="M669:N669">
    <cfRule type="expression" dxfId="16" priority="20">
      <formula>OR($J$669&gt;1,$J$669&lt;=0)</formula>
    </cfRule>
  </conditionalFormatting>
  <dataValidations count="1">
    <dataValidation type="list" allowBlank="1" showInputMessage="1" showErrorMessage="1" sqref="I92 I63 I588 I559 I493 I464 I435 I369 I340 I311 I245 I216 I187 I121 I617" xr:uid="{00000000-0002-0000-0100-000000000000}">
      <formula1>$C$2:$C$17</formula1>
    </dataValidation>
  </dataValidations>
  <pageMargins left="0.70866141732283472" right="0.70866141732283472" top="0.59055118110236227" bottom="0.59055118110236227" header="0.31496062992125984" footer="0.31496062992125984"/>
  <pageSetup paperSize="9" scale="82" fitToHeight="0" orientation="portrait" r:id="rId1"/>
  <headerFooter>
    <oddFooter>&amp;R&amp;P</oddFooter>
  </headerFooter>
  <rowBreaks count="14" manualBreakCount="14">
    <brk id="89" max="16383" man="1"/>
    <brk id="147" max="16383" man="1"/>
    <brk id="181" max="16383" man="1"/>
    <brk id="213" max="16383" man="1"/>
    <brk id="271" max="16383" man="1"/>
    <brk id="305" max="16383" man="1"/>
    <brk id="337" max="16383" man="1"/>
    <brk id="395" max="16383" man="1"/>
    <brk id="429" max="16383" man="1"/>
    <brk id="461" max="16383" man="1"/>
    <brk id="519" max="16383" man="1"/>
    <brk id="553" max="16383" man="1"/>
    <brk id="585" max="16383" man="1"/>
    <brk id="64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9" id="{B53C77B8-C97D-4CC3-93EE-B4CE758E1D00}">
            <xm:f>$K$21&lt;Aides!$C$29</xm:f>
            <x14:dxf>
              <font>
                <color rgb="FFFF0000"/>
              </font>
            </x14:dxf>
          </x14:cfRule>
          <xm:sqref>C20:C21 K21</xm:sqref>
        </x14:conditionalFormatting>
        <x14:conditionalFormatting xmlns:xm="http://schemas.microsoft.com/office/excel/2006/main">
          <x14:cfRule type="expression" priority="6" id="{6438103B-4CEA-4F54-85D6-88A64E7A449D}">
            <xm:f>$K$24&gt;Aides!$C$28</xm:f>
            <x14:dxf>
              <font>
                <color rgb="FFFF0000"/>
              </font>
            </x14:dxf>
          </x14:cfRule>
          <xm:sqref>C23:C24 K24</xm:sqref>
        </x14:conditionalFormatting>
        <x14:conditionalFormatting xmlns:xm="http://schemas.microsoft.com/office/excel/2006/main">
          <x14:cfRule type="cellIs" priority="44" operator="greaterThan" id="{7BD40E1C-869D-45CA-B685-67E31B9257AE}">
            <xm:f>Aides!$C$31</xm:f>
            <x14:dxf>
              <fill>
                <patternFill>
                  <bgColor rgb="FFFF0000"/>
                </patternFill>
              </fill>
            </x14:dxf>
          </x14:cfRule>
          <xm:sqref>F14</xm:sqref>
        </x14:conditionalFormatting>
        <x14:conditionalFormatting xmlns:xm="http://schemas.microsoft.com/office/excel/2006/main">
          <x14:cfRule type="cellIs" priority="10" operator="greaterThan" id="{82E04AD3-3AA9-4BC2-82A6-4E7B524842D2}">
            <xm:f>Aides!$C$33</xm:f>
            <x14:dxf>
              <fill>
                <patternFill>
                  <bgColor rgb="FFFF0000"/>
                </patternFill>
              </fill>
            </x14:dxf>
          </x14:cfRule>
          <xm:sqref>F15</xm:sqref>
        </x14:conditionalFormatting>
        <x14:conditionalFormatting xmlns:xm="http://schemas.microsoft.com/office/excel/2006/main">
          <x14:cfRule type="expression" priority="11" id="{0E5F301E-ABE5-403A-986B-7E30141452D8}">
            <xm:f>$F$15&gt;Aides!$C$33</xm:f>
            <x14:dxf>
              <font>
                <color rgb="FFFF0000"/>
              </font>
            </x14:dxf>
          </x14:cfRule>
          <xm:sqref>G15</xm:sqref>
        </x14:conditionalFormatting>
        <x14:conditionalFormatting xmlns:xm="http://schemas.microsoft.com/office/excel/2006/main">
          <x14:cfRule type="expression" priority="126" id="{1C1FEC5D-1AC8-4D8A-8668-EBCF1250B909}">
            <xm:f>IF($I$62=Aides!C$13,TRUE,FALSE)</xm:f>
            <x14:dxf>
              <fill>
                <patternFill>
                  <bgColor theme="9" tint="0.79998168889431442"/>
                </patternFill>
              </fill>
            </x14:dxf>
          </x14:cfRule>
          <xm:sqref>J63 J92 J121 J187 J216 J245 J311 J340 J369 J435 J464 J493 J559 J588 J617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Aides!$B$2:$B$18</xm:f>
          </x14:formula1>
          <xm:sqref>I91:J91 I120:J120 I186:J186 I215:J215 I244:J244 I310:J310 I339:J339 I368:J368 I434:J434 I463:J463 I492:J492 I558:J558 I587:J587 I616:J616 I62:J62</xm:sqref>
        </x14:dataValidation>
        <x14:dataValidation type="custom" errorStyle="information" allowBlank="1" showInputMessage="1" showErrorMessage="1" errorTitle="Facteur de pondération" error="Cette case n'est à remplir qu'en cas de sélection de l'agent énergétique &quot;Chaleur de proximité et à distance&quot;" xr:uid="{00000000-0002-0000-0100-000002000000}">
          <x14:formula1>
            <xm:f>IF(I62=Aides!$B$13,LEN(J63)&lt;&gt;0,LEN(J63)=0)</xm:f>
          </x14:formula1>
          <xm:sqref>J63 J92 J121 J187 J216 J245 J311 J340 J369 J435 J464 J493 J559 J588 J617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00B050"/>
    <pageSetUpPr fitToPage="1"/>
  </sheetPr>
  <dimension ref="B1:J103"/>
  <sheetViews>
    <sheetView showGridLines="0" tabSelected="1" topLeftCell="A46" zoomScaleNormal="100" workbookViewId="0">
      <selection activeCell="M63" sqref="M63"/>
    </sheetView>
  </sheetViews>
  <sheetFormatPr baseColWidth="10" defaultColWidth="11.42578125" defaultRowHeight="14.25"/>
  <cols>
    <col min="1" max="16384" width="11.42578125" style="64"/>
  </cols>
  <sheetData>
    <row r="1" spans="2:10">
      <c r="B1" s="256"/>
      <c r="C1" s="259" t="str">
        <f>'Description du projet'!C1</f>
        <v>Soutien aux économies d'énergie durables (SEED)</v>
      </c>
      <c r="D1" s="286"/>
      <c r="E1" s="63" t="s">
        <v>0</v>
      </c>
      <c r="F1" s="289" t="str">
        <f>IF('Description du projet'!F1:H1&lt;&gt;"",'Description du projet'!F1:H1,"")</f>
        <v/>
      </c>
      <c r="G1" s="289"/>
      <c r="H1" s="290"/>
      <c r="I1" s="291" t="s">
        <v>23</v>
      </c>
      <c r="J1" s="292"/>
    </row>
    <row r="2" spans="2:10">
      <c r="B2" s="257"/>
      <c r="C2" s="263"/>
      <c r="D2" s="287"/>
      <c r="E2" s="65" t="s">
        <v>1</v>
      </c>
      <c r="F2" s="295" t="str">
        <f>IF('Description du projet'!F2:H2&lt;&gt;"",'Description du projet'!F2:H2,"")</f>
        <v/>
      </c>
      <c r="G2" s="295"/>
      <c r="H2" s="296"/>
      <c r="I2" s="293"/>
      <c r="J2" s="294"/>
    </row>
    <row r="3" spans="2:10">
      <c r="B3" s="257"/>
      <c r="C3" s="263"/>
      <c r="D3" s="287"/>
      <c r="E3" s="297" t="s">
        <v>2</v>
      </c>
      <c r="F3" s="298"/>
      <c r="G3" s="298"/>
      <c r="H3" s="299"/>
      <c r="I3" s="303" t="str">
        <f>'Description du projet'!I3:J4</f>
        <v/>
      </c>
      <c r="J3" s="304"/>
    </row>
    <row r="4" spans="2:10">
      <c r="B4" s="258"/>
      <c r="C4" s="267"/>
      <c r="D4" s="288"/>
      <c r="E4" s="300"/>
      <c r="F4" s="301"/>
      <c r="G4" s="301"/>
      <c r="H4" s="302"/>
      <c r="I4" s="267"/>
      <c r="J4" s="288"/>
    </row>
    <row r="6" spans="2:10" s="1" customFormat="1" ht="32.25" customHeight="1">
      <c r="B6" s="356" t="s">
        <v>393</v>
      </c>
      <c r="C6" s="357"/>
      <c r="D6" s="357"/>
      <c r="E6" s="357"/>
      <c r="F6" s="357"/>
      <c r="G6" s="357"/>
      <c r="H6" s="357"/>
      <c r="I6" s="357"/>
      <c r="J6" s="357"/>
    </row>
    <row r="8" spans="2:10" ht="15.75" thickBot="1">
      <c r="B8" s="104" t="s">
        <v>9</v>
      </c>
      <c r="C8" s="105"/>
      <c r="D8" s="105"/>
      <c r="E8" s="105"/>
      <c r="F8" s="105"/>
      <c r="G8" s="105"/>
      <c r="H8" s="105"/>
      <c r="I8" s="105"/>
      <c r="J8" s="105"/>
    </row>
    <row r="10" spans="2:10" ht="15">
      <c r="B10" s="100" t="s">
        <v>392</v>
      </c>
    </row>
    <row r="11" spans="2:10" ht="31.5" customHeight="1">
      <c r="B11" s="369" t="s">
        <v>99</v>
      </c>
      <c r="C11" s="394"/>
      <c r="D11" s="394"/>
      <c r="E11" s="394"/>
      <c r="F11" s="394"/>
      <c r="G11" s="394"/>
      <c r="H11" s="394"/>
      <c r="I11" s="394"/>
      <c r="J11" s="394"/>
    </row>
    <row r="13" spans="2:10" s="60" customFormat="1">
      <c r="B13" s="323"/>
      <c r="C13" s="324"/>
      <c r="D13" s="324"/>
      <c r="E13" s="324"/>
      <c r="F13" s="324"/>
      <c r="G13" s="324"/>
      <c r="H13" s="324"/>
      <c r="I13" s="324"/>
      <c r="J13" s="325"/>
    </row>
    <row r="14" spans="2:10" s="60" customFormat="1">
      <c r="B14" s="326"/>
      <c r="C14" s="327"/>
      <c r="D14" s="327"/>
      <c r="E14" s="327"/>
      <c r="F14" s="327"/>
      <c r="G14" s="327"/>
      <c r="H14" s="327"/>
      <c r="I14" s="327"/>
      <c r="J14" s="328"/>
    </row>
    <row r="15" spans="2:10" s="60" customFormat="1">
      <c r="B15" s="326"/>
      <c r="C15" s="327"/>
      <c r="D15" s="327"/>
      <c r="E15" s="327"/>
      <c r="F15" s="327"/>
      <c r="G15" s="327"/>
      <c r="H15" s="327"/>
      <c r="I15" s="327"/>
      <c r="J15" s="328"/>
    </row>
    <row r="16" spans="2:10" s="60" customFormat="1">
      <c r="B16" s="326"/>
      <c r="C16" s="327"/>
      <c r="D16" s="327"/>
      <c r="E16" s="327"/>
      <c r="F16" s="327"/>
      <c r="G16" s="327"/>
      <c r="H16" s="327"/>
      <c r="I16" s="327"/>
      <c r="J16" s="328"/>
    </row>
    <row r="17" spans="2:10" s="60" customFormat="1">
      <c r="B17" s="326"/>
      <c r="C17" s="327"/>
      <c r="D17" s="327"/>
      <c r="E17" s="327"/>
      <c r="F17" s="327"/>
      <c r="G17" s="327"/>
      <c r="H17" s="327"/>
      <c r="I17" s="327"/>
      <c r="J17" s="328"/>
    </row>
    <row r="18" spans="2:10" s="60" customFormat="1">
      <c r="B18" s="326"/>
      <c r="C18" s="327"/>
      <c r="D18" s="327"/>
      <c r="E18" s="327"/>
      <c r="F18" s="327"/>
      <c r="G18" s="327"/>
      <c r="H18" s="327"/>
      <c r="I18" s="327"/>
      <c r="J18" s="328"/>
    </row>
    <row r="19" spans="2:10" s="60" customFormat="1">
      <c r="B19" s="326"/>
      <c r="C19" s="327"/>
      <c r="D19" s="327"/>
      <c r="E19" s="327"/>
      <c r="F19" s="327"/>
      <c r="G19" s="327"/>
      <c r="H19" s="327"/>
      <c r="I19" s="327"/>
      <c r="J19" s="328"/>
    </row>
    <row r="20" spans="2:10" s="60" customFormat="1">
      <c r="B20" s="326"/>
      <c r="C20" s="327"/>
      <c r="D20" s="327"/>
      <c r="E20" s="327"/>
      <c r="F20" s="327"/>
      <c r="G20" s="327"/>
      <c r="H20" s="327"/>
      <c r="I20" s="327"/>
      <c r="J20" s="328"/>
    </row>
    <row r="21" spans="2:10" s="60" customFormat="1">
      <c r="B21" s="326"/>
      <c r="C21" s="327"/>
      <c r="D21" s="327"/>
      <c r="E21" s="327"/>
      <c r="F21" s="327"/>
      <c r="G21" s="327"/>
      <c r="H21" s="327"/>
      <c r="I21" s="327"/>
      <c r="J21" s="328"/>
    </row>
    <row r="22" spans="2:10" s="60" customFormat="1">
      <c r="B22" s="326"/>
      <c r="C22" s="327"/>
      <c r="D22" s="327"/>
      <c r="E22" s="327"/>
      <c r="F22" s="327"/>
      <c r="G22" s="327"/>
      <c r="H22" s="327"/>
      <c r="I22" s="327"/>
      <c r="J22" s="328"/>
    </row>
    <row r="23" spans="2:10" s="60" customFormat="1">
      <c r="B23" s="329"/>
      <c r="C23" s="330"/>
      <c r="D23" s="330"/>
      <c r="E23" s="330"/>
      <c r="F23" s="330"/>
      <c r="G23" s="330"/>
      <c r="H23" s="330"/>
      <c r="I23" s="330"/>
      <c r="J23" s="331"/>
    </row>
    <row r="25" spans="2:10" ht="15">
      <c r="B25" s="100" t="s">
        <v>10</v>
      </c>
    </row>
    <row r="26" spans="2:10" ht="30" customHeight="1">
      <c r="B26" s="369" t="s">
        <v>100</v>
      </c>
      <c r="C26" s="394"/>
      <c r="D26" s="394"/>
      <c r="E26" s="394"/>
      <c r="F26" s="394"/>
      <c r="G26" s="394"/>
      <c r="H26" s="394"/>
      <c r="I26" s="394"/>
      <c r="J26" s="394"/>
    </row>
    <row r="28" spans="2:10" s="60" customFormat="1">
      <c r="B28" s="323"/>
      <c r="C28" s="324"/>
      <c r="D28" s="324"/>
      <c r="E28" s="324"/>
      <c r="F28" s="324"/>
      <c r="G28" s="324"/>
      <c r="H28" s="324"/>
      <c r="I28" s="324"/>
      <c r="J28" s="325"/>
    </row>
    <row r="29" spans="2:10" s="60" customFormat="1">
      <c r="B29" s="326"/>
      <c r="C29" s="327"/>
      <c r="D29" s="327"/>
      <c r="E29" s="327"/>
      <c r="F29" s="327"/>
      <c r="G29" s="327"/>
      <c r="H29" s="327"/>
      <c r="I29" s="327"/>
      <c r="J29" s="328"/>
    </row>
    <row r="30" spans="2:10" s="60" customFormat="1">
      <c r="B30" s="326"/>
      <c r="C30" s="327"/>
      <c r="D30" s="327"/>
      <c r="E30" s="327"/>
      <c r="F30" s="327"/>
      <c r="G30" s="327"/>
      <c r="H30" s="327"/>
      <c r="I30" s="327"/>
      <c r="J30" s="328"/>
    </row>
    <row r="31" spans="2:10" s="60" customFormat="1">
      <c r="B31" s="326"/>
      <c r="C31" s="327"/>
      <c r="D31" s="327"/>
      <c r="E31" s="327"/>
      <c r="F31" s="327"/>
      <c r="G31" s="327"/>
      <c r="H31" s="327"/>
      <c r="I31" s="327"/>
      <c r="J31" s="328"/>
    </row>
    <row r="32" spans="2:10" s="60" customFormat="1">
      <c r="B32" s="326"/>
      <c r="C32" s="327"/>
      <c r="D32" s="327"/>
      <c r="E32" s="327"/>
      <c r="F32" s="327"/>
      <c r="G32" s="327"/>
      <c r="H32" s="327"/>
      <c r="I32" s="327"/>
      <c r="J32" s="328"/>
    </row>
    <row r="33" spans="2:10" s="60" customFormat="1">
      <c r="B33" s="326"/>
      <c r="C33" s="327"/>
      <c r="D33" s="327"/>
      <c r="E33" s="327"/>
      <c r="F33" s="327"/>
      <c r="G33" s="327"/>
      <c r="H33" s="327"/>
      <c r="I33" s="327"/>
      <c r="J33" s="328"/>
    </row>
    <row r="34" spans="2:10" s="60" customFormat="1">
      <c r="B34" s="326"/>
      <c r="C34" s="327"/>
      <c r="D34" s="327"/>
      <c r="E34" s="327"/>
      <c r="F34" s="327"/>
      <c r="G34" s="327"/>
      <c r="H34" s="327"/>
      <c r="I34" s="327"/>
      <c r="J34" s="328"/>
    </row>
    <row r="35" spans="2:10" s="60" customFormat="1">
      <c r="B35" s="326"/>
      <c r="C35" s="327"/>
      <c r="D35" s="327"/>
      <c r="E35" s="327"/>
      <c r="F35" s="327"/>
      <c r="G35" s="327"/>
      <c r="H35" s="327"/>
      <c r="I35" s="327"/>
      <c r="J35" s="328"/>
    </row>
    <row r="36" spans="2:10" s="60" customFormat="1">
      <c r="B36" s="326"/>
      <c r="C36" s="327"/>
      <c r="D36" s="327"/>
      <c r="E36" s="327"/>
      <c r="F36" s="327"/>
      <c r="G36" s="327"/>
      <c r="H36" s="327"/>
      <c r="I36" s="327"/>
      <c r="J36" s="328"/>
    </row>
    <row r="37" spans="2:10" s="60" customFormat="1">
      <c r="B37" s="326"/>
      <c r="C37" s="327"/>
      <c r="D37" s="327"/>
      <c r="E37" s="327"/>
      <c r="F37" s="327"/>
      <c r="G37" s="327"/>
      <c r="H37" s="327"/>
      <c r="I37" s="327"/>
      <c r="J37" s="328"/>
    </row>
    <row r="38" spans="2:10" s="60" customFormat="1">
      <c r="B38" s="326"/>
      <c r="C38" s="327"/>
      <c r="D38" s="327"/>
      <c r="E38" s="327"/>
      <c r="F38" s="327"/>
      <c r="G38" s="327"/>
      <c r="H38" s="327"/>
      <c r="I38" s="327"/>
      <c r="J38" s="328"/>
    </row>
    <row r="39" spans="2:10" s="60" customFormat="1">
      <c r="B39" s="329"/>
      <c r="C39" s="330"/>
      <c r="D39" s="330"/>
      <c r="E39" s="330"/>
      <c r="F39" s="330"/>
      <c r="G39" s="330"/>
      <c r="H39" s="330"/>
      <c r="I39" s="330"/>
      <c r="J39" s="331"/>
    </row>
    <row r="41" spans="2:10" ht="15">
      <c r="B41" s="106" t="s">
        <v>27</v>
      </c>
    </row>
    <row r="42" spans="2:10" ht="44.25" customHeight="1">
      <c r="B42" s="369" t="s">
        <v>28</v>
      </c>
      <c r="C42" s="394"/>
      <c r="D42" s="394"/>
      <c r="E42" s="394"/>
      <c r="F42" s="394"/>
      <c r="G42" s="394"/>
      <c r="H42" s="394"/>
      <c r="I42" s="394"/>
      <c r="J42" s="394"/>
    </row>
    <row r="44" spans="2:10" s="60" customFormat="1">
      <c r="B44" s="323"/>
      <c r="C44" s="324"/>
      <c r="D44" s="324"/>
      <c r="E44" s="324"/>
      <c r="F44" s="324"/>
      <c r="G44" s="324"/>
      <c r="H44" s="324"/>
      <c r="I44" s="324"/>
      <c r="J44" s="325"/>
    </row>
    <row r="45" spans="2:10" s="60" customFormat="1">
      <c r="B45" s="326"/>
      <c r="C45" s="327"/>
      <c r="D45" s="327"/>
      <c r="E45" s="327"/>
      <c r="F45" s="327"/>
      <c r="G45" s="327"/>
      <c r="H45" s="327"/>
      <c r="I45" s="327"/>
      <c r="J45" s="328"/>
    </row>
    <row r="46" spans="2:10" s="60" customFormat="1">
      <c r="B46" s="326"/>
      <c r="C46" s="327"/>
      <c r="D46" s="327"/>
      <c r="E46" s="327"/>
      <c r="F46" s="327"/>
      <c r="G46" s="327"/>
      <c r="H46" s="327"/>
      <c r="I46" s="327"/>
      <c r="J46" s="328"/>
    </row>
    <row r="47" spans="2:10" s="60" customFormat="1">
      <c r="B47" s="326"/>
      <c r="C47" s="327"/>
      <c r="D47" s="327"/>
      <c r="E47" s="327"/>
      <c r="F47" s="327"/>
      <c r="G47" s="327"/>
      <c r="H47" s="327"/>
      <c r="I47" s="327"/>
      <c r="J47" s="328"/>
    </row>
    <row r="48" spans="2:10" s="60" customFormat="1">
      <c r="B48" s="329"/>
      <c r="C48" s="330"/>
      <c r="D48" s="330"/>
      <c r="E48" s="330"/>
      <c r="F48" s="330"/>
      <c r="G48" s="330"/>
      <c r="H48" s="330"/>
      <c r="I48" s="330"/>
      <c r="J48" s="331"/>
    </row>
    <row r="50" spans="2:10" ht="15">
      <c r="B50" s="106" t="s">
        <v>339</v>
      </c>
      <c r="C50" s="103"/>
      <c r="D50" s="103"/>
      <c r="E50" s="103"/>
      <c r="F50" s="103"/>
      <c r="G50" s="103"/>
      <c r="H50" s="103"/>
      <c r="I50" s="111"/>
    </row>
    <row r="51" spans="2:10" ht="15">
      <c r="B51" s="106" t="s">
        <v>340</v>
      </c>
      <c r="C51" s="103"/>
      <c r="D51" s="103"/>
      <c r="E51" s="103"/>
      <c r="F51" s="103"/>
      <c r="G51" s="103"/>
      <c r="H51" s="103"/>
      <c r="I51" s="111"/>
    </row>
    <row r="52" spans="2:10" ht="15">
      <c r="B52" s="106" t="s">
        <v>341</v>
      </c>
      <c r="C52" s="103"/>
      <c r="D52" s="103"/>
      <c r="E52" s="103"/>
      <c r="F52" s="103"/>
      <c r="G52" s="103"/>
      <c r="H52" s="103"/>
      <c r="I52" s="111"/>
    </row>
    <row r="53" spans="2:10" ht="15">
      <c r="B53" s="106" t="s">
        <v>342</v>
      </c>
      <c r="C53" s="103"/>
      <c r="D53" s="103"/>
      <c r="E53" s="103"/>
      <c r="F53" s="103"/>
      <c r="G53" s="103"/>
      <c r="H53" s="103"/>
      <c r="I53" s="111"/>
    </row>
    <row r="54" spans="2:10" ht="15">
      <c r="B54" s="106" t="s">
        <v>343</v>
      </c>
      <c r="C54" s="103"/>
      <c r="D54" s="103"/>
      <c r="E54" s="103"/>
      <c r="F54" s="103"/>
      <c r="G54" s="103"/>
      <c r="H54" s="103"/>
      <c r="I54" s="111"/>
    </row>
    <row r="56" spans="2:10" ht="15">
      <c r="B56" s="100" t="s">
        <v>59</v>
      </c>
    </row>
    <row r="58" spans="2:10" s="60" customFormat="1">
      <c r="B58" s="323"/>
      <c r="C58" s="324"/>
      <c r="D58" s="324"/>
      <c r="E58" s="324"/>
      <c r="F58" s="324"/>
      <c r="G58" s="324"/>
      <c r="H58" s="324"/>
      <c r="I58" s="324"/>
      <c r="J58" s="325"/>
    </row>
    <row r="59" spans="2:10" s="60" customFormat="1">
      <c r="B59" s="326"/>
      <c r="C59" s="327"/>
      <c r="D59" s="327"/>
      <c r="E59" s="327"/>
      <c r="F59" s="327"/>
      <c r="G59" s="327"/>
      <c r="H59" s="327"/>
      <c r="I59" s="327"/>
      <c r="J59" s="328"/>
    </row>
    <row r="60" spans="2:10" s="60" customFormat="1">
      <c r="B60" s="326"/>
      <c r="C60" s="327"/>
      <c r="D60" s="327"/>
      <c r="E60" s="327"/>
      <c r="F60" s="327"/>
      <c r="G60" s="327"/>
      <c r="H60" s="327"/>
      <c r="I60" s="327"/>
      <c r="J60" s="328"/>
    </row>
    <row r="61" spans="2:10" s="60" customFormat="1">
      <c r="B61" s="326"/>
      <c r="C61" s="327"/>
      <c r="D61" s="327"/>
      <c r="E61" s="327"/>
      <c r="F61" s="327"/>
      <c r="G61" s="327"/>
      <c r="H61" s="327"/>
      <c r="I61" s="327"/>
      <c r="J61" s="328"/>
    </row>
    <row r="62" spans="2:10" s="60" customFormat="1">
      <c r="B62" s="326"/>
      <c r="C62" s="327"/>
      <c r="D62" s="327"/>
      <c r="E62" s="327"/>
      <c r="F62" s="327"/>
      <c r="G62" s="327"/>
      <c r="H62" s="327"/>
      <c r="I62" s="327"/>
      <c r="J62" s="328"/>
    </row>
    <row r="63" spans="2:10" s="60" customFormat="1">
      <c r="B63" s="326"/>
      <c r="C63" s="327"/>
      <c r="D63" s="327"/>
      <c r="E63" s="327"/>
      <c r="F63" s="327"/>
      <c r="G63" s="327"/>
      <c r="H63" s="327"/>
      <c r="I63" s="327"/>
      <c r="J63" s="328"/>
    </row>
    <row r="64" spans="2:10" s="60" customFormat="1">
      <c r="B64" s="326"/>
      <c r="C64" s="327"/>
      <c r="D64" s="327"/>
      <c r="E64" s="327"/>
      <c r="F64" s="327"/>
      <c r="G64" s="327"/>
      <c r="H64" s="327"/>
      <c r="I64" s="327"/>
      <c r="J64" s="328"/>
    </row>
    <row r="65" spans="2:10" s="60" customFormat="1">
      <c r="B65" s="326"/>
      <c r="C65" s="327"/>
      <c r="D65" s="327"/>
      <c r="E65" s="327"/>
      <c r="F65" s="327"/>
      <c r="G65" s="327"/>
      <c r="H65" s="327"/>
      <c r="I65" s="327"/>
      <c r="J65" s="328"/>
    </row>
    <row r="66" spans="2:10" s="60" customFormat="1">
      <c r="B66" s="329"/>
      <c r="C66" s="330"/>
      <c r="D66" s="330"/>
      <c r="E66" s="330"/>
      <c r="F66" s="330"/>
      <c r="G66" s="330"/>
      <c r="H66" s="330"/>
      <c r="I66" s="330"/>
      <c r="J66" s="331"/>
    </row>
    <row r="68" spans="2:10" ht="15">
      <c r="B68" s="100" t="s">
        <v>44</v>
      </c>
    </row>
    <row r="69" spans="2:10">
      <c r="B69" s="369" t="s">
        <v>101</v>
      </c>
      <c r="C69" s="369"/>
      <c r="D69" s="369"/>
      <c r="E69" s="369"/>
      <c r="F69" s="369"/>
      <c r="G69" s="369"/>
      <c r="H69" s="369"/>
      <c r="I69" s="369"/>
      <c r="J69" s="369"/>
    </row>
    <row r="71" spans="2:10" s="60" customFormat="1">
      <c r="B71" s="323"/>
      <c r="C71" s="324"/>
      <c r="D71" s="324"/>
      <c r="E71" s="324"/>
      <c r="F71" s="324"/>
      <c r="G71" s="324"/>
      <c r="H71" s="324"/>
      <c r="I71" s="324"/>
      <c r="J71" s="325"/>
    </row>
    <row r="72" spans="2:10" s="60" customFormat="1">
      <c r="B72" s="326"/>
      <c r="C72" s="327"/>
      <c r="D72" s="327"/>
      <c r="E72" s="327"/>
      <c r="F72" s="327"/>
      <c r="G72" s="327"/>
      <c r="H72" s="327"/>
      <c r="I72" s="327"/>
      <c r="J72" s="328"/>
    </row>
    <row r="73" spans="2:10" s="60" customFormat="1">
      <c r="B73" s="326"/>
      <c r="C73" s="327"/>
      <c r="D73" s="327"/>
      <c r="E73" s="327"/>
      <c r="F73" s="327"/>
      <c r="G73" s="327"/>
      <c r="H73" s="327"/>
      <c r="I73" s="327"/>
      <c r="J73" s="328"/>
    </row>
    <row r="74" spans="2:10" s="60" customFormat="1">
      <c r="B74" s="326"/>
      <c r="C74" s="327"/>
      <c r="D74" s="327"/>
      <c r="E74" s="327"/>
      <c r="F74" s="327"/>
      <c r="G74" s="327"/>
      <c r="H74" s="327"/>
      <c r="I74" s="327"/>
      <c r="J74" s="328"/>
    </row>
    <row r="75" spans="2:10" s="60" customFormat="1">
      <c r="B75" s="326"/>
      <c r="C75" s="327"/>
      <c r="D75" s="327"/>
      <c r="E75" s="327"/>
      <c r="F75" s="327"/>
      <c r="G75" s="327"/>
      <c r="H75" s="327"/>
      <c r="I75" s="327"/>
      <c r="J75" s="328"/>
    </row>
    <row r="76" spans="2:10" s="60" customFormat="1">
      <c r="B76" s="326"/>
      <c r="C76" s="327"/>
      <c r="D76" s="327"/>
      <c r="E76" s="327"/>
      <c r="F76" s="327"/>
      <c r="G76" s="327"/>
      <c r="H76" s="327"/>
      <c r="I76" s="327"/>
      <c r="J76" s="328"/>
    </row>
    <row r="77" spans="2:10" s="60" customFormat="1">
      <c r="B77" s="326"/>
      <c r="C77" s="327"/>
      <c r="D77" s="327"/>
      <c r="E77" s="327"/>
      <c r="F77" s="327"/>
      <c r="G77" s="327"/>
      <c r="H77" s="327"/>
      <c r="I77" s="327"/>
      <c r="J77" s="328"/>
    </row>
    <row r="78" spans="2:10" s="60" customFormat="1">
      <c r="B78" s="326"/>
      <c r="C78" s="327"/>
      <c r="D78" s="327"/>
      <c r="E78" s="327"/>
      <c r="F78" s="327"/>
      <c r="G78" s="327"/>
      <c r="H78" s="327"/>
      <c r="I78" s="327"/>
      <c r="J78" s="328"/>
    </row>
    <row r="79" spans="2:10" s="60" customFormat="1">
      <c r="B79" s="329"/>
      <c r="C79" s="330"/>
      <c r="D79" s="330"/>
      <c r="E79" s="330"/>
      <c r="F79" s="330"/>
      <c r="G79" s="330"/>
      <c r="H79" s="330"/>
      <c r="I79" s="330"/>
      <c r="J79" s="331"/>
    </row>
    <row r="81" spans="2:10" ht="15.75" thickBot="1">
      <c r="B81" s="104" t="s">
        <v>11</v>
      </c>
      <c r="C81" s="105"/>
      <c r="D81" s="105"/>
      <c r="E81" s="105"/>
      <c r="F81" s="105"/>
      <c r="G81" s="105"/>
      <c r="H81" s="105"/>
      <c r="I81" s="105"/>
      <c r="J81" s="105"/>
    </row>
    <row r="83" spans="2:10" ht="71.25" customHeight="1">
      <c r="B83" s="369" t="s">
        <v>404</v>
      </c>
      <c r="C83" s="369"/>
      <c r="D83" s="369"/>
      <c r="E83" s="369"/>
      <c r="F83" s="369"/>
      <c r="G83" s="369"/>
      <c r="H83" s="369"/>
      <c r="I83" s="369"/>
      <c r="J83" s="369"/>
    </row>
    <row r="84" spans="2:10" ht="7.5" customHeight="1"/>
    <row r="85" spans="2:10" ht="15">
      <c r="B85" s="110" t="s">
        <v>26</v>
      </c>
    </row>
    <row r="86" spans="2:10" ht="13.5" customHeight="1"/>
    <row r="87" spans="2:10" s="60" customFormat="1">
      <c r="B87" s="323"/>
      <c r="C87" s="324"/>
      <c r="D87" s="324"/>
      <c r="E87" s="324"/>
      <c r="F87" s="324"/>
      <c r="G87" s="324"/>
      <c r="H87" s="324"/>
      <c r="I87" s="324"/>
      <c r="J87" s="325"/>
    </row>
    <row r="88" spans="2:10" s="60" customFormat="1">
      <c r="B88" s="326"/>
      <c r="C88" s="327"/>
      <c r="D88" s="327"/>
      <c r="E88" s="327"/>
      <c r="F88" s="327"/>
      <c r="G88" s="327"/>
      <c r="H88" s="327"/>
      <c r="I88" s="327"/>
      <c r="J88" s="328"/>
    </row>
    <row r="89" spans="2:10" s="60" customFormat="1">
      <c r="B89" s="326"/>
      <c r="C89" s="327"/>
      <c r="D89" s="327"/>
      <c r="E89" s="327"/>
      <c r="F89" s="327"/>
      <c r="G89" s="327"/>
      <c r="H89" s="327"/>
      <c r="I89" s="327"/>
      <c r="J89" s="328"/>
    </row>
    <row r="90" spans="2:10" s="60" customFormat="1">
      <c r="B90" s="326"/>
      <c r="C90" s="327"/>
      <c r="D90" s="327"/>
      <c r="E90" s="327"/>
      <c r="F90" s="327"/>
      <c r="G90" s="327"/>
      <c r="H90" s="327"/>
      <c r="I90" s="327"/>
      <c r="J90" s="328"/>
    </row>
    <row r="91" spans="2:10" s="60" customFormat="1">
      <c r="B91" s="326"/>
      <c r="C91" s="327"/>
      <c r="D91" s="327"/>
      <c r="E91" s="327"/>
      <c r="F91" s="327"/>
      <c r="G91" s="327"/>
      <c r="H91" s="327"/>
      <c r="I91" s="327"/>
      <c r="J91" s="328"/>
    </row>
    <row r="92" spans="2:10" s="60" customFormat="1">
      <c r="B92" s="326"/>
      <c r="C92" s="327"/>
      <c r="D92" s="327"/>
      <c r="E92" s="327"/>
      <c r="F92" s="327"/>
      <c r="G92" s="327"/>
      <c r="H92" s="327"/>
      <c r="I92" s="327"/>
      <c r="J92" s="328"/>
    </row>
    <row r="93" spans="2:10" s="60" customFormat="1">
      <c r="B93" s="326"/>
      <c r="C93" s="327"/>
      <c r="D93" s="327"/>
      <c r="E93" s="327"/>
      <c r="F93" s="327"/>
      <c r="G93" s="327"/>
      <c r="H93" s="327"/>
      <c r="I93" s="327"/>
      <c r="J93" s="328"/>
    </row>
    <row r="94" spans="2:10" s="60" customFormat="1">
      <c r="B94" s="326"/>
      <c r="C94" s="327"/>
      <c r="D94" s="327"/>
      <c r="E94" s="327"/>
      <c r="F94" s="327"/>
      <c r="G94" s="327"/>
      <c r="H94" s="327"/>
      <c r="I94" s="327"/>
      <c r="J94" s="328"/>
    </row>
    <row r="95" spans="2:10" s="60" customFormat="1">
      <c r="B95" s="329"/>
      <c r="C95" s="330"/>
      <c r="D95" s="330"/>
      <c r="E95" s="330"/>
      <c r="F95" s="330"/>
      <c r="G95" s="330"/>
      <c r="H95" s="330"/>
      <c r="I95" s="330"/>
      <c r="J95" s="331"/>
    </row>
    <row r="97" spans="2:10">
      <c r="B97" s="206"/>
      <c r="C97" s="206"/>
      <c r="D97" s="206"/>
      <c r="E97" s="206"/>
      <c r="F97" s="206"/>
      <c r="G97" s="206"/>
      <c r="H97" s="206"/>
      <c r="I97" s="206"/>
      <c r="J97" s="206"/>
    </row>
    <row r="98" spans="2:10" ht="15.75" thickBot="1">
      <c r="B98" s="207" t="s">
        <v>13</v>
      </c>
      <c r="C98" s="208"/>
      <c r="D98" s="208"/>
      <c r="E98" s="208"/>
      <c r="F98" s="208"/>
      <c r="G98" s="208"/>
      <c r="H98" s="208"/>
      <c r="I98" s="208"/>
      <c r="J98" s="208"/>
    </row>
    <row r="99" spans="2:10">
      <c r="B99" s="206"/>
      <c r="C99" s="206"/>
      <c r="D99" s="206"/>
      <c r="E99" s="206"/>
      <c r="F99" s="206"/>
      <c r="G99" s="206"/>
      <c r="H99" s="206"/>
      <c r="I99" s="206"/>
      <c r="J99" s="206"/>
    </row>
    <row r="100" spans="2:10" ht="15">
      <c r="B100" s="209" t="s">
        <v>15</v>
      </c>
      <c r="C100" s="206"/>
      <c r="D100" s="206"/>
      <c r="E100" s="206"/>
      <c r="F100" s="206"/>
      <c r="G100" s="206"/>
      <c r="H100" s="206"/>
      <c r="I100" s="206"/>
      <c r="J100" s="206"/>
    </row>
    <row r="101" spans="2:10" ht="15">
      <c r="B101" s="209" t="s">
        <v>14</v>
      </c>
      <c r="C101" s="206"/>
      <c r="D101" s="206"/>
      <c r="E101" s="206"/>
      <c r="F101" s="206"/>
      <c r="G101" s="206"/>
      <c r="H101" s="206"/>
      <c r="I101" s="206"/>
      <c r="J101" s="206"/>
    </row>
    <row r="102" spans="2:10" ht="58.5" customHeight="1">
      <c r="B102" s="395" t="s">
        <v>419</v>
      </c>
      <c r="C102" s="395"/>
      <c r="D102" s="395"/>
      <c r="E102" s="395"/>
      <c r="F102" s="395"/>
      <c r="G102" s="395"/>
      <c r="H102" s="395"/>
      <c r="I102" s="395"/>
      <c r="J102" s="395"/>
    </row>
    <row r="103" spans="2:10">
      <c r="B103" s="210"/>
      <c r="C103" s="210"/>
      <c r="D103" s="210"/>
      <c r="E103" s="210"/>
      <c r="F103" s="210"/>
      <c r="G103" s="210"/>
      <c r="H103" s="210"/>
      <c r="I103" s="210"/>
      <c r="J103" s="210"/>
    </row>
  </sheetData>
  <sheetProtection algorithmName="SHA-512" hashValue="4V1a0MvHmW6YVVwP6ioogAnKOVwBqxwyWRBYXOwgF33VbCCBwoWh5WJ6rxnThiblonV39T5iax/q/Q0aMw5q+w==" saltValue="9Dd9hpz9SxDZVL5/QoMTqQ==" spinCount="100000" sheet="1" formatCells="0" formatRows="0" insertRows="0" selectLockedCells="1"/>
  <mergeCells count="20">
    <mergeCell ref="B58:J66"/>
    <mergeCell ref="B69:J69"/>
    <mergeCell ref="B71:J79"/>
    <mergeCell ref="B83:J83"/>
    <mergeCell ref="B102:J102"/>
    <mergeCell ref="B87:J95"/>
    <mergeCell ref="B44:J48"/>
    <mergeCell ref="B28:J39"/>
    <mergeCell ref="B42:J42"/>
    <mergeCell ref="B1:B4"/>
    <mergeCell ref="C1:D4"/>
    <mergeCell ref="F1:H1"/>
    <mergeCell ref="I1:J2"/>
    <mergeCell ref="F2:H2"/>
    <mergeCell ref="E3:H4"/>
    <mergeCell ref="I3:J4"/>
    <mergeCell ref="B11:J11"/>
    <mergeCell ref="B13:J23"/>
    <mergeCell ref="B26:J26"/>
    <mergeCell ref="B6:J6"/>
  </mergeCells>
  <pageMargins left="0.70866141732283472" right="0.70866141732283472" top="0.74803149606299213" bottom="0.74803149606299213" header="0.31496062992125984" footer="0.31496062992125984"/>
  <pageSetup paperSize="9" scale="84" fitToHeight="0" orientation="portrait"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2:B205"/>
  <sheetViews>
    <sheetView workbookViewId="0">
      <selection activeCell="B190" sqref="B190"/>
    </sheetView>
  </sheetViews>
  <sheetFormatPr baseColWidth="10" defaultRowHeight="15"/>
  <cols>
    <col min="1" max="1" width="3" customWidth="1"/>
    <col min="2" max="2" width="97" customWidth="1"/>
  </cols>
  <sheetData>
    <row r="2" spans="2:2">
      <c r="B2" s="8" t="s">
        <v>111</v>
      </c>
    </row>
    <row r="3" spans="2:2">
      <c r="B3" s="8" t="s">
        <v>112</v>
      </c>
    </row>
    <row r="4" spans="2:2">
      <c r="B4" s="8" t="s">
        <v>113</v>
      </c>
    </row>
    <row r="5" spans="2:2">
      <c r="B5" s="8" t="s">
        <v>114</v>
      </c>
    </row>
    <row r="6" spans="2:2">
      <c r="B6" s="8" t="s">
        <v>115</v>
      </c>
    </row>
    <row r="8" spans="2:2">
      <c r="B8" s="8" t="s">
        <v>274</v>
      </c>
    </row>
    <row r="9" spans="2:2">
      <c r="B9" s="8" t="s">
        <v>275</v>
      </c>
    </row>
    <row r="10" spans="2:2">
      <c r="B10" s="8" t="s">
        <v>276</v>
      </c>
    </row>
    <row r="11" spans="2:2">
      <c r="B11" s="8" t="s">
        <v>277</v>
      </c>
    </row>
    <row r="12" spans="2:2">
      <c r="B12" s="8" t="s">
        <v>278</v>
      </c>
    </row>
    <row r="13" spans="2:2">
      <c r="B13" s="8" t="s">
        <v>279</v>
      </c>
    </row>
    <row r="14" spans="2:2">
      <c r="B14" s="8" t="s">
        <v>280</v>
      </c>
    </row>
    <row r="15" spans="2:2">
      <c r="B15" s="8" t="s">
        <v>281</v>
      </c>
    </row>
    <row r="17" spans="2:2">
      <c r="B17" s="8" t="s">
        <v>106</v>
      </c>
    </row>
    <row r="18" spans="2:2">
      <c r="B18" s="8" t="s">
        <v>107</v>
      </c>
    </row>
    <row r="19" spans="2:2">
      <c r="B19" s="8" t="s">
        <v>108</v>
      </c>
    </row>
    <row r="20" spans="2:2">
      <c r="B20" s="8" t="s">
        <v>109</v>
      </c>
    </row>
    <row r="21" spans="2:2">
      <c r="B21" s="8" t="s">
        <v>291</v>
      </c>
    </row>
    <row r="22" spans="2:2">
      <c r="B22" s="8" t="s">
        <v>110</v>
      </c>
    </row>
    <row r="24" spans="2:2">
      <c r="B24" s="8" t="s">
        <v>116</v>
      </c>
    </row>
    <row r="25" spans="2:2">
      <c r="B25" s="8" t="s">
        <v>117</v>
      </c>
    </row>
    <row r="26" spans="2:2">
      <c r="B26" s="8" t="s">
        <v>118</v>
      </c>
    </row>
    <row r="27" spans="2:2">
      <c r="B27" s="8" t="s">
        <v>119</v>
      </c>
    </row>
    <row r="28" spans="2:2">
      <c r="B28" s="8" t="s">
        <v>120</v>
      </c>
    </row>
    <row r="29" spans="2:2">
      <c r="B29" s="8" t="s">
        <v>121</v>
      </c>
    </row>
    <row r="30" spans="2:2">
      <c r="B30" s="8" t="s">
        <v>122</v>
      </c>
    </row>
    <row r="31" spans="2:2">
      <c r="B31" s="8" t="s">
        <v>123</v>
      </c>
    </row>
    <row r="32" spans="2:2">
      <c r="B32" s="8" t="s">
        <v>124</v>
      </c>
    </row>
    <row r="33" spans="2:2">
      <c r="B33" s="8" t="s">
        <v>125</v>
      </c>
    </row>
    <row r="34" spans="2:2">
      <c r="B34" s="8" t="s">
        <v>126</v>
      </c>
    </row>
    <row r="36" spans="2:2">
      <c r="B36" s="8" t="s">
        <v>127</v>
      </c>
    </row>
    <row r="37" spans="2:2">
      <c r="B37" s="8" t="s">
        <v>128</v>
      </c>
    </row>
    <row r="38" spans="2:2">
      <c r="B38" s="8" t="s">
        <v>129</v>
      </c>
    </row>
    <row r="39" spans="2:2">
      <c r="B39" s="8" t="s">
        <v>130</v>
      </c>
    </row>
    <row r="41" spans="2:2">
      <c r="B41" s="8" t="s">
        <v>131</v>
      </c>
    </row>
    <row r="42" spans="2:2">
      <c r="B42" s="8" t="s">
        <v>132</v>
      </c>
    </row>
    <row r="43" spans="2:2">
      <c r="B43" s="8" t="s">
        <v>133</v>
      </c>
    </row>
    <row r="44" spans="2:2">
      <c r="B44" s="8" t="s">
        <v>134</v>
      </c>
    </row>
    <row r="45" spans="2:2">
      <c r="B45" s="8" t="s">
        <v>135</v>
      </c>
    </row>
    <row r="46" spans="2:2">
      <c r="B46" s="8" t="s">
        <v>136</v>
      </c>
    </row>
    <row r="48" spans="2:2">
      <c r="B48" s="8" t="s">
        <v>137</v>
      </c>
    </row>
    <row r="49" spans="2:2">
      <c r="B49" s="8" t="s">
        <v>138</v>
      </c>
    </row>
    <row r="50" spans="2:2">
      <c r="B50" s="8" t="s">
        <v>139</v>
      </c>
    </row>
    <row r="51" spans="2:2">
      <c r="B51" s="8" t="s">
        <v>140</v>
      </c>
    </row>
    <row r="52" spans="2:2">
      <c r="B52" s="8" t="s">
        <v>141</v>
      </c>
    </row>
    <row r="53" spans="2:2">
      <c r="B53" s="8" t="s">
        <v>142</v>
      </c>
    </row>
    <row r="54" spans="2:2">
      <c r="B54" s="8" t="s">
        <v>143</v>
      </c>
    </row>
    <row r="55" spans="2:2">
      <c r="B55" s="8" t="s">
        <v>144</v>
      </c>
    </row>
    <row r="56" spans="2:2">
      <c r="B56" s="8" t="s">
        <v>145</v>
      </c>
    </row>
    <row r="58" spans="2:2">
      <c r="B58" s="8" t="s">
        <v>146</v>
      </c>
    </row>
    <row r="59" spans="2:2">
      <c r="B59" s="8" t="s">
        <v>147</v>
      </c>
    </row>
    <row r="61" spans="2:2">
      <c r="B61" s="8" t="s">
        <v>148</v>
      </c>
    </row>
    <row r="62" spans="2:2">
      <c r="B62" s="8" t="s">
        <v>149</v>
      </c>
    </row>
    <row r="63" spans="2:2">
      <c r="B63" s="8" t="s">
        <v>150</v>
      </c>
    </row>
    <row r="64" spans="2:2">
      <c r="B64" s="8" t="s">
        <v>151</v>
      </c>
    </row>
    <row r="65" spans="2:2">
      <c r="B65" s="8" t="s">
        <v>152</v>
      </c>
    </row>
    <row r="67" spans="2:2">
      <c r="B67" s="8" t="s">
        <v>153</v>
      </c>
    </row>
    <row r="68" spans="2:2">
      <c r="B68" s="8" t="s">
        <v>154</v>
      </c>
    </row>
    <row r="69" spans="2:2">
      <c r="B69" s="8" t="s">
        <v>155</v>
      </c>
    </row>
    <row r="70" spans="2:2">
      <c r="B70" s="8" t="s">
        <v>156</v>
      </c>
    </row>
    <row r="72" spans="2:2">
      <c r="B72" s="8" t="s">
        <v>157</v>
      </c>
    </row>
    <row r="73" spans="2:2">
      <c r="B73" s="8" t="s">
        <v>158</v>
      </c>
    </row>
    <row r="74" spans="2:2">
      <c r="B74" s="8" t="s">
        <v>159</v>
      </c>
    </row>
    <row r="75" spans="2:2">
      <c r="B75" s="8" t="s">
        <v>160</v>
      </c>
    </row>
    <row r="77" spans="2:2">
      <c r="B77" s="8" t="s">
        <v>161</v>
      </c>
    </row>
    <row r="78" spans="2:2">
      <c r="B78" s="8" t="s">
        <v>162</v>
      </c>
    </row>
    <row r="79" spans="2:2">
      <c r="B79" s="8" t="s">
        <v>163</v>
      </c>
    </row>
    <row r="80" spans="2:2">
      <c r="B80" s="8" t="s">
        <v>164</v>
      </c>
    </row>
    <row r="81" spans="2:2">
      <c r="B81" s="8" t="s">
        <v>165</v>
      </c>
    </row>
    <row r="83" spans="2:2">
      <c r="B83" s="8" t="s">
        <v>166</v>
      </c>
    </row>
    <row r="84" spans="2:2">
      <c r="B84" s="8" t="s">
        <v>167</v>
      </c>
    </row>
    <row r="85" spans="2:2">
      <c r="B85" s="8" t="s">
        <v>168</v>
      </c>
    </row>
    <row r="86" spans="2:2">
      <c r="B86" s="8" t="s">
        <v>169</v>
      </c>
    </row>
    <row r="87" spans="2:2">
      <c r="B87" s="8" t="s">
        <v>170</v>
      </c>
    </row>
    <row r="89" spans="2:2">
      <c r="B89" s="8" t="s">
        <v>171</v>
      </c>
    </row>
    <row r="90" spans="2:2">
      <c r="B90" s="8" t="s">
        <v>172</v>
      </c>
    </row>
    <row r="91" spans="2:2">
      <c r="B91" s="8" t="s">
        <v>173</v>
      </c>
    </row>
    <row r="92" spans="2:2">
      <c r="B92" s="8" t="s">
        <v>174</v>
      </c>
    </row>
    <row r="94" spans="2:2">
      <c r="B94" s="8" t="s">
        <v>175</v>
      </c>
    </row>
    <row r="95" spans="2:2">
      <c r="B95" s="8" t="s">
        <v>176</v>
      </c>
    </row>
    <row r="96" spans="2:2">
      <c r="B96" s="8" t="s">
        <v>177</v>
      </c>
    </row>
    <row r="97" spans="2:2">
      <c r="B97" s="8" t="s">
        <v>178</v>
      </c>
    </row>
    <row r="98" spans="2:2">
      <c r="B98" s="8" t="s">
        <v>179</v>
      </c>
    </row>
    <row r="99" spans="2:2">
      <c r="B99" s="8" t="s">
        <v>180</v>
      </c>
    </row>
    <row r="100" spans="2:2">
      <c r="B100" s="8" t="s">
        <v>181</v>
      </c>
    </row>
    <row r="101" spans="2:2">
      <c r="B101" s="8" t="s">
        <v>182</v>
      </c>
    </row>
    <row r="102" spans="2:2">
      <c r="B102" s="8" t="s">
        <v>183</v>
      </c>
    </row>
    <row r="103" spans="2:2">
      <c r="B103" s="8" t="s">
        <v>184</v>
      </c>
    </row>
    <row r="104" spans="2:2">
      <c r="B104" s="8" t="s">
        <v>185</v>
      </c>
    </row>
    <row r="105" spans="2:2">
      <c r="B105" s="8" t="s">
        <v>186</v>
      </c>
    </row>
    <row r="107" spans="2:2">
      <c r="B107" s="8" t="s">
        <v>187</v>
      </c>
    </row>
    <row r="108" spans="2:2">
      <c r="B108" s="8" t="s">
        <v>188</v>
      </c>
    </row>
    <row r="109" spans="2:2">
      <c r="B109" s="8" t="s">
        <v>189</v>
      </c>
    </row>
    <row r="110" spans="2:2">
      <c r="B110" s="8" t="s">
        <v>190</v>
      </c>
    </row>
    <row r="111" spans="2:2">
      <c r="B111" s="8" t="s">
        <v>191</v>
      </c>
    </row>
    <row r="112" spans="2:2">
      <c r="B112" s="8" t="s">
        <v>192</v>
      </c>
    </row>
    <row r="114" spans="2:2">
      <c r="B114" s="8" t="s">
        <v>193</v>
      </c>
    </row>
    <row r="115" spans="2:2">
      <c r="B115" s="8" t="s">
        <v>194</v>
      </c>
    </row>
    <row r="116" spans="2:2">
      <c r="B116" s="8" t="s">
        <v>195</v>
      </c>
    </row>
    <row r="117" spans="2:2">
      <c r="B117" s="8" t="s">
        <v>196</v>
      </c>
    </row>
    <row r="118" spans="2:2">
      <c r="B118" s="8" t="s">
        <v>197</v>
      </c>
    </row>
    <row r="119" spans="2:2">
      <c r="B119" s="8" t="s">
        <v>198</v>
      </c>
    </row>
    <row r="120" spans="2:2">
      <c r="B120" s="8" t="s">
        <v>199</v>
      </c>
    </row>
    <row r="121" spans="2:2">
      <c r="B121" s="8" t="s">
        <v>200</v>
      </c>
    </row>
    <row r="122" spans="2:2">
      <c r="B122" s="8" t="s">
        <v>201</v>
      </c>
    </row>
    <row r="123" spans="2:2">
      <c r="B123" s="8" t="s">
        <v>202</v>
      </c>
    </row>
    <row r="124" spans="2:2">
      <c r="B124" s="8" t="s">
        <v>203</v>
      </c>
    </row>
    <row r="125" spans="2:2">
      <c r="B125" s="9"/>
    </row>
    <row r="126" spans="2:2">
      <c r="B126" s="8" t="s">
        <v>204</v>
      </c>
    </row>
    <row r="127" spans="2:2">
      <c r="B127" s="8" t="s">
        <v>205</v>
      </c>
    </row>
    <row r="128" spans="2:2">
      <c r="B128" s="8" t="s">
        <v>206</v>
      </c>
    </row>
    <row r="129" spans="2:2">
      <c r="B129" s="8" t="s">
        <v>207</v>
      </c>
    </row>
    <row r="130" spans="2:2">
      <c r="B130" s="8" t="s">
        <v>208</v>
      </c>
    </row>
    <row r="131" spans="2:2">
      <c r="B131" s="8" t="s">
        <v>209</v>
      </c>
    </row>
    <row r="133" spans="2:2">
      <c r="B133" s="8" t="s">
        <v>210</v>
      </c>
    </row>
    <row r="134" spans="2:2">
      <c r="B134" s="8" t="s">
        <v>211</v>
      </c>
    </row>
    <row r="135" spans="2:2">
      <c r="B135" s="8" t="s">
        <v>212</v>
      </c>
    </row>
    <row r="136" spans="2:2">
      <c r="B136" s="8" t="s">
        <v>213</v>
      </c>
    </row>
    <row r="137" spans="2:2">
      <c r="B137" s="8" t="s">
        <v>214</v>
      </c>
    </row>
    <row r="138" spans="2:2">
      <c r="B138" s="8" t="s">
        <v>215</v>
      </c>
    </row>
    <row r="140" spans="2:2">
      <c r="B140" s="8" t="s">
        <v>216</v>
      </c>
    </row>
    <row r="141" spans="2:2">
      <c r="B141" s="8" t="s">
        <v>217</v>
      </c>
    </row>
    <row r="142" spans="2:2">
      <c r="B142" s="8" t="s">
        <v>218</v>
      </c>
    </row>
    <row r="143" spans="2:2">
      <c r="B143" s="8" t="s">
        <v>219</v>
      </c>
    </row>
    <row r="144" spans="2:2">
      <c r="B144" s="8" t="s">
        <v>220</v>
      </c>
    </row>
    <row r="146" spans="2:2">
      <c r="B146" s="8" t="s">
        <v>221</v>
      </c>
    </row>
    <row r="147" spans="2:2">
      <c r="B147" s="8" t="s">
        <v>222</v>
      </c>
    </row>
    <row r="148" spans="2:2">
      <c r="B148" s="8" t="s">
        <v>223</v>
      </c>
    </row>
    <row r="149" spans="2:2">
      <c r="B149" s="8" t="s">
        <v>224</v>
      </c>
    </row>
    <row r="150" spans="2:2">
      <c r="B150" s="8" t="s">
        <v>225</v>
      </c>
    </row>
    <row r="151" spans="2:2">
      <c r="B151" s="8" t="s">
        <v>226</v>
      </c>
    </row>
    <row r="152" spans="2:2">
      <c r="B152" s="8" t="s">
        <v>227</v>
      </c>
    </row>
    <row r="154" spans="2:2">
      <c r="B154" s="8" t="s">
        <v>228</v>
      </c>
    </row>
    <row r="155" spans="2:2">
      <c r="B155" s="8" t="s">
        <v>229</v>
      </c>
    </row>
    <row r="156" spans="2:2">
      <c r="B156" s="8" t="s">
        <v>230</v>
      </c>
    </row>
    <row r="157" spans="2:2">
      <c r="B157" s="8" t="s">
        <v>231</v>
      </c>
    </row>
    <row r="158" spans="2:2">
      <c r="B158" s="8" t="s">
        <v>232</v>
      </c>
    </row>
    <row r="159" spans="2:2">
      <c r="B159" s="8" t="s">
        <v>233</v>
      </c>
    </row>
    <row r="160" spans="2:2">
      <c r="B160" s="8" t="s">
        <v>234</v>
      </c>
    </row>
    <row r="161" spans="2:2">
      <c r="B161" s="8" t="s">
        <v>235</v>
      </c>
    </row>
    <row r="162" spans="2:2">
      <c r="B162" s="8" t="s">
        <v>236</v>
      </c>
    </row>
    <row r="163" spans="2:2">
      <c r="B163" s="8" t="s">
        <v>237</v>
      </c>
    </row>
    <row r="164" spans="2:2">
      <c r="B164" s="8" t="s">
        <v>238</v>
      </c>
    </row>
    <row r="165" spans="2:2">
      <c r="B165" s="8" t="s">
        <v>239</v>
      </c>
    </row>
    <row r="166" spans="2:2">
      <c r="B166" s="8" t="s">
        <v>240</v>
      </c>
    </row>
    <row r="168" spans="2:2">
      <c r="B168" s="8" t="s">
        <v>241</v>
      </c>
    </row>
    <row r="169" spans="2:2">
      <c r="B169" s="8" t="s">
        <v>242</v>
      </c>
    </row>
    <row r="170" spans="2:2">
      <c r="B170" s="8" t="s">
        <v>243</v>
      </c>
    </row>
    <row r="171" spans="2:2">
      <c r="B171" s="9"/>
    </row>
    <row r="172" spans="2:2">
      <c r="B172" s="8" t="s">
        <v>244</v>
      </c>
    </row>
    <row r="173" spans="2:2">
      <c r="B173" s="8" t="s">
        <v>245</v>
      </c>
    </row>
    <row r="174" spans="2:2">
      <c r="B174" s="8" t="s">
        <v>246</v>
      </c>
    </row>
    <row r="175" spans="2:2">
      <c r="B175" s="8" t="s">
        <v>247</v>
      </c>
    </row>
    <row r="177" spans="2:2">
      <c r="B177" s="8" t="s">
        <v>248</v>
      </c>
    </row>
    <row r="178" spans="2:2">
      <c r="B178" s="8" t="s">
        <v>249</v>
      </c>
    </row>
    <row r="179" spans="2:2">
      <c r="B179" s="8" t="s">
        <v>250</v>
      </c>
    </row>
    <row r="181" spans="2:2">
      <c r="B181" s="8" t="s">
        <v>251</v>
      </c>
    </row>
    <row r="182" spans="2:2">
      <c r="B182" s="8" t="s">
        <v>252</v>
      </c>
    </row>
    <row r="183" spans="2:2">
      <c r="B183" s="8" t="s">
        <v>253</v>
      </c>
    </row>
    <row r="184" spans="2:2">
      <c r="B184" s="8" t="s">
        <v>254</v>
      </c>
    </row>
    <row r="186" spans="2:2">
      <c r="B186" s="8" t="s">
        <v>255</v>
      </c>
    </row>
    <row r="187" spans="2:2">
      <c r="B187" s="8" t="s">
        <v>256</v>
      </c>
    </row>
    <row r="188" spans="2:2">
      <c r="B188" s="8" t="s">
        <v>257</v>
      </c>
    </row>
    <row r="189" spans="2:2">
      <c r="B189" s="8" t="s">
        <v>258</v>
      </c>
    </row>
    <row r="190" spans="2:2">
      <c r="B190" s="8" t="s">
        <v>259</v>
      </c>
    </row>
    <row r="191" spans="2:2">
      <c r="B191" s="8" t="s">
        <v>260</v>
      </c>
    </row>
    <row r="192" spans="2:2">
      <c r="B192" s="8" t="s">
        <v>261</v>
      </c>
    </row>
    <row r="193" spans="2:2">
      <c r="B193" s="8" t="s">
        <v>262</v>
      </c>
    </row>
    <row r="194" spans="2:2">
      <c r="B194" s="8" t="s">
        <v>263</v>
      </c>
    </row>
    <row r="195" spans="2:2">
      <c r="B195" s="8" t="s">
        <v>264</v>
      </c>
    </row>
    <row r="196" spans="2:2">
      <c r="B196" s="8" t="s">
        <v>265</v>
      </c>
    </row>
    <row r="197" spans="2:2">
      <c r="B197" s="8" t="s">
        <v>266</v>
      </c>
    </row>
    <row r="198" spans="2:2">
      <c r="B198" s="8" t="s">
        <v>267</v>
      </c>
    </row>
    <row r="199" spans="2:2">
      <c r="B199" s="8" t="s">
        <v>268</v>
      </c>
    </row>
    <row r="200" spans="2:2">
      <c r="B200" s="8" t="s">
        <v>269</v>
      </c>
    </row>
    <row r="201" spans="2:2">
      <c r="B201" s="8" t="s">
        <v>270</v>
      </c>
    </row>
    <row r="202" spans="2:2">
      <c r="B202" s="8" t="s">
        <v>292</v>
      </c>
    </row>
    <row r="203" spans="2:2">
      <c r="B203" s="8" t="s">
        <v>271</v>
      </c>
    </row>
    <row r="205" spans="2:2">
      <c r="B205" s="10" t="s">
        <v>272</v>
      </c>
    </row>
  </sheetData>
  <sheetProtection algorithmName="SHA-512" hashValue="jUj9OGdayRZIZqWtMxCBEZKf7nM276KC7DTsTp48jTyOuK/LY1gXMtnSXpV9UHLovrOx9gztNSz1k/sanx8COA==" saltValue="HKdXgu8hbQzWc8uz16D9Cg==" spinCount="100000" sheet="1" objects="1" scenarios="1" selectLockedCells="1" selectUnlockedCells="1"/>
  <printOptions horizontalCentered="1"/>
  <pageMargins left="0.78740157480314965" right="0.78740157480314965" top="0.94488188976377963" bottom="0.74803149606299213" header="0.31496062992125984" footer="0.31496062992125984"/>
  <pageSetup paperSize="9" scale="72" fitToHeight="3" orientation="portrait" horizontalDpi="4294967293" r:id="rId1"/>
  <headerFooter>
    <oddHeader>&amp;CListe des installations et APE types&amp;R&amp;P/&amp;N</oddHeader>
    <oddFooter>&amp;C&amp;A/&amp;F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AM33"/>
  <sheetViews>
    <sheetView zoomScaleNormal="100" workbookViewId="0">
      <selection activeCell="AG14" sqref="AG14"/>
    </sheetView>
  </sheetViews>
  <sheetFormatPr baseColWidth="10" defaultColWidth="11.42578125" defaultRowHeight="12.75"/>
  <cols>
    <col min="1" max="1" width="2.85546875" style="11" customWidth="1"/>
    <col min="2" max="2" width="21.42578125" style="11" customWidth="1"/>
    <col min="3" max="3" width="12.85546875" style="12" customWidth="1"/>
    <col min="4" max="4" width="21.42578125" style="12" customWidth="1"/>
    <col min="5" max="6" width="74.28515625" style="11" customWidth="1"/>
    <col min="7" max="23" width="11.5703125" style="12" customWidth="1"/>
    <col min="24" max="25" width="11.5703125" style="13" customWidth="1"/>
    <col min="26" max="26" width="11.5703125" style="12" customWidth="1"/>
    <col min="27" max="30" width="11.5703125" style="13" customWidth="1"/>
    <col min="31" max="31" width="13.7109375" style="13" customWidth="1"/>
    <col min="32" max="33" width="12.85546875" style="13" customWidth="1"/>
    <col min="34" max="34" width="14.85546875" style="13" customWidth="1"/>
    <col min="35" max="36" width="12.85546875" style="13" customWidth="1"/>
    <col min="37" max="39" width="15.5703125" style="13" customWidth="1"/>
    <col min="40" max="16384" width="11.42578125" style="11"/>
  </cols>
  <sheetData>
    <row r="1" spans="2:39">
      <c r="F1" s="18" t="s">
        <v>283</v>
      </c>
      <c r="G1" s="157">
        <v>0</v>
      </c>
      <c r="H1" s="142">
        <f>Aides!$D$3</f>
        <v>0</v>
      </c>
      <c r="I1" s="142">
        <f>Aides!$D$4</f>
        <v>0.26500000000000001</v>
      </c>
      <c r="J1" s="142">
        <f>Aides!$D$5</f>
        <v>0.2016</v>
      </c>
      <c r="K1" s="142">
        <f>Aides!$D$6</f>
        <v>0.23300000000000001</v>
      </c>
      <c r="L1" s="142">
        <f>Aides!$D$7</f>
        <v>0.23799999999999999</v>
      </c>
      <c r="M1" s="142">
        <f>Aides!$D$8</f>
        <v>0.33999999999999997</v>
      </c>
      <c r="N1" s="157" t="str">
        <f>Aides!$D$9</f>
        <v>selon composition</v>
      </c>
      <c r="O1" s="157" t="str">
        <f>Aides!$D$10</f>
        <v>selon mix combust.</v>
      </c>
      <c r="P1" s="142">
        <f>Aides!$D$11</f>
        <v>0</v>
      </c>
      <c r="Q1" s="142">
        <f>Aides!$D$12</f>
        <v>0</v>
      </c>
      <c r="R1" s="142">
        <f>Aides!$D$13</f>
        <v>0</v>
      </c>
      <c r="S1" s="142">
        <f>Aides!$D$14</f>
        <v>0</v>
      </c>
      <c r="T1" s="142">
        <f>Aides!$D$15</f>
        <v>0</v>
      </c>
      <c r="U1" s="157" t="str">
        <f>Aides!$D$16</f>
        <v>selon mix combust.</v>
      </c>
      <c r="V1" s="142">
        <f>Aides!$D$17</f>
        <v>0</v>
      </c>
      <c r="W1" s="157" t="str">
        <f>Aides!$D$18</f>
        <v>à convenir</v>
      </c>
      <c r="Y1" s="143">
        <f>'Economies, coûts, rentabilité'!$C$11</f>
        <v>0</v>
      </c>
      <c r="Z1" s="144"/>
      <c r="AA1" s="143">
        <f>'Economies, coûts, rentabilité'!$K$11</f>
        <v>0</v>
      </c>
      <c r="AB1" s="143">
        <f>'Economies, coûts, rentabilité'!$D$11</f>
        <v>0</v>
      </c>
      <c r="AC1" s="143">
        <f>'Economies, coûts, rentabilité'!$E$11</f>
        <v>0</v>
      </c>
      <c r="AD1" s="143">
        <f>'Economies, coûts, rentabilité'!$F$11</f>
        <v>0</v>
      </c>
      <c r="AE1" s="143">
        <f>'Economies, coûts, rentabilité'!$G$11</f>
        <v>0</v>
      </c>
      <c r="AF1" s="143">
        <f>'Economies, coûts, rentabilité'!$H$11</f>
        <v>0</v>
      </c>
      <c r="AG1" s="145" t="e">
        <f>'Economies, coûts, rentabilité'!$J$11</f>
        <v>#DIV/0!</v>
      </c>
      <c r="AH1" s="146" t="e">
        <f>'Economies, coûts, rentabilité'!$H$11/'Economies, coûts, rentabilité'!$K$11</f>
        <v>#DIV/0!</v>
      </c>
      <c r="AI1" s="147" t="str">
        <f>'Economies, coûts, rentabilité'!$F$14</f>
        <v/>
      </c>
      <c r="AJ1" s="154" t="e">
        <f>'Economies, coûts, rentabilité'!$F$17</f>
        <v>#VALUE!</v>
      </c>
    </row>
    <row r="2" spans="2:39" s="22" customFormat="1" ht="29.25" customHeight="1">
      <c r="B2" s="14" t="s">
        <v>80</v>
      </c>
      <c r="C2" s="15" t="s">
        <v>81</v>
      </c>
      <c r="D2" s="15" t="s">
        <v>82</v>
      </c>
      <c r="E2" s="16" t="s">
        <v>273</v>
      </c>
      <c r="F2" s="16" t="s">
        <v>83</v>
      </c>
      <c r="G2" s="19" t="s">
        <v>90</v>
      </c>
      <c r="H2" s="19" t="s">
        <v>325</v>
      </c>
      <c r="I2" s="19" t="s">
        <v>85</v>
      </c>
      <c r="J2" s="19" t="s">
        <v>87</v>
      </c>
      <c r="K2" s="19" t="s">
        <v>288</v>
      </c>
      <c r="L2" s="19" t="s">
        <v>289</v>
      </c>
      <c r="M2" s="19" t="s">
        <v>86</v>
      </c>
      <c r="N2" s="19" t="s">
        <v>326</v>
      </c>
      <c r="O2" s="19" t="s">
        <v>88</v>
      </c>
      <c r="P2" s="19" t="s">
        <v>327</v>
      </c>
      <c r="Q2" s="19" t="s">
        <v>328</v>
      </c>
      <c r="R2" s="19" t="s">
        <v>89</v>
      </c>
      <c r="S2" s="19" t="s">
        <v>329</v>
      </c>
      <c r="T2" s="19" t="s">
        <v>330</v>
      </c>
      <c r="U2" s="19" t="s">
        <v>91</v>
      </c>
      <c r="V2" s="19" t="s">
        <v>92</v>
      </c>
      <c r="W2" s="19" t="s">
        <v>331</v>
      </c>
      <c r="X2" s="19" t="s">
        <v>97</v>
      </c>
      <c r="Y2" s="19" t="s">
        <v>93</v>
      </c>
      <c r="Z2" s="19" t="s">
        <v>84</v>
      </c>
      <c r="AA2" s="19" t="s">
        <v>94</v>
      </c>
      <c r="AB2" s="19" t="s">
        <v>95</v>
      </c>
      <c r="AC2" s="19" t="s">
        <v>98</v>
      </c>
      <c r="AD2" s="19" t="s">
        <v>360</v>
      </c>
      <c r="AE2" s="19" t="s">
        <v>364</v>
      </c>
      <c r="AF2" s="19" t="s">
        <v>361</v>
      </c>
      <c r="AG2" s="19" t="s">
        <v>382</v>
      </c>
      <c r="AH2" s="182" t="s">
        <v>383</v>
      </c>
      <c r="AI2" s="19" t="s">
        <v>365</v>
      </c>
      <c r="AJ2" s="20" t="s">
        <v>366</v>
      </c>
      <c r="AK2" s="21"/>
      <c r="AL2" s="21"/>
      <c r="AM2" s="21"/>
    </row>
    <row r="3" spans="2:39" s="24" customFormat="1" ht="13.5" thickBot="1">
      <c r="B3" s="29" t="str">
        <f>IF('Description du projet'!$F$1="","",'Description du projet'!$F$1)</f>
        <v/>
      </c>
      <c r="C3" s="30" t="str">
        <f>IF('Description du projet'!$I$8="","",'Description du projet'!$I$8)</f>
        <v/>
      </c>
      <c r="D3" s="30" t="str">
        <f>IF('Description du projet'!$F$2="","",'Description du projet'!$F$2)</f>
        <v/>
      </c>
      <c r="E3" s="31"/>
      <c r="F3" s="31"/>
      <c r="G3" s="32">
        <f>SUM(G4:G8)</f>
        <v>0</v>
      </c>
      <c r="H3" s="32">
        <f t="shared" ref="H3" si="0">SUM(H4:H8)</f>
        <v>0</v>
      </c>
      <c r="I3" s="32">
        <f t="shared" ref="I3:Y3" si="1">SUM(I4:I8)</f>
        <v>0</v>
      </c>
      <c r="J3" s="32">
        <f t="shared" ref="J3:K3" si="2">SUM(J4:J8)</f>
        <v>0</v>
      </c>
      <c r="K3" s="32">
        <f t="shared" si="2"/>
        <v>0</v>
      </c>
      <c r="L3" s="32">
        <f t="shared" si="1"/>
        <v>0</v>
      </c>
      <c r="M3" s="32">
        <f>SUM(M4:M8)</f>
        <v>0</v>
      </c>
      <c r="N3" s="32">
        <f>SUM(N4:N8)</f>
        <v>0</v>
      </c>
      <c r="O3" s="32">
        <f>SUM(O4:O8)</f>
        <v>0</v>
      </c>
      <c r="P3" s="32">
        <f>SUM(P4:P8)</f>
        <v>0</v>
      </c>
      <c r="Q3" s="32">
        <f t="shared" si="1"/>
        <v>0</v>
      </c>
      <c r="R3" s="32">
        <f>SUM(R4:R8)</f>
        <v>0</v>
      </c>
      <c r="S3" s="32">
        <f>SUM(S4:S8)</f>
        <v>0</v>
      </c>
      <c r="T3" s="32">
        <f>SUM(T4:T8)</f>
        <v>0</v>
      </c>
      <c r="U3" s="32">
        <f t="shared" si="1"/>
        <v>0</v>
      </c>
      <c r="V3" s="32">
        <f t="shared" si="1"/>
        <v>0</v>
      </c>
      <c r="W3" s="32">
        <f t="shared" ref="W3" si="3">SUM(W4:W8)</f>
        <v>0</v>
      </c>
      <c r="X3" s="33">
        <f t="shared" si="1"/>
        <v>0</v>
      </c>
      <c r="Y3" s="32">
        <f t="shared" si="1"/>
        <v>0</v>
      </c>
      <c r="Z3" s="34" t="e">
        <f>AA3/Y3</f>
        <v>#DIV/0!</v>
      </c>
      <c r="AA3" s="32">
        <f t="shared" ref="AA3" si="4">SUM(AA4:AA8)</f>
        <v>0</v>
      </c>
      <c r="AB3" s="32">
        <f t="shared" ref="AB3" si="5">SUM(AB4:AB8)</f>
        <v>0</v>
      </c>
      <c r="AC3" s="32">
        <f t="shared" ref="AC3" si="6">SUM(AC4:AC8)</f>
        <v>0</v>
      </c>
      <c r="AD3" s="32">
        <f>SUM(AD4:AD8)+'Economies, coûts, rentabilité'!J45</f>
        <v>0</v>
      </c>
      <c r="AE3" s="32">
        <f>'Economies, coûts, rentabilité'!$J$41</f>
        <v>0</v>
      </c>
      <c r="AF3" s="32">
        <f>'Economies, coûts, rentabilité'!$J$43</f>
        <v>0</v>
      </c>
      <c r="AG3" s="34" t="str">
        <f>IF(AB3&lt;&gt;0,(AD3-AE3-AF3)/AB3,"")</f>
        <v/>
      </c>
      <c r="AH3" s="35" t="e">
        <f>'Economies, coûts, rentabilité'!$J$43/'Economies, coûts, rentabilité'!$J$29</f>
        <v>#DIV/0!</v>
      </c>
      <c r="AI3" s="36" t="e">
        <f>AF3/AD3</f>
        <v>#DIV/0!</v>
      </c>
      <c r="AJ3" s="37" t="e">
        <f>'Economies, coûts, rentabilité'!$F$17</f>
        <v>#VALUE!</v>
      </c>
      <c r="AK3" s="23"/>
      <c r="AL3" s="23"/>
      <c r="AM3" s="23"/>
    </row>
    <row r="4" spans="2:39" s="24" customFormat="1" ht="13.5" thickTop="1">
      <c r="B4" s="38"/>
      <c r="C4" s="39"/>
      <c r="D4" s="39"/>
      <c r="E4" s="40" t="str">
        <f>IF('Description du projet'!$B$16="","",'Description du projet'!$B$16)</f>
        <v/>
      </c>
      <c r="F4" s="41" t="str">
        <f>IF('Description du projet'!$B$20="","",'Description du projet'!$B$20)</f>
        <v/>
      </c>
      <c r="G4" s="42" t="str">
        <f>IF((IF('Economies, coûts, rentabilité'!$I$62=Aides!$B$2,'Economies, coûts, rentabilité'!$J$87,0)+IF('Economies, coûts, rentabilité'!$I$91=Aides!$B$2,'Economies, coûts, rentabilité'!$J$116,0)+IF('Economies, coûts, rentabilité'!$I$120=Aides!$B$2,'Economies, coûts, rentabilité'!$J$145,0))=0,"",IF('Economies, coûts, rentabilité'!$I$62=Aides!$B$2,'Economies, coûts, rentabilité'!$J$87,0)+IF('Economies, coûts, rentabilité'!$I$91=Aides!$B$2,'Economies, coûts, rentabilité'!$J$116,0)+IF('Economies, coûts, rentabilité'!$I$120=Aides!$B$2,'Economies, coûts, rentabilité'!$J$145,0))</f>
        <v/>
      </c>
      <c r="H4" s="42" t="str">
        <f>IF((IF('Economies, coûts, rentabilité'!$I$62=Aides!$B$3,'Economies, coûts, rentabilité'!$J$87,0)+IF('Economies, coûts, rentabilité'!$I$91=Aides!$B$3,'Economies, coûts, rentabilité'!$J$116,0)+IF('Economies, coûts, rentabilité'!$I$120=Aides!$B$3,'Economies, coûts, rentabilité'!$J$145,0))=0,"",IF('Economies, coûts, rentabilité'!$I$62=Aides!$B$3,'Economies, coûts, rentabilité'!$J$87,0)+IF('Economies, coûts, rentabilité'!$I$91=Aides!$B$3,'Economies, coûts, rentabilité'!$J$116,0)+IF('Economies, coûts, rentabilité'!$I$120=Aides!$B$3,'Economies, coûts, rentabilité'!$J$145,0))</f>
        <v/>
      </c>
      <c r="I4" s="42" t="str">
        <f>IF((IF('Economies, coûts, rentabilité'!$I$62=Aides!$B$4,'Economies, coûts, rentabilité'!$J$87,0)+IF('Economies, coûts, rentabilité'!$I$91=Aides!$B$4,'Economies, coûts, rentabilité'!$J$116,0)+IF('Economies, coûts, rentabilité'!$I$120=Aides!$B$4,'Economies, coûts, rentabilité'!$J$145,0))=0,"",IF('Economies, coûts, rentabilité'!$I$62=Aides!$B$4,'Economies, coûts, rentabilité'!$J$87,0)+IF('Economies, coûts, rentabilité'!$I$91=Aides!$B$4,'Economies, coûts, rentabilité'!$J$116,0)+IF('Economies, coûts, rentabilité'!$I$120=Aides!$B$4,'Economies, coûts, rentabilité'!$J$145,0))</f>
        <v/>
      </c>
      <c r="J4" s="42" t="str">
        <f>IF((IF('Economies, coûts, rentabilité'!$I$62=Aides!$B$5,'Economies, coûts, rentabilité'!$J$87,0)+IF('Economies, coûts, rentabilité'!$I$91=Aides!$B$5,'Economies, coûts, rentabilité'!$J$116,0)+IF('Economies, coûts, rentabilité'!$I$120=Aides!$B$5,'Economies, coûts, rentabilité'!$J$145,0))=0,"",IF('Economies, coûts, rentabilité'!$I$62=Aides!$B$5,'Economies, coûts, rentabilité'!$J$87,0)+IF('Economies, coûts, rentabilité'!$I$91=Aides!$B$5,'Economies, coûts, rentabilité'!$J$116,0)+IF('Economies, coûts, rentabilité'!$I$120=Aides!$B$5,'Economies, coûts, rentabilité'!$J$145,0))</f>
        <v/>
      </c>
      <c r="K4" s="42" t="str">
        <f>IF((IF('Economies, coûts, rentabilité'!$I$62=Aides!$B$6,'Economies, coûts, rentabilité'!$J$87,0)+IF('Economies, coûts, rentabilité'!$I$91=Aides!$B$6,'Economies, coûts, rentabilité'!$J$116,0)+IF('Economies, coûts, rentabilité'!$I$120=Aides!$B$6,'Economies, coûts, rentabilité'!$J$145,0))=0,"",IF('Economies, coûts, rentabilité'!$I$62=Aides!$B$6,'Economies, coûts, rentabilité'!$J$87,0)+IF('Economies, coûts, rentabilité'!$I$91=Aides!$B$6,'Economies, coûts, rentabilité'!$J$116,0)+IF('Economies, coûts, rentabilité'!$I$120=Aides!$B$6,'Economies, coûts, rentabilité'!$J$145,0))</f>
        <v/>
      </c>
      <c r="L4" s="42" t="str">
        <f>IF((IF('Economies, coûts, rentabilité'!$I$62=Aides!$B$7,'Economies, coûts, rentabilité'!$J$87,0)+IF('Economies, coûts, rentabilité'!$I$91=Aides!$B$7,'Economies, coûts, rentabilité'!$J$116,0)+IF('Economies, coûts, rentabilité'!$I$120=Aides!$B$7,'Economies, coûts, rentabilité'!$J$145,0))=0,"",IF('Economies, coûts, rentabilité'!$I$62=Aides!$B$7,'Economies, coûts, rentabilité'!$J$87,0)+IF('Economies, coûts, rentabilité'!$I$91=Aides!$B$7,'Economies, coûts, rentabilité'!$J$116,0)+IF('Economies, coûts, rentabilité'!$I$120=Aides!$B$7,'Economies, coûts, rentabilité'!$J$145,0))</f>
        <v/>
      </c>
      <c r="M4" s="42" t="str">
        <f>IF((IF('Economies, coûts, rentabilité'!$I$62=Aides!$B$8,'Economies, coûts, rentabilité'!$J$87,0)+IF('Economies, coûts, rentabilité'!$I$91=Aides!$B$8,'Economies, coûts, rentabilité'!$J$116,0)+IF('Economies, coûts, rentabilité'!$I$120=Aides!$B$8,'Economies, coûts, rentabilité'!$J$145,0))=0,"",IF('Economies, coûts, rentabilité'!$I$62=Aides!$B$8,'Economies, coûts, rentabilité'!$J$87,0)+IF('Economies, coûts, rentabilité'!$I$91=Aides!$B$8,'Economies, coûts, rentabilité'!$J$116,0)+IF('Economies, coûts, rentabilité'!$I$120=Aides!$B$8,'Economies, coûts, rentabilité'!$J$145,0))</f>
        <v/>
      </c>
      <c r="N4" s="42" t="str">
        <f>IF((IF('Economies, coûts, rentabilité'!$I$62=Aides!$B$9,'Economies, coûts, rentabilité'!$J$87,0)+IF('Economies, coûts, rentabilité'!$I$91=Aides!$B$9,'Economies, coûts, rentabilité'!$J$116,0)+IF('Economies, coûts, rentabilité'!$I$120=Aides!$B$9,'Economies, coûts, rentabilité'!$J$145,0))=0,"",IF('Economies, coûts, rentabilité'!$I$62=Aides!$B$9,'Economies, coûts, rentabilité'!$J$87,0)+IF('Economies, coûts, rentabilité'!$I$91=Aides!$B$9,'Economies, coûts, rentabilité'!$J$116,0)+IF('Economies, coûts, rentabilité'!$I$120=Aides!$B$9,'Economies, coûts, rentabilité'!$J$145,0))</f>
        <v/>
      </c>
      <c r="O4" s="42" t="str">
        <f>IF((IF('Economies, coûts, rentabilité'!$I$62=Aides!$B$10,'Economies, coûts, rentabilité'!$J$87,0)+IF('Economies, coûts, rentabilité'!$I$91=Aides!$B$10,'Economies, coûts, rentabilité'!$J$116,0)+IF('Economies, coûts, rentabilité'!$I$120=Aides!$B$10,'Economies, coûts, rentabilité'!$J$145,0))=0,"",IF('Economies, coûts, rentabilité'!$I$62=Aides!$B$10,'Economies, coûts, rentabilité'!$J$87,0)+IF('Economies, coûts, rentabilité'!$I$91=Aides!$B$10,'Economies, coûts, rentabilité'!$J$116,0)+IF('Economies, coûts, rentabilité'!$I$120=Aides!$B$10,'Economies, coûts, rentabilité'!$J$145,0))</f>
        <v/>
      </c>
      <c r="P4" s="42" t="str">
        <f>IF((IF('Economies, coûts, rentabilité'!$I$62=Aides!$B$11,'Economies, coûts, rentabilité'!$J$87,0)+IF('Economies, coûts, rentabilité'!$I$91=Aides!$B$11,'Economies, coûts, rentabilité'!$J$116,0)+IF('Economies, coûts, rentabilité'!$I$120=Aides!$B$11,'Economies, coûts, rentabilité'!$J$145,0))=0,"",IF('Economies, coûts, rentabilité'!$I$62=Aides!$B$11,'Economies, coûts, rentabilité'!$J$87,0)+IF('Economies, coûts, rentabilité'!$I$91=Aides!$B$11,'Economies, coûts, rentabilité'!$J$116,0)+IF('Economies, coûts, rentabilité'!$I$120=Aides!$B$11,'Economies, coûts, rentabilité'!$J$145,0))</f>
        <v/>
      </c>
      <c r="Q4" s="42" t="str">
        <f>IF((IF('Economies, coûts, rentabilité'!$I$62=Aides!$B$12,'Economies, coûts, rentabilité'!$J$87,0)+IF('Economies, coûts, rentabilité'!$I$91=Aides!$B$12,'Economies, coûts, rentabilité'!$J$116,0)+IF('Economies, coûts, rentabilité'!$I$120=Aides!$B$12,'Economies, coûts, rentabilité'!$J$145,0))=0,"",IF('Economies, coûts, rentabilité'!$I$62=Aides!$B$12,'Economies, coûts, rentabilité'!$J$87,0)+IF('Economies, coûts, rentabilité'!$I$91=Aides!$B$12,'Economies, coûts, rentabilité'!$J$116,0)+IF('Economies, coûts, rentabilité'!$I$120=Aides!$B$12,'Economies, coûts, rentabilité'!$J$145,0))</f>
        <v/>
      </c>
      <c r="R4" s="42" t="str">
        <f>IF((IF('Economies, coûts, rentabilité'!$I$62=Aides!$B$13,'Economies, coûts, rentabilité'!$J$87,0)+IF('Economies, coûts, rentabilité'!$I$91=Aides!$B$13,'Economies, coûts, rentabilité'!$J$116,0)+IF('Economies, coûts, rentabilité'!$I$120=Aides!$B$13,'Economies, coûts, rentabilité'!$J$145,0))=0,"",IF('Economies, coûts, rentabilité'!$I$62=Aides!$B$13,'Economies, coûts, rentabilité'!$J$87,0)+IF('Economies, coûts, rentabilité'!$I$91=Aides!$B$13,'Economies, coûts, rentabilité'!$J$116,0)+IF('Economies, coûts, rentabilité'!$I$120=Aides!$B$13,'Economies, coûts, rentabilité'!$J$145,0))</f>
        <v/>
      </c>
      <c r="S4" s="42" t="str">
        <f>IF((IF('Economies, coûts, rentabilité'!$I$62=Aides!$B$14,'Economies, coûts, rentabilité'!$J$87,0)+IF('Economies, coûts, rentabilité'!$I$91=Aides!$B$14,'Economies, coûts, rentabilité'!$J$116,0)+IF('Economies, coûts, rentabilité'!$I$120=Aides!$B$14,'Economies, coûts, rentabilité'!$J$145,0))=0,"",IF('Economies, coûts, rentabilité'!$I$62=Aides!$B$14,'Economies, coûts, rentabilité'!$J$87,0)+IF('Economies, coûts, rentabilité'!$I$91=Aides!$B$14,'Economies, coûts, rentabilité'!$J$116,0)+IF('Economies, coûts, rentabilité'!$I$120=Aides!$B$14,'Economies, coûts, rentabilité'!$J$145,0))</f>
        <v/>
      </c>
      <c r="T4" s="42" t="str">
        <f>IF((IF('Economies, coûts, rentabilité'!$I$62=Aides!$B$15,'Economies, coûts, rentabilité'!$J$87,0)+IF('Economies, coûts, rentabilité'!$I$91=Aides!$B$15,'Economies, coûts, rentabilité'!$J$116,0)+IF('Economies, coûts, rentabilité'!$I$120=Aides!$B$15,'Economies, coûts, rentabilité'!$J$145,0))=0,"",IF('Economies, coûts, rentabilité'!$I$62=Aides!$B$15,'Economies, coûts, rentabilité'!$J$87,0)+IF('Economies, coûts, rentabilité'!$I$91=Aides!$B$15,'Economies, coûts, rentabilité'!$J$116,0)+IF('Economies, coûts, rentabilité'!$I$120=Aides!$B$15,'Economies, coûts, rentabilité'!$J$145,0))</f>
        <v/>
      </c>
      <c r="U4" s="42" t="str">
        <f>IF((IF('Economies, coûts, rentabilité'!$I$62=Aides!$B$16,'Economies, coûts, rentabilité'!$J$87,0)+IF('Economies, coûts, rentabilité'!$I$91=Aides!$B$16,'Economies, coûts, rentabilité'!$J$116,0)+IF('Economies, coûts, rentabilité'!$I$120=Aides!$B$16,'Economies, coûts, rentabilité'!$J$145,0))=0,"",IF('Economies, coûts, rentabilité'!$I$62=Aides!$B$16,'Economies, coûts, rentabilité'!$J$87,0)+IF('Economies, coûts, rentabilité'!$I$91=Aides!$B$16,'Economies, coûts, rentabilité'!$J$116,0)+IF('Economies, coûts, rentabilité'!$I$120=Aides!$B$16,'Economies, coûts, rentabilité'!$J$145,0))</f>
        <v/>
      </c>
      <c r="V4" s="42" t="str">
        <f>IF((IF('Economies, coûts, rentabilité'!$I$62=Aides!$B$17,'Economies, coûts, rentabilité'!$J$87,0)+IF('Economies, coûts, rentabilité'!$I$91=Aides!$B$17,'Economies, coûts, rentabilité'!$J$116,0)+IF('Economies, coûts, rentabilité'!$I$120=Aides!$B$17,'Economies, coûts, rentabilité'!$J$145,0))=0,"",IF('Economies, coûts, rentabilité'!$I$62=Aides!$B$17,'Economies, coûts, rentabilité'!$J$87,0)+IF('Economies, coûts, rentabilité'!$I$91=Aides!$B$17,'Economies, coûts, rentabilité'!$J$116,0)+IF('Economies, coûts, rentabilité'!$I$120=Aides!$B$17,'Economies, coûts, rentabilité'!$J$145,0))</f>
        <v/>
      </c>
      <c r="W4" s="42" t="str">
        <f>IF((IF('Economies, coûts, rentabilité'!$I$62=Aides!$B$18,'Economies, coûts, rentabilité'!$J$87,0)+IF('Economies, coûts, rentabilité'!$I$91=Aides!$B$18,'Economies, coûts, rentabilité'!$J$116,0)+IF('Economies, coûts, rentabilité'!$I$120=Aides!$B$18,'Economies, coûts, rentabilité'!$J$145,0))=0,"",IF('Economies, coûts, rentabilité'!$I$62=Aides!$B$18,'Economies, coûts, rentabilité'!$J$87,0)+IF('Economies, coûts, rentabilité'!$I$91=Aides!$B$18,'Economies, coûts, rentabilité'!$J$116,0)+IF('Economies, coûts, rentabilité'!$I$120=Aides!$B$18,'Economies, coûts, rentabilité'!$J$145,0))</f>
        <v/>
      </c>
      <c r="X4" s="148">
        <f>(IF(G4="",0,G4*G$1)+IF(H4="",0,H4*H$1)+IF(I4="",0,I4*I$1)+IF(J4="",0,J4*J$1)+IF(K4="",0,K4*K$1)+IF(L4="",0,L4*L$1)+IF(M4="",0,M4*M$1)+IF(N4="",0,N4*N$1)+IF(O4="",0,O4*O$1)+IF(P4="",0,P4*P$1)+IF(Q4="",0,Q4*Q$1)+IF(R4="",0,R4*R$1)+IF(S4="",0,S4*S$1)+IF(T4="",0,T4*T$1)+IF(U4="",0,U4*U$1)+IF(V4="",0,V4*V$1)+IF(W4="",0,W4*W$1))/1000</f>
        <v>0</v>
      </c>
      <c r="Y4" s="42">
        <f>IF('Economies, coûts, rentabilité'!$J$155&lt;&gt;0,'Economies, coûts, rentabilité'!$J$157/'Economies, coûts, rentabilité'!$J$155,0)</f>
        <v>0</v>
      </c>
      <c r="Z4" s="43">
        <f>'Economies, coûts, rentabilité'!$J$155</f>
        <v>0</v>
      </c>
      <c r="AA4" s="42">
        <f>'Economies, coûts, rentabilité'!$J$157</f>
        <v>0</v>
      </c>
      <c r="AB4" s="42">
        <f>'Economies, coûts, rentabilité'!$J$177</f>
        <v>0</v>
      </c>
      <c r="AC4" s="42">
        <f>'Economies, coûts, rentabilité'!$J$161</f>
        <v>0</v>
      </c>
      <c r="AD4" s="151">
        <f>'Economies, coûts, rentabilité'!$J$175</f>
        <v>0</v>
      </c>
      <c r="AE4" s="44"/>
      <c r="AF4" s="44"/>
      <c r="AG4" s="179" t="str">
        <f>'Economies, coûts, rentabilité'!$J$179</f>
        <v/>
      </c>
      <c r="AH4" s="44"/>
      <c r="AI4" s="44"/>
      <c r="AJ4" s="45"/>
      <c r="AK4" s="23"/>
      <c r="AL4" s="23"/>
      <c r="AM4" s="23"/>
    </row>
    <row r="5" spans="2:39" s="24" customFormat="1">
      <c r="B5" s="46"/>
      <c r="C5" s="47"/>
      <c r="D5" s="47"/>
      <c r="E5" s="41" t="str">
        <f>IF('Description du projet'!$B$45="","",'Description du projet'!$B$45)</f>
        <v/>
      </c>
      <c r="F5" s="48" t="str">
        <f>IF('Description du projet'!$B$49="","",'Description du projet'!$B$49)</f>
        <v/>
      </c>
      <c r="G5" s="49" t="str">
        <f>IF((IF('Economies, coûts, rentabilité'!$I$186=Aides!$B$2,'Economies, coûts, rentabilité'!$J$211,0)+IF('Economies, coûts, rentabilité'!$I$215=Aides!$B$2,'Economies, coûts, rentabilité'!$J$240,0)+IF('Economies, coûts, rentabilité'!$I$244=Aides!$B$2,'Economies, coûts, rentabilité'!$J$269,0))=0,"",IF('Economies, coûts, rentabilité'!$I$186=Aides!$B$2,'Economies, coûts, rentabilité'!$J$211,0)+IF('Economies, coûts, rentabilité'!$I$215=Aides!$B$2,'Economies, coûts, rentabilité'!$J$240,0)+IF('Economies, coûts, rentabilité'!$I$244=Aides!$B$2,'Economies, coûts, rentabilité'!$J$269,0))</f>
        <v/>
      </c>
      <c r="H5" s="49" t="str">
        <f>IF((IF('Economies, coûts, rentabilité'!$I$186=Aides!$B$3,'Economies, coûts, rentabilité'!$J$211,0)+IF('Economies, coûts, rentabilité'!$I$215=Aides!$B$3,'Economies, coûts, rentabilité'!$J$240,0)+IF('Economies, coûts, rentabilité'!$I$244=Aides!$B$3,'Economies, coûts, rentabilité'!$J$269,0))=0,"",IF('Economies, coûts, rentabilité'!$I$186=Aides!$B$3,'Economies, coûts, rentabilité'!$J$211,0)+IF('Economies, coûts, rentabilité'!$I$215=Aides!$B$3,'Economies, coûts, rentabilité'!$J$240,0)+IF('Economies, coûts, rentabilité'!$I$244=Aides!$B$3,'Economies, coûts, rentabilité'!$J$269,0))</f>
        <v/>
      </c>
      <c r="I5" s="49" t="str">
        <f>IF((IF('Economies, coûts, rentabilité'!$I$186=Aides!$B$4,'Economies, coûts, rentabilité'!$J$211,0)+IF('Economies, coûts, rentabilité'!$I$215=Aides!$B$4,'Economies, coûts, rentabilité'!$J$240,0)+IF('Economies, coûts, rentabilité'!$I$244=Aides!$B$4,'Economies, coûts, rentabilité'!$J$269,0))=0,"",IF('Economies, coûts, rentabilité'!$I$186=Aides!$B$4,'Economies, coûts, rentabilité'!$J$211,0)+IF('Economies, coûts, rentabilité'!$I$215=Aides!$B$4,'Economies, coûts, rentabilité'!$J$240,0)+IF('Economies, coûts, rentabilité'!$I$244=Aides!$B$4,'Economies, coûts, rentabilité'!$J$269,0))</f>
        <v/>
      </c>
      <c r="J5" s="49" t="str">
        <f>IF((IF('Economies, coûts, rentabilité'!$I$186=Aides!$B$5,'Economies, coûts, rentabilité'!$J$211,0)+IF('Economies, coûts, rentabilité'!$I$215=Aides!$B$5,'Economies, coûts, rentabilité'!$J$240,0)+IF('Economies, coûts, rentabilité'!$I$244=Aides!$B$5,'Economies, coûts, rentabilité'!$J$269,0))=0,"",IF('Economies, coûts, rentabilité'!$I$186=Aides!$B$5,'Economies, coûts, rentabilité'!$J$211,0)+IF('Economies, coûts, rentabilité'!$I$215=Aides!$B$5,'Economies, coûts, rentabilité'!$J$240,0)+IF('Economies, coûts, rentabilité'!$I$244=Aides!$B$5,'Economies, coûts, rentabilité'!$J$269,0))</f>
        <v/>
      </c>
      <c r="K5" s="49" t="str">
        <f>IF((IF('Economies, coûts, rentabilité'!$I$186=Aides!$B$6,'Economies, coûts, rentabilité'!$J$211,0)+IF('Economies, coûts, rentabilité'!$I$215=Aides!$B$6,'Economies, coûts, rentabilité'!$J$240,0)+IF('Economies, coûts, rentabilité'!$I$244=Aides!$B$6,'Economies, coûts, rentabilité'!$J$269,0))=0,"",IF('Economies, coûts, rentabilité'!$I$186=Aides!$B$6,'Economies, coûts, rentabilité'!$J$211,0)+IF('Economies, coûts, rentabilité'!$I$215=Aides!$B$6,'Economies, coûts, rentabilité'!$J$240,0)+IF('Economies, coûts, rentabilité'!$I$244=Aides!$B$6,'Economies, coûts, rentabilité'!$J$269,0))</f>
        <v/>
      </c>
      <c r="L5" s="49" t="str">
        <f>IF((IF('Economies, coûts, rentabilité'!$I$186=Aides!$B$7,'Economies, coûts, rentabilité'!$J$211,0)+IF('Economies, coûts, rentabilité'!$I$215=Aides!$B$7,'Economies, coûts, rentabilité'!$J$240,0)+IF('Economies, coûts, rentabilité'!$I$244=Aides!$B$7,'Economies, coûts, rentabilité'!$J$269,0))=0,"",IF('Economies, coûts, rentabilité'!$I$186=Aides!$B$7,'Economies, coûts, rentabilité'!$J$211,0)+IF('Economies, coûts, rentabilité'!$I$215=Aides!$B$7,'Economies, coûts, rentabilité'!$J$240,0)+IF('Economies, coûts, rentabilité'!$I$244=Aides!$B$7,'Economies, coûts, rentabilité'!$J$269,0))</f>
        <v/>
      </c>
      <c r="M5" s="49" t="str">
        <f>IF((IF('Economies, coûts, rentabilité'!$I$186=Aides!$B$8,'Economies, coûts, rentabilité'!$J$211,0)+IF('Economies, coûts, rentabilité'!$I$215=Aides!$B$8,'Economies, coûts, rentabilité'!$J$240,0)+IF('Economies, coûts, rentabilité'!$I$244=Aides!$B$8,'Economies, coûts, rentabilité'!$J$269,0))=0,"",IF('Economies, coûts, rentabilité'!$I$186=Aides!$B$8,'Economies, coûts, rentabilité'!$J$211,0)+IF('Economies, coûts, rentabilité'!$I$215=Aides!$B$8,'Economies, coûts, rentabilité'!$J$240,0)+IF('Economies, coûts, rentabilité'!$I$244=Aides!$B$8,'Economies, coûts, rentabilité'!$J$269,0))</f>
        <v/>
      </c>
      <c r="N5" s="49" t="str">
        <f>IF((IF('Economies, coûts, rentabilité'!$I$186=Aides!$B$9,'Economies, coûts, rentabilité'!$J$211,0)+IF('Economies, coûts, rentabilité'!$I$215=Aides!$B$9,'Economies, coûts, rentabilité'!$J$240,0)+IF('Economies, coûts, rentabilité'!$I$244=Aides!$B$9,'Economies, coûts, rentabilité'!$J$269,0))=0,"",IF('Economies, coûts, rentabilité'!$I$186=Aides!$B$9,'Economies, coûts, rentabilité'!$J$211,0)+IF('Economies, coûts, rentabilité'!$I$215=Aides!$B$9,'Economies, coûts, rentabilité'!$J$240,0)+IF('Economies, coûts, rentabilité'!$I$244=Aides!$B$9,'Economies, coûts, rentabilité'!$J$269,0))</f>
        <v/>
      </c>
      <c r="O5" s="49" t="str">
        <f>IF((IF('Economies, coûts, rentabilité'!$I$186=Aides!$B$10,'Economies, coûts, rentabilité'!$J$211,0)+IF('Economies, coûts, rentabilité'!$I$215=Aides!$B$10,'Economies, coûts, rentabilité'!$J$240,0)+IF('Economies, coûts, rentabilité'!$I$244=Aides!$B$10,'Economies, coûts, rentabilité'!$J$269,0))=0,"",IF('Economies, coûts, rentabilité'!$I$186=Aides!$B$10,'Economies, coûts, rentabilité'!$J$211,0)+IF('Economies, coûts, rentabilité'!$I$215=Aides!$B$10,'Economies, coûts, rentabilité'!$J$240,0)+IF('Economies, coûts, rentabilité'!$I$244=Aides!$B$10,'Economies, coûts, rentabilité'!$J$269,0))</f>
        <v/>
      </c>
      <c r="P5" s="49" t="str">
        <f>IF((IF('Economies, coûts, rentabilité'!$I$186=Aides!$B$11,'Economies, coûts, rentabilité'!$J$211,0)+IF('Economies, coûts, rentabilité'!$I$215=Aides!$B$11,'Economies, coûts, rentabilité'!$J$240,0)+IF('Economies, coûts, rentabilité'!$I$244=Aides!$B$11,'Economies, coûts, rentabilité'!$J$269,0))=0,"",IF('Economies, coûts, rentabilité'!$I$186=Aides!$B$11,'Economies, coûts, rentabilité'!$J$211,0)+IF('Economies, coûts, rentabilité'!$I$215=Aides!$B$11,'Economies, coûts, rentabilité'!$J$240,0)+IF('Economies, coûts, rentabilité'!$I$244=Aides!$B$11,'Economies, coûts, rentabilité'!$J$269,0))</f>
        <v/>
      </c>
      <c r="Q5" s="49" t="str">
        <f>IF((IF('Economies, coûts, rentabilité'!$I$186=Aides!$B$12,'Economies, coûts, rentabilité'!$J$211,0)+IF('Economies, coûts, rentabilité'!$I$215=Aides!$B$12,'Economies, coûts, rentabilité'!$J$240,0)+IF('Economies, coûts, rentabilité'!$I$244=Aides!$B$12,'Economies, coûts, rentabilité'!$J$269,0))=0,"",IF('Economies, coûts, rentabilité'!$I$186=Aides!$B$12,'Economies, coûts, rentabilité'!$J$211,0)+IF('Economies, coûts, rentabilité'!$I$215=Aides!$B$12,'Economies, coûts, rentabilité'!$J$240,0)+IF('Economies, coûts, rentabilité'!$I$244=Aides!$B$12,'Economies, coûts, rentabilité'!$J$269,0))</f>
        <v/>
      </c>
      <c r="R5" s="49" t="str">
        <f>IF((IF('Economies, coûts, rentabilité'!$I$186=Aides!$B$13,'Economies, coûts, rentabilité'!$J$211,0)+IF('Economies, coûts, rentabilité'!$I$215=Aides!$B$13,'Economies, coûts, rentabilité'!$J$240,0)+IF('Economies, coûts, rentabilité'!$I$244=Aides!$B$13,'Economies, coûts, rentabilité'!$J$269,0))=0,"",IF('Economies, coûts, rentabilité'!$I$186=Aides!$B$13,'Economies, coûts, rentabilité'!$J$211,0)+IF('Economies, coûts, rentabilité'!$I$215=Aides!$B$13,'Economies, coûts, rentabilité'!$J$240,0)+IF('Economies, coûts, rentabilité'!$I$244=Aides!$B$13,'Economies, coûts, rentabilité'!$J$269,0))</f>
        <v/>
      </c>
      <c r="S5" s="49" t="str">
        <f>IF((IF('Economies, coûts, rentabilité'!$I$186=Aides!$B$14,'Economies, coûts, rentabilité'!$J$211,0)+IF('Economies, coûts, rentabilité'!$I$215=Aides!$B$14,'Economies, coûts, rentabilité'!$J$240,0)+IF('Economies, coûts, rentabilité'!$I$244=Aides!$B$14,'Economies, coûts, rentabilité'!$J$269,0))=0,"",IF('Economies, coûts, rentabilité'!$I$186=Aides!$B$14,'Economies, coûts, rentabilité'!$J$211,0)+IF('Economies, coûts, rentabilité'!$I$215=Aides!$B$14,'Economies, coûts, rentabilité'!$J$240,0)+IF('Economies, coûts, rentabilité'!$I$244=Aides!$B$14,'Economies, coûts, rentabilité'!$J$269,0))</f>
        <v/>
      </c>
      <c r="T5" s="49" t="str">
        <f>IF((IF('Economies, coûts, rentabilité'!$I$186=Aides!$B$15,'Economies, coûts, rentabilité'!$J$211,0)+IF('Economies, coûts, rentabilité'!$I$215=Aides!$B$15,'Economies, coûts, rentabilité'!$J$240,0)+IF('Economies, coûts, rentabilité'!$I$244=Aides!$B$15,'Economies, coûts, rentabilité'!$J$269,0))=0,"",IF('Economies, coûts, rentabilité'!$I$186=Aides!$B$15,'Economies, coûts, rentabilité'!$J$211,0)+IF('Economies, coûts, rentabilité'!$I$215=Aides!$B$15,'Economies, coûts, rentabilité'!$J$240,0)+IF('Economies, coûts, rentabilité'!$I$244=Aides!$B$15,'Economies, coûts, rentabilité'!$J$269,0))</f>
        <v/>
      </c>
      <c r="U5" s="49" t="str">
        <f>IF((IF('Economies, coûts, rentabilité'!$I$186=Aides!$B$16,'Economies, coûts, rentabilité'!$J$211,0)+IF('Economies, coûts, rentabilité'!$I$215=Aides!$B$16,'Economies, coûts, rentabilité'!$J$240,0)+IF('Economies, coûts, rentabilité'!$I$244=Aides!$B$16,'Economies, coûts, rentabilité'!$J$269,0))=0,"",IF('Economies, coûts, rentabilité'!$I$186=Aides!$B$16,'Economies, coûts, rentabilité'!$J$211,0)+IF('Economies, coûts, rentabilité'!$I$215=Aides!$B$16,'Economies, coûts, rentabilité'!$J$240,0)+IF('Economies, coûts, rentabilité'!$I$244=Aides!$B$16,'Economies, coûts, rentabilité'!$J$269,0))</f>
        <v/>
      </c>
      <c r="V5" s="49" t="str">
        <f>IF((IF('Economies, coûts, rentabilité'!$I$186=Aides!$B$17,'Economies, coûts, rentabilité'!$J$211,0)+IF('Economies, coûts, rentabilité'!$I$215=Aides!$B$17,'Economies, coûts, rentabilité'!$J$240,0)+IF('Economies, coûts, rentabilité'!$I$244=Aides!$B$17,'Economies, coûts, rentabilité'!$J$269,0))=0,"",IF('Economies, coûts, rentabilité'!$I$186=Aides!$B$17,'Economies, coûts, rentabilité'!$J$211,0)+IF('Economies, coûts, rentabilité'!$I$215=Aides!$B$17,'Economies, coûts, rentabilité'!$J$240,0)+IF('Economies, coûts, rentabilité'!$I$244=Aides!$B$17,'Economies, coûts, rentabilité'!$J$269,0))</f>
        <v/>
      </c>
      <c r="W5" s="49" t="str">
        <f>IF((IF('Economies, coûts, rentabilité'!$I$186=Aides!$B$18,'Economies, coûts, rentabilité'!$J$211,0)+IF('Economies, coûts, rentabilité'!$I$215=Aides!$B$18,'Economies, coûts, rentabilité'!$J$240,0)+IF('Economies, coûts, rentabilité'!$I$244=Aides!$B$18,'Economies, coûts, rentabilité'!$J$269,0))=0,"",IF('Economies, coûts, rentabilité'!$I$186=Aides!$B$18,'Economies, coûts, rentabilité'!$J$211,0)+IF('Economies, coûts, rentabilité'!$I$215=Aides!$B$18,'Economies, coûts, rentabilité'!$J$240,0)+IF('Economies, coûts, rentabilité'!$I$244=Aides!$B$18,'Economies, coûts, rentabilité'!$J$269,0))</f>
        <v/>
      </c>
      <c r="X5" s="149">
        <f t="shared" ref="X5:X8" si="7">(IF(G5="",0,G5*G$1)+IF(H5="",0,H5*H$1)+IF(I5="",0,I5*I$1)+IF(J5="",0,J5*J$1)+IF(K5="",0,K5*K$1)+IF(L5="",0,L5*L$1)+IF(M5="",0,M5*M$1)+IF(N5="",0,N5*N$1)+IF(O5="",0,O5*O$1)+IF(P5="",0,P5*P$1)+IF(Q5="",0,Q5*Q$1)+IF(R5="",0,R5*R$1)+IF(S5="",0,S5*S$1)+IF(T5="",0,T5*T$1)+IF(U5="",0,U5*U$1)+IF(V5="",0,V5*V$1)+IF(W5="",0,W5*W$1))/1000</f>
        <v>0</v>
      </c>
      <c r="Y5" s="49">
        <f>IF('Economies, coûts, rentabilité'!$J$279&lt;&gt;0,'Economies, coûts, rentabilité'!$J$281/'Economies, coûts, rentabilité'!$J$279,0)</f>
        <v>0</v>
      </c>
      <c r="Z5" s="50">
        <f>'Economies, coûts, rentabilité'!$J$279</f>
        <v>0</v>
      </c>
      <c r="AA5" s="49">
        <f>'Economies, coûts, rentabilité'!$J$281</f>
        <v>0</v>
      </c>
      <c r="AB5" s="49">
        <f>'Economies, coûts, rentabilité'!$J$301</f>
        <v>0</v>
      </c>
      <c r="AC5" s="49">
        <f>'Economies, coûts, rentabilité'!$J$285</f>
        <v>0</v>
      </c>
      <c r="AD5" s="152">
        <f>'Economies, coûts, rentabilité'!$J$299</f>
        <v>0</v>
      </c>
      <c r="AE5" s="51"/>
      <c r="AF5" s="51"/>
      <c r="AG5" s="180" t="str">
        <f>'Economies, coûts, rentabilité'!$J$303</f>
        <v/>
      </c>
      <c r="AH5" s="51"/>
      <c r="AI5" s="51"/>
      <c r="AJ5" s="52"/>
      <c r="AK5" s="23"/>
      <c r="AL5" s="23"/>
      <c r="AM5" s="23"/>
    </row>
    <row r="6" spans="2:39" s="24" customFormat="1">
      <c r="B6" s="46"/>
      <c r="C6" s="47"/>
      <c r="D6" s="47"/>
      <c r="E6" s="41" t="str">
        <f>IF('Description du projet'!$B$74="","",'Description du projet'!$B$74)</f>
        <v/>
      </c>
      <c r="F6" s="41" t="str">
        <f>IF('Description du projet'!$B$78="","",'Description du projet'!$B$78)</f>
        <v/>
      </c>
      <c r="G6" s="49" t="str">
        <f>IF((IF('Economies, coûts, rentabilité'!$I$310=Aides!$B$2,'Economies, coûts, rentabilité'!$J$335,0)+IF('Economies, coûts, rentabilité'!$I$339=Aides!$B$2,'Economies, coûts, rentabilité'!$J$364,0)+IF('Economies, coûts, rentabilité'!$I$368=Aides!$B$2,'Economies, coûts, rentabilité'!$J$393,0))=0,"",IF('Economies, coûts, rentabilité'!$I$310=Aides!$B$2,'Economies, coûts, rentabilité'!$J$335,0)+IF('Economies, coûts, rentabilité'!$I$339=Aides!$B$2,'Economies, coûts, rentabilité'!$J$364,0)+IF('Economies, coûts, rentabilité'!$I$368=Aides!$B$2,'Economies, coûts, rentabilité'!$J$393,0))</f>
        <v/>
      </c>
      <c r="H6" s="49" t="str">
        <f>IF((IF('Economies, coûts, rentabilité'!$I$310=Aides!$B$3,'Economies, coûts, rentabilité'!$J$335,0)+IF('Economies, coûts, rentabilité'!$I$339=Aides!$B$3,'Economies, coûts, rentabilité'!$J$364,0)+IF('Economies, coûts, rentabilité'!$I$368=Aides!$B$3,'Economies, coûts, rentabilité'!$J$393,0))=0,"",IF('Economies, coûts, rentabilité'!$I$310=Aides!$B$3,'Economies, coûts, rentabilité'!$J$335,0)+IF('Economies, coûts, rentabilité'!$I$339=Aides!$B$3,'Economies, coûts, rentabilité'!$J$364,0)+IF('Economies, coûts, rentabilité'!$I$368=Aides!$B$3,'Economies, coûts, rentabilité'!$J$393,0))</f>
        <v/>
      </c>
      <c r="I6" s="49" t="str">
        <f>IF((IF('Economies, coûts, rentabilité'!$I$310=Aides!$B$4,'Economies, coûts, rentabilité'!$J$335,0)+IF('Economies, coûts, rentabilité'!$I$339=Aides!$B$4,'Economies, coûts, rentabilité'!$J$364,0)+IF('Economies, coûts, rentabilité'!$I$368=Aides!$B$4,'Economies, coûts, rentabilité'!$J$393,0))=0,"",IF('Economies, coûts, rentabilité'!$I$310=Aides!$B$4,'Economies, coûts, rentabilité'!$J$335,0)+IF('Economies, coûts, rentabilité'!$I$339=Aides!$B$4,'Economies, coûts, rentabilité'!$J$364,0)+IF('Economies, coûts, rentabilité'!$I$368=Aides!$B$4,'Economies, coûts, rentabilité'!$J$393,0))</f>
        <v/>
      </c>
      <c r="J6" s="49" t="str">
        <f>IF((IF('Economies, coûts, rentabilité'!$I$310=Aides!$B$5,'Economies, coûts, rentabilité'!$J$335,0)+IF('Economies, coûts, rentabilité'!$I$339=Aides!$B$5,'Economies, coûts, rentabilité'!$J$364,0)+IF('Economies, coûts, rentabilité'!$I$368=Aides!$B$5,'Economies, coûts, rentabilité'!$J$393,0))=0,"",IF('Economies, coûts, rentabilité'!$I$310=Aides!$B$5,'Economies, coûts, rentabilité'!$J$335,0)+IF('Economies, coûts, rentabilité'!$I$339=Aides!$B$5,'Economies, coûts, rentabilité'!$J$364,0)+IF('Economies, coûts, rentabilité'!$I$368=Aides!$B$5,'Economies, coûts, rentabilité'!$J$393,0))</f>
        <v/>
      </c>
      <c r="K6" s="49" t="str">
        <f>IF((IF('Economies, coûts, rentabilité'!$I$310=Aides!$B$6,'Economies, coûts, rentabilité'!$J$335,0)+IF('Economies, coûts, rentabilité'!$I$339=Aides!$B$6,'Economies, coûts, rentabilité'!$J$364,0)+IF('Economies, coûts, rentabilité'!$I$368=Aides!$B$6,'Economies, coûts, rentabilité'!$J$393,0))=0,"",IF('Economies, coûts, rentabilité'!$I$310=Aides!$B$6,'Economies, coûts, rentabilité'!$J$335,0)+IF('Economies, coûts, rentabilité'!$I$339=Aides!$B$6,'Economies, coûts, rentabilité'!$J$364,0)+IF('Economies, coûts, rentabilité'!$I$368=Aides!$B$6,'Economies, coûts, rentabilité'!$J$393,0))</f>
        <v/>
      </c>
      <c r="L6" s="49" t="str">
        <f>IF((IF('Economies, coûts, rentabilité'!$I$310=Aides!$B$7,'Economies, coûts, rentabilité'!$J$335,0)+IF('Economies, coûts, rentabilité'!$I$339=Aides!$B$7,'Economies, coûts, rentabilité'!$J$364,0)+IF('Economies, coûts, rentabilité'!$I$368=Aides!$B$7,'Economies, coûts, rentabilité'!$J$393,0))=0,"",IF('Economies, coûts, rentabilité'!$I$310=Aides!$B$7,'Economies, coûts, rentabilité'!$J$335,0)+IF('Economies, coûts, rentabilité'!$I$339=Aides!$B$7,'Economies, coûts, rentabilité'!$J$364,0)+IF('Economies, coûts, rentabilité'!$I$368=Aides!$B$7,'Economies, coûts, rentabilité'!$J$393,0))</f>
        <v/>
      </c>
      <c r="M6" s="49" t="str">
        <f>IF((IF('Economies, coûts, rentabilité'!$I$310=Aides!$B$8,'Economies, coûts, rentabilité'!$J$335,0)+IF('Economies, coûts, rentabilité'!$I$339=Aides!$B$8,'Economies, coûts, rentabilité'!$J$364,0)+IF('Economies, coûts, rentabilité'!$I$368=Aides!$B$8,'Economies, coûts, rentabilité'!$J$393,0))=0,"",IF('Economies, coûts, rentabilité'!$I$310=Aides!$B$8,'Economies, coûts, rentabilité'!$J$335,0)+IF('Economies, coûts, rentabilité'!$I$339=Aides!$B$8,'Economies, coûts, rentabilité'!$J$364,0)+IF('Economies, coûts, rentabilité'!$I$368=Aides!$B$8,'Economies, coûts, rentabilité'!$J$393,0))</f>
        <v/>
      </c>
      <c r="N6" s="49" t="str">
        <f>IF((IF('Economies, coûts, rentabilité'!$I$310=Aides!$B$9,'Economies, coûts, rentabilité'!$J$335,0)+IF('Economies, coûts, rentabilité'!$I$339=Aides!$B$9,'Economies, coûts, rentabilité'!$J$364,0)+IF('Economies, coûts, rentabilité'!$I$368=Aides!$B$9,'Economies, coûts, rentabilité'!$J$393,0))=0,"",IF('Economies, coûts, rentabilité'!$I$310=Aides!$B$9,'Economies, coûts, rentabilité'!$J$335,0)+IF('Economies, coûts, rentabilité'!$I$339=Aides!$B$9,'Economies, coûts, rentabilité'!$J$364,0)+IF('Economies, coûts, rentabilité'!$I$368=Aides!$B$9,'Economies, coûts, rentabilité'!$J$393,0))</f>
        <v/>
      </c>
      <c r="O6" s="49" t="str">
        <f>IF((IF('Economies, coûts, rentabilité'!$I$310=Aides!$B$10,'Economies, coûts, rentabilité'!$J$335,0)+IF('Economies, coûts, rentabilité'!$I$339=Aides!$B$10,'Economies, coûts, rentabilité'!$J$364,0)+IF('Economies, coûts, rentabilité'!$I$368=Aides!$B$10,'Economies, coûts, rentabilité'!$J$393,0))=0,"",IF('Economies, coûts, rentabilité'!$I$310=Aides!$B$10,'Economies, coûts, rentabilité'!$J$335,0)+IF('Economies, coûts, rentabilité'!$I$339=Aides!$B$10,'Economies, coûts, rentabilité'!$J$364,0)+IF('Economies, coûts, rentabilité'!$I$368=Aides!$B$10,'Economies, coûts, rentabilité'!$J$393,0))</f>
        <v/>
      </c>
      <c r="P6" s="49" t="str">
        <f>IF((IF('Economies, coûts, rentabilité'!$I$310=Aides!$B$11,'Economies, coûts, rentabilité'!$J$335,0)+IF('Economies, coûts, rentabilité'!$I$339=Aides!$B$11,'Economies, coûts, rentabilité'!$J$364,0)+IF('Economies, coûts, rentabilité'!$I$368=Aides!$B$11,'Economies, coûts, rentabilité'!$J$393,0))=0,"",IF('Economies, coûts, rentabilité'!$I$310=Aides!$B$11,'Economies, coûts, rentabilité'!$J$335,0)+IF('Economies, coûts, rentabilité'!$I$339=Aides!$B$11,'Economies, coûts, rentabilité'!$J$364,0)+IF('Economies, coûts, rentabilité'!$I$368=Aides!$B$11,'Economies, coûts, rentabilité'!$J$393,0))</f>
        <v/>
      </c>
      <c r="Q6" s="49" t="str">
        <f>IF((IF('Economies, coûts, rentabilité'!$I$310=Aides!$B$12,'Economies, coûts, rentabilité'!$J$335,0)+IF('Economies, coûts, rentabilité'!$I$339=Aides!$B$12,'Economies, coûts, rentabilité'!$J$364,0)+IF('Economies, coûts, rentabilité'!$I$368=Aides!$B$12,'Economies, coûts, rentabilité'!$J$393,0))=0,"",IF('Economies, coûts, rentabilité'!$I$310=Aides!$B$12,'Economies, coûts, rentabilité'!$J$335,0)+IF('Economies, coûts, rentabilité'!$I$339=Aides!$B$12,'Economies, coûts, rentabilité'!$J$364,0)+IF('Economies, coûts, rentabilité'!$I$368=Aides!$B$12,'Economies, coûts, rentabilité'!$J$393,0))</f>
        <v/>
      </c>
      <c r="R6" s="49" t="str">
        <f>IF((IF('Economies, coûts, rentabilité'!$I$310=Aides!$B$13,'Economies, coûts, rentabilité'!$J$335,0)+IF('Economies, coûts, rentabilité'!$I$339=Aides!$B$13,'Economies, coûts, rentabilité'!$J$364,0)+IF('Economies, coûts, rentabilité'!$I$368=Aides!$B$13,'Economies, coûts, rentabilité'!$J$393,0))=0,"",IF('Economies, coûts, rentabilité'!$I$310=Aides!$B$13,'Economies, coûts, rentabilité'!$J$335,0)+IF('Economies, coûts, rentabilité'!$I$339=Aides!$B$13,'Economies, coûts, rentabilité'!$J$364,0)+IF('Economies, coûts, rentabilité'!$I$368=Aides!$B$13,'Economies, coûts, rentabilité'!$J$393,0))</f>
        <v/>
      </c>
      <c r="S6" s="49" t="str">
        <f>IF((IF('Economies, coûts, rentabilité'!$I$310=Aides!$B$14,'Economies, coûts, rentabilité'!$J$335,0)+IF('Economies, coûts, rentabilité'!$I$339=Aides!$B$14,'Economies, coûts, rentabilité'!$J$364,0)+IF('Economies, coûts, rentabilité'!$I$368=Aides!$B$14,'Economies, coûts, rentabilité'!$J$393,0))=0,"",IF('Economies, coûts, rentabilité'!$I$310=Aides!$B$14,'Economies, coûts, rentabilité'!$J$335,0)+IF('Economies, coûts, rentabilité'!$I$339=Aides!$B$14,'Economies, coûts, rentabilité'!$J$364,0)+IF('Economies, coûts, rentabilité'!$I$368=Aides!$B$14,'Economies, coûts, rentabilité'!$J$393,0))</f>
        <v/>
      </c>
      <c r="T6" s="49" t="str">
        <f>IF((IF('Economies, coûts, rentabilité'!$I$310=Aides!$B$15,'Economies, coûts, rentabilité'!$J$335,0)+IF('Economies, coûts, rentabilité'!$I$339=Aides!$B$15,'Economies, coûts, rentabilité'!$J$364,0)+IF('Economies, coûts, rentabilité'!$I$368=Aides!$B$15,'Economies, coûts, rentabilité'!$J$393,0))=0,"",IF('Economies, coûts, rentabilité'!$I$310=Aides!$B$15,'Economies, coûts, rentabilité'!$J$335,0)+IF('Economies, coûts, rentabilité'!$I$339=Aides!$B$15,'Economies, coûts, rentabilité'!$J$364,0)+IF('Economies, coûts, rentabilité'!$I$368=Aides!$B$15,'Economies, coûts, rentabilité'!$J$393,0))</f>
        <v/>
      </c>
      <c r="U6" s="49" t="str">
        <f>IF((IF('Economies, coûts, rentabilité'!$I$310=Aides!$B$16,'Economies, coûts, rentabilité'!$J$335,0)+IF('Economies, coûts, rentabilité'!$I$339=Aides!$B$16,'Economies, coûts, rentabilité'!$J$364,0)+IF('Economies, coûts, rentabilité'!$I$368=Aides!$B$16,'Economies, coûts, rentabilité'!$J$393,0))=0,"",IF('Economies, coûts, rentabilité'!$I$310=Aides!$B$16,'Economies, coûts, rentabilité'!$J$335,0)+IF('Economies, coûts, rentabilité'!$I$339=Aides!$B$16,'Economies, coûts, rentabilité'!$J$364,0)+IF('Economies, coûts, rentabilité'!$I$368=Aides!$B$16,'Economies, coûts, rentabilité'!$J$393,0))</f>
        <v/>
      </c>
      <c r="V6" s="49" t="str">
        <f>IF((IF('Economies, coûts, rentabilité'!$I$310=Aides!$B$17,'Economies, coûts, rentabilité'!$J$335,0)+IF('Economies, coûts, rentabilité'!$I$339=Aides!$B$17,'Economies, coûts, rentabilité'!$J$364,0)+IF('Economies, coûts, rentabilité'!$I$368=Aides!$B$17,'Economies, coûts, rentabilité'!$J$393,0))=0,"",IF('Economies, coûts, rentabilité'!$I$310=Aides!$B$17,'Economies, coûts, rentabilité'!$J$335,0)+IF('Economies, coûts, rentabilité'!$I$339=Aides!$B$17,'Economies, coûts, rentabilité'!$J$364,0)+IF('Economies, coûts, rentabilité'!$I$368=Aides!$B$17,'Economies, coûts, rentabilité'!$J$393,0))</f>
        <v/>
      </c>
      <c r="W6" s="49" t="str">
        <f>IF((IF('Economies, coûts, rentabilité'!$I$310=Aides!$B$18,'Economies, coûts, rentabilité'!$J$335,0)+IF('Economies, coûts, rentabilité'!$I$339=Aides!$B$18,'Economies, coûts, rentabilité'!$J$364,0)+IF('Economies, coûts, rentabilité'!$I$368=Aides!$B$18,'Economies, coûts, rentabilité'!$J$393,0))=0,"",IF('Economies, coûts, rentabilité'!$I$310=Aides!$B$18,'Economies, coûts, rentabilité'!$J$335,0)+IF('Economies, coûts, rentabilité'!$I$339=Aides!$B$18,'Economies, coûts, rentabilité'!$J$364,0)+IF('Economies, coûts, rentabilité'!$I$368=Aides!$B$18,'Economies, coûts, rentabilité'!$J$393,0))</f>
        <v/>
      </c>
      <c r="X6" s="149">
        <f t="shared" si="7"/>
        <v>0</v>
      </c>
      <c r="Y6" s="49">
        <f>IF('Economies, coûts, rentabilité'!$J$403&lt;&gt;0,'Economies, coûts, rentabilité'!$J$405/'Economies, coûts, rentabilité'!$J$403,0)</f>
        <v>0</v>
      </c>
      <c r="Z6" s="50">
        <f>'Economies, coûts, rentabilité'!$J$403</f>
        <v>0</v>
      </c>
      <c r="AA6" s="49">
        <f>'Economies, coûts, rentabilité'!$J$405</f>
        <v>0</v>
      </c>
      <c r="AB6" s="49">
        <f>'Economies, coûts, rentabilité'!$J$425</f>
        <v>0</v>
      </c>
      <c r="AC6" s="49">
        <f>'Economies, coûts, rentabilité'!$J$409</f>
        <v>0</v>
      </c>
      <c r="AD6" s="152">
        <f>'Economies, coûts, rentabilité'!$J$423</f>
        <v>0</v>
      </c>
      <c r="AE6" s="51"/>
      <c r="AF6" s="51"/>
      <c r="AG6" s="180" t="str">
        <f>'Economies, coûts, rentabilité'!$J$427</f>
        <v/>
      </c>
      <c r="AH6" s="51"/>
      <c r="AI6" s="51"/>
      <c r="AJ6" s="52"/>
      <c r="AK6" s="23"/>
      <c r="AL6" s="23"/>
      <c r="AM6" s="23"/>
    </row>
    <row r="7" spans="2:39" s="24" customFormat="1">
      <c r="B7" s="46"/>
      <c r="C7" s="47"/>
      <c r="D7" s="47"/>
      <c r="E7" s="41" t="str">
        <f>IF('Description du projet'!$B$103="","",'Description du projet'!$B$103)</f>
        <v/>
      </c>
      <c r="F7" s="41" t="str">
        <f>IF('Description du projet'!$B$107="","",'Description du projet'!$B$107)</f>
        <v/>
      </c>
      <c r="G7" s="49" t="str">
        <f>IF((IF('Economies, coûts, rentabilité'!$I$434=Aides!$B$2,'Economies, coûts, rentabilité'!$J$459,0)+IF('Economies, coûts, rentabilité'!$I$463=Aides!$B$2,'Economies, coûts, rentabilité'!$J$488,0)+IF('Economies, coûts, rentabilité'!$I$492=Aides!$B$2,'Economies, coûts, rentabilité'!$J$517,0))=0,"",IF('Economies, coûts, rentabilité'!$I$434=Aides!$B$2,'Economies, coûts, rentabilité'!$J$459,0)+IF('Economies, coûts, rentabilité'!$I$463=Aides!$B$2,'Economies, coûts, rentabilité'!$J$488,0)+IF('Economies, coûts, rentabilité'!$I$492=Aides!$B$2,'Economies, coûts, rentabilité'!$J$517,0))</f>
        <v/>
      </c>
      <c r="H7" s="49" t="str">
        <f>IF((IF('Economies, coûts, rentabilité'!$I$434=Aides!$B$3,'Economies, coûts, rentabilité'!$J$459,0)+IF('Economies, coûts, rentabilité'!$I$463=Aides!$B$3,'Economies, coûts, rentabilité'!$J$488,0)+IF('Economies, coûts, rentabilité'!$I$492=Aides!$B$3,'Economies, coûts, rentabilité'!$J$517,0))=0,"",IF('Economies, coûts, rentabilité'!$I$434=Aides!$B$3,'Economies, coûts, rentabilité'!$J$459,0)+IF('Economies, coûts, rentabilité'!$I$463=Aides!$B$3,'Economies, coûts, rentabilité'!$J$488,0)+IF('Economies, coûts, rentabilité'!$I$492=Aides!$B$3,'Economies, coûts, rentabilité'!$J$517,0))</f>
        <v/>
      </c>
      <c r="I7" s="49" t="str">
        <f>IF((IF('Economies, coûts, rentabilité'!$I$434=Aides!$B$4,'Economies, coûts, rentabilité'!$J$459,0)+IF('Economies, coûts, rentabilité'!$I$463=Aides!$B$4,'Economies, coûts, rentabilité'!$J$488,0)+IF('Economies, coûts, rentabilité'!$I$492=Aides!$B$4,'Economies, coûts, rentabilité'!$J$517,0))=0,"",IF('Economies, coûts, rentabilité'!$I$434=Aides!$B$4,'Economies, coûts, rentabilité'!$J$459,0)+IF('Economies, coûts, rentabilité'!$I$463=Aides!$B$4,'Economies, coûts, rentabilité'!$J$488,0)+IF('Economies, coûts, rentabilité'!$I$492=Aides!$B$4,'Economies, coûts, rentabilité'!$J$517,0))</f>
        <v/>
      </c>
      <c r="J7" s="49" t="str">
        <f>IF((IF('Economies, coûts, rentabilité'!$I$434=Aides!$B$5,'Economies, coûts, rentabilité'!$J$459,0)+IF('Economies, coûts, rentabilité'!$I$463=Aides!$B$5,'Economies, coûts, rentabilité'!$J$488,0)+IF('Economies, coûts, rentabilité'!$I$492=Aides!$B$5,'Economies, coûts, rentabilité'!$J$517,0))=0,"",IF('Economies, coûts, rentabilité'!$I$434=Aides!$B$5,'Economies, coûts, rentabilité'!$J$459,0)+IF('Economies, coûts, rentabilité'!$I$463=Aides!$B$5,'Economies, coûts, rentabilité'!$J$488,0)+IF('Economies, coûts, rentabilité'!$I$492=Aides!$B$5,'Economies, coûts, rentabilité'!$J$517,0))</f>
        <v/>
      </c>
      <c r="K7" s="49" t="str">
        <f>IF((IF('Economies, coûts, rentabilité'!$I$434=Aides!$B$6,'Economies, coûts, rentabilité'!$J$459,0)+IF('Economies, coûts, rentabilité'!$I$463=Aides!$B$6,'Economies, coûts, rentabilité'!$J$488,0)+IF('Economies, coûts, rentabilité'!$I$492=Aides!$B$6,'Economies, coûts, rentabilité'!$J$517,0))=0,"",IF('Economies, coûts, rentabilité'!$I$434=Aides!$B$6,'Economies, coûts, rentabilité'!$J$459,0)+IF('Economies, coûts, rentabilité'!$I$463=Aides!$B$6,'Economies, coûts, rentabilité'!$J$488,0)+IF('Economies, coûts, rentabilité'!$I$492=Aides!$B$6,'Economies, coûts, rentabilité'!$J$517,0))</f>
        <v/>
      </c>
      <c r="L7" s="49" t="str">
        <f>IF((IF('Economies, coûts, rentabilité'!$I$434=Aides!$B$7,'Economies, coûts, rentabilité'!$J$459,0)+IF('Economies, coûts, rentabilité'!$I$463=Aides!$B$7,'Economies, coûts, rentabilité'!$J$488,0)+IF('Economies, coûts, rentabilité'!$I$492=Aides!$B$7,'Economies, coûts, rentabilité'!$J$517,0))=0,"",IF('Economies, coûts, rentabilité'!$I$434=Aides!$B$7,'Economies, coûts, rentabilité'!$J$459,0)+IF('Economies, coûts, rentabilité'!$I$463=Aides!$B$7,'Economies, coûts, rentabilité'!$J$488,0)+IF('Economies, coûts, rentabilité'!$I$492=Aides!$B$7,'Economies, coûts, rentabilité'!$J$517,0))</f>
        <v/>
      </c>
      <c r="M7" s="49" t="str">
        <f>IF((IF('Economies, coûts, rentabilité'!$I$434=Aides!$B$8,'Economies, coûts, rentabilité'!$J$459,0)+IF('Economies, coûts, rentabilité'!$I$463=Aides!$B$8,'Economies, coûts, rentabilité'!$J$488,0)+IF('Economies, coûts, rentabilité'!$I$492=Aides!$B$8,'Economies, coûts, rentabilité'!$J$517,0))=0,"",IF('Economies, coûts, rentabilité'!$I$434=Aides!$B$8,'Economies, coûts, rentabilité'!$J$459,0)+IF('Economies, coûts, rentabilité'!$I$463=Aides!$B$8,'Economies, coûts, rentabilité'!$J$488,0)+IF('Economies, coûts, rentabilité'!$I$492=Aides!$B$8,'Economies, coûts, rentabilité'!$J$517,0))</f>
        <v/>
      </c>
      <c r="N7" s="49" t="str">
        <f>IF((IF('Economies, coûts, rentabilité'!$I$434=Aides!$B$9,'Economies, coûts, rentabilité'!$J$459,0)+IF('Economies, coûts, rentabilité'!$I$463=Aides!$B$9,'Economies, coûts, rentabilité'!$J$488,0)+IF('Economies, coûts, rentabilité'!$I$492=Aides!$B$9,'Economies, coûts, rentabilité'!$J$517,0))=0,"",IF('Economies, coûts, rentabilité'!$I$434=Aides!$B$9,'Economies, coûts, rentabilité'!$J$459,0)+IF('Economies, coûts, rentabilité'!$I$463=Aides!$B$9,'Economies, coûts, rentabilité'!$J$488,0)+IF('Economies, coûts, rentabilité'!$I$492=Aides!$B$9,'Economies, coûts, rentabilité'!$J$517,0))</f>
        <v/>
      </c>
      <c r="O7" s="49" t="str">
        <f>IF((IF('Economies, coûts, rentabilité'!$I$434=Aides!$B$10,'Economies, coûts, rentabilité'!$J$459,0)+IF('Economies, coûts, rentabilité'!$I$463=Aides!$B$10,'Economies, coûts, rentabilité'!$J$488,0)+IF('Economies, coûts, rentabilité'!$I$492=Aides!$B$10,'Economies, coûts, rentabilité'!$J$517,0))=0,"",IF('Economies, coûts, rentabilité'!$I$434=Aides!$B$10,'Economies, coûts, rentabilité'!$J$459,0)+IF('Economies, coûts, rentabilité'!$I$463=Aides!$B$10,'Economies, coûts, rentabilité'!$J$488,0)+IF('Economies, coûts, rentabilité'!$I$492=Aides!$B$10,'Economies, coûts, rentabilité'!$J$517,0))</f>
        <v/>
      </c>
      <c r="P7" s="49" t="str">
        <f>IF((IF('Economies, coûts, rentabilité'!$I$434=Aides!$B$11,'Economies, coûts, rentabilité'!$J$459,0)+IF('Economies, coûts, rentabilité'!$I$463=Aides!$B$11,'Economies, coûts, rentabilité'!$J$488,0)+IF('Economies, coûts, rentabilité'!$I$492=Aides!$B$11,'Economies, coûts, rentabilité'!$J$517,0))=0,"",IF('Economies, coûts, rentabilité'!$I$434=Aides!$B$11,'Economies, coûts, rentabilité'!$J$459,0)+IF('Economies, coûts, rentabilité'!$I$463=Aides!$B$11,'Economies, coûts, rentabilité'!$J$488,0)+IF('Economies, coûts, rentabilité'!$I$492=Aides!$B$11,'Economies, coûts, rentabilité'!$J$517,0))</f>
        <v/>
      </c>
      <c r="Q7" s="49" t="str">
        <f>IF((IF('Economies, coûts, rentabilité'!$I$434=Aides!$B$12,'Economies, coûts, rentabilité'!$J$459,0)+IF('Economies, coûts, rentabilité'!$I$463=Aides!$B$12,'Economies, coûts, rentabilité'!$J$488,0)+IF('Economies, coûts, rentabilité'!$I$492=Aides!$B$12,'Economies, coûts, rentabilité'!$J$517,0))=0,"",IF('Economies, coûts, rentabilité'!$I$434=Aides!$B$12,'Economies, coûts, rentabilité'!$J$459,0)+IF('Economies, coûts, rentabilité'!$I$463=Aides!$B$12,'Economies, coûts, rentabilité'!$J$488,0)+IF('Economies, coûts, rentabilité'!$I$492=Aides!$B$12,'Economies, coûts, rentabilité'!$J$517,0))</f>
        <v/>
      </c>
      <c r="R7" s="49" t="str">
        <f>IF((IF('Economies, coûts, rentabilité'!$I$434=Aides!$B$13,'Economies, coûts, rentabilité'!$J$459,0)+IF('Economies, coûts, rentabilité'!$I$463=Aides!$B$13,'Economies, coûts, rentabilité'!$J$488,0)+IF('Economies, coûts, rentabilité'!$I$492=Aides!$B$13,'Economies, coûts, rentabilité'!$J$517,0))=0,"",IF('Economies, coûts, rentabilité'!$I$434=Aides!$B$13,'Economies, coûts, rentabilité'!$J$459,0)+IF('Economies, coûts, rentabilité'!$I$463=Aides!$B$13,'Economies, coûts, rentabilité'!$J$488,0)+IF('Economies, coûts, rentabilité'!$I$492=Aides!$B$13,'Economies, coûts, rentabilité'!$J$517,0))</f>
        <v/>
      </c>
      <c r="S7" s="49" t="str">
        <f>IF((IF('Economies, coûts, rentabilité'!$I$434=Aides!$B$14,'Economies, coûts, rentabilité'!$J$459,0)+IF('Economies, coûts, rentabilité'!$I$463=Aides!$B$14,'Economies, coûts, rentabilité'!$J$488,0)+IF('Economies, coûts, rentabilité'!$I$492=Aides!$B$14,'Economies, coûts, rentabilité'!$J$517,0))=0,"",IF('Economies, coûts, rentabilité'!$I$434=Aides!$B$14,'Economies, coûts, rentabilité'!$J$459,0)+IF('Economies, coûts, rentabilité'!$I$463=Aides!$B$14,'Economies, coûts, rentabilité'!$J$488,0)+IF('Economies, coûts, rentabilité'!$I$492=Aides!$B$14,'Economies, coûts, rentabilité'!$J$517,0))</f>
        <v/>
      </c>
      <c r="T7" s="49" t="str">
        <f>IF((IF('Economies, coûts, rentabilité'!$I$434=Aides!$B$15,'Economies, coûts, rentabilité'!$J$459,0)+IF('Economies, coûts, rentabilité'!$I$463=Aides!$B$15,'Economies, coûts, rentabilité'!$J$488,0)+IF('Economies, coûts, rentabilité'!$I$492=Aides!$B$15,'Economies, coûts, rentabilité'!$J$517,0))=0,"",IF('Economies, coûts, rentabilité'!$I$434=Aides!$B$15,'Economies, coûts, rentabilité'!$J$459,0)+IF('Economies, coûts, rentabilité'!$I$463=Aides!$B$15,'Economies, coûts, rentabilité'!$J$488,0)+IF('Economies, coûts, rentabilité'!$I$492=Aides!$B$15,'Economies, coûts, rentabilité'!$J$517,0))</f>
        <v/>
      </c>
      <c r="U7" s="49" t="str">
        <f>IF((IF('Economies, coûts, rentabilité'!$I$434=Aides!$B$16,'Economies, coûts, rentabilité'!$J$459,0)+IF('Economies, coûts, rentabilité'!$I$463=Aides!$B$16,'Economies, coûts, rentabilité'!$J$488,0)+IF('Economies, coûts, rentabilité'!$I$492=Aides!$B$16,'Economies, coûts, rentabilité'!$J$517,0))=0,"",IF('Economies, coûts, rentabilité'!$I$434=Aides!$B$16,'Economies, coûts, rentabilité'!$J$459,0)+IF('Economies, coûts, rentabilité'!$I$463=Aides!$B$16,'Economies, coûts, rentabilité'!$J$488,0)+IF('Economies, coûts, rentabilité'!$I$492=Aides!$B$16,'Economies, coûts, rentabilité'!$J$517,0))</f>
        <v/>
      </c>
      <c r="V7" s="49" t="str">
        <f>IF((IF('Economies, coûts, rentabilité'!$I$434=Aides!$B$17,'Economies, coûts, rentabilité'!$J$459,0)+IF('Economies, coûts, rentabilité'!$I$463=Aides!$B$17,'Economies, coûts, rentabilité'!$J$488,0)+IF('Economies, coûts, rentabilité'!$I$492=Aides!$B$17,'Economies, coûts, rentabilité'!$J$517,0))=0,"",IF('Economies, coûts, rentabilité'!$I$434=Aides!$B$17,'Economies, coûts, rentabilité'!$J$459,0)+IF('Economies, coûts, rentabilité'!$I$463=Aides!$B$17,'Economies, coûts, rentabilité'!$J$488,0)+IF('Economies, coûts, rentabilité'!$I$492=Aides!$B$17,'Economies, coûts, rentabilité'!$J$517,0))</f>
        <v/>
      </c>
      <c r="W7" s="49" t="str">
        <f>IF((IF('Economies, coûts, rentabilité'!$I$434=Aides!$B$18,'Economies, coûts, rentabilité'!$J$459,0)+IF('Economies, coûts, rentabilité'!$I$463=Aides!$B$18,'Economies, coûts, rentabilité'!$J$488,0)+IF('Economies, coûts, rentabilité'!$I$492=Aides!$B$18,'Economies, coûts, rentabilité'!$J$517,0))=0,"",IF('Economies, coûts, rentabilité'!$I$434=Aides!$B$18,'Economies, coûts, rentabilité'!$J$459,0)+IF('Economies, coûts, rentabilité'!$I$463=Aides!$B$18,'Economies, coûts, rentabilité'!$J$488,0)+IF('Economies, coûts, rentabilité'!$I$492=Aides!$B$18,'Economies, coûts, rentabilité'!$J$517,0))</f>
        <v/>
      </c>
      <c r="X7" s="149">
        <f t="shared" si="7"/>
        <v>0</v>
      </c>
      <c r="Y7" s="49">
        <f>IF('Economies, coûts, rentabilité'!$J$527&lt;&gt;0,'Economies, coûts, rentabilité'!$J$529/'Economies, coûts, rentabilité'!$J$527,0)</f>
        <v>0</v>
      </c>
      <c r="Z7" s="50">
        <f>'Economies, coûts, rentabilité'!$J$527</f>
        <v>0</v>
      </c>
      <c r="AA7" s="49">
        <f>'Economies, coûts, rentabilité'!$J$529</f>
        <v>0</v>
      </c>
      <c r="AB7" s="49">
        <f>'Economies, coûts, rentabilité'!$J$549</f>
        <v>0</v>
      </c>
      <c r="AC7" s="49">
        <f>'Economies, coûts, rentabilité'!$J$533</f>
        <v>0</v>
      </c>
      <c r="AD7" s="152">
        <f>'Economies, coûts, rentabilité'!$J$547</f>
        <v>0</v>
      </c>
      <c r="AE7" s="51"/>
      <c r="AF7" s="51"/>
      <c r="AG7" s="180" t="str">
        <f>'Economies, coûts, rentabilité'!$J$551</f>
        <v/>
      </c>
      <c r="AH7" s="51"/>
      <c r="AI7" s="51"/>
      <c r="AJ7" s="52"/>
      <c r="AK7" s="23"/>
      <c r="AL7" s="23"/>
      <c r="AM7" s="23"/>
    </row>
    <row r="8" spans="2:39" s="24" customFormat="1">
      <c r="B8" s="53"/>
      <c r="C8" s="54"/>
      <c r="D8" s="54"/>
      <c r="E8" s="55" t="str">
        <f>IF('Description du projet'!$B$132="","",'Description du projet'!$B$132)</f>
        <v/>
      </c>
      <c r="F8" s="55" t="str">
        <f>IF('Description du projet'!$B$136="","",'Description du projet'!$B$136)</f>
        <v/>
      </c>
      <c r="G8" s="56" t="str">
        <f>IF((IF('Economies, coûts, rentabilité'!$I$558=Aides!$B$2,'Economies, coûts, rentabilité'!$J$583,0)+IF('Economies, coûts, rentabilité'!$I$587=Aides!$B$2,'Economies, coûts, rentabilité'!$J$612,0)+IF('Economies, coûts, rentabilité'!$I$616=Aides!$B$2,'Economies, coûts, rentabilité'!$J$641,0))=0,"",IF('Economies, coûts, rentabilité'!$I$558=Aides!$B$2,'Economies, coûts, rentabilité'!$J$583,0)+IF('Economies, coûts, rentabilité'!$I$587=Aides!$B$2,'Economies, coûts, rentabilité'!$J$612,0)+IF('Economies, coûts, rentabilité'!$I$616=Aides!$B$2,'Economies, coûts, rentabilité'!$J$641,0))</f>
        <v/>
      </c>
      <c r="H8" s="56" t="str">
        <f>IF((IF('Economies, coûts, rentabilité'!$I$558=Aides!$B$3,'Economies, coûts, rentabilité'!$J$583,0)+IF('Economies, coûts, rentabilité'!$I$587=Aides!$B$3,'Economies, coûts, rentabilité'!$J$612,0)+IF('Economies, coûts, rentabilité'!$I$616=Aides!$B$3,'Economies, coûts, rentabilité'!$J$641,0))=0,"",IF('Economies, coûts, rentabilité'!$I$558=Aides!$B$3,'Economies, coûts, rentabilité'!$J$583,0)+IF('Economies, coûts, rentabilité'!$I$587=Aides!$B$3,'Economies, coûts, rentabilité'!$J$612,0)+IF('Economies, coûts, rentabilité'!$I$616=Aides!$B$3,'Economies, coûts, rentabilité'!$J$641,0))</f>
        <v/>
      </c>
      <c r="I8" s="56" t="str">
        <f>IF((IF('Economies, coûts, rentabilité'!$I$558=Aides!$B$4,'Economies, coûts, rentabilité'!$J$583,0)+IF('Economies, coûts, rentabilité'!$I$587=Aides!$B$4,'Economies, coûts, rentabilité'!$J$612,0)+IF('Economies, coûts, rentabilité'!$I$616=Aides!$B$4,'Economies, coûts, rentabilité'!$J$641,0))=0,"",IF('Economies, coûts, rentabilité'!$I$558=Aides!$B$4,'Economies, coûts, rentabilité'!$J$583,0)+IF('Economies, coûts, rentabilité'!$I$587=Aides!$B$4,'Economies, coûts, rentabilité'!$J$612,0)+IF('Economies, coûts, rentabilité'!$I$616=Aides!$B$4,'Economies, coûts, rentabilité'!$J$641,0))</f>
        <v/>
      </c>
      <c r="J8" s="56" t="str">
        <f>IF((IF('Economies, coûts, rentabilité'!$I$558=Aides!$B$5,'Economies, coûts, rentabilité'!$J$583,0)+IF('Economies, coûts, rentabilité'!$I$587=Aides!$B$5,'Economies, coûts, rentabilité'!$J$612,0)+IF('Economies, coûts, rentabilité'!$I$616=Aides!$B$5,'Economies, coûts, rentabilité'!$J$641,0))=0,"",IF('Economies, coûts, rentabilité'!$I$558=Aides!$B$5,'Economies, coûts, rentabilité'!$J$583,0)+IF('Economies, coûts, rentabilité'!$I$587=Aides!$B$5,'Economies, coûts, rentabilité'!$J$612,0)+IF('Economies, coûts, rentabilité'!$I$616=Aides!$B$5,'Economies, coûts, rentabilité'!$J$641,0))</f>
        <v/>
      </c>
      <c r="K8" s="56" t="str">
        <f>IF((IF('Economies, coûts, rentabilité'!$I$558=Aides!$B$6,'Economies, coûts, rentabilité'!$J$583,0)+IF('Economies, coûts, rentabilité'!$I$587=Aides!$B$6,'Economies, coûts, rentabilité'!$J$612,0)+IF('Economies, coûts, rentabilité'!$I$616=Aides!$B$6,'Economies, coûts, rentabilité'!$J$641,0))=0,"",IF('Economies, coûts, rentabilité'!$I$558=Aides!$B$6,'Economies, coûts, rentabilité'!$J$583,0)+IF('Economies, coûts, rentabilité'!$I$587=Aides!$B$6,'Economies, coûts, rentabilité'!$J$612,0)+IF('Economies, coûts, rentabilité'!$I$616=Aides!$B$6,'Economies, coûts, rentabilité'!$J$641,0))</f>
        <v/>
      </c>
      <c r="L8" s="56" t="str">
        <f>IF((IF('Economies, coûts, rentabilité'!$I$558=Aides!$B$7,'Economies, coûts, rentabilité'!$J$583,0)+IF('Economies, coûts, rentabilité'!$I$587=Aides!$B$7,'Economies, coûts, rentabilité'!$J$612,0)+IF('Economies, coûts, rentabilité'!$I$616=Aides!$B$7,'Economies, coûts, rentabilité'!$J$641,0))=0,"",IF('Economies, coûts, rentabilité'!$I$558=Aides!$B$7,'Economies, coûts, rentabilité'!$J$583,0)+IF('Economies, coûts, rentabilité'!$I$587=Aides!$B$7,'Economies, coûts, rentabilité'!$J$612,0)+IF('Economies, coûts, rentabilité'!$I$616=Aides!$B$7,'Economies, coûts, rentabilité'!$J$641,0))</f>
        <v/>
      </c>
      <c r="M8" s="56" t="str">
        <f>IF((IF('Economies, coûts, rentabilité'!$I$558=Aides!$B$8,'Economies, coûts, rentabilité'!$J$583,0)+IF('Economies, coûts, rentabilité'!$I$587=Aides!$B$8,'Economies, coûts, rentabilité'!$J$612,0)+IF('Economies, coûts, rentabilité'!$I$616=Aides!$B$8,'Economies, coûts, rentabilité'!$J$641,0))=0,"",IF('Economies, coûts, rentabilité'!$I$558=Aides!$B$8,'Economies, coûts, rentabilité'!$J$583,0)+IF('Economies, coûts, rentabilité'!$I$587=Aides!$B$8,'Economies, coûts, rentabilité'!$J$612,0)+IF('Economies, coûts, rentabilité'!$I$616=Aides!$B$8,'Economies, coûts, rentabilité'!$J$641,0))</f>
        <v/>
      </c>
      <c r="N8" s="56" t="str">
        <f>IF((IF('Economies, coûts, rentabilité'!$I$558=Aides!$B$9,'Economies, coûts, rentabilité'!$J$583,0)+IF('Economies, coûts, rentabilité'!$I$587=Aides!$B$9,'Economies, coûts, rentabilité'!$J$612,0)+IF('Economies, coûts, rentabilité'!$I$616=Aides!$B$9,'Economies, coûts, rentabilité'!$J$641,0))=0,"",IF('Economies, coûts, rentabilité'!$I$558=Aides!$B$9,'Economies, coûts, rentabilité'!$J$583,0)+IF('Economies, coûts, rentabilité'!$I$587=Aides!$B$9,'Economies, coûts, rentabilité'!$J$612,0)+IF('Economies, coûts, rentabilité'!$I$616=Aides!$B$9,'Economies, coûts, rentabilité'!$J$641,0))</f>
        <v/>
      </c>
      <c r="O8" s="56" t="str">
        <f>IF((IF('Economies, coûts, rentabilité'!$I$558=Aides!$B$10,'Economies, coûts, rentabilité'!$J$583,0)+IF('Economies, coûts, rentabilité'!$I$587=Aides!$B$10,'Economies, coûts, rentabilité'!$J$612,0)+IF('Economies, coûts, rentabilité'!$I$616=Aides!$B$10,'Economies, coûts, rentabilité'!$J$641,0))=0,"",IF('Economies, coûts, rentabilité'!$I$558=Aides!$B$10,'Economies, coûts, rentabilité'!$J$583,0)+IF('Economies, coûts, rentabilité'!$I$587=Aides!$B$10,'Economies, coûts, rentabilité'!$J$612,0)+IF('Economies, coûts, rentabilité'!$I$616=Aides!$B$10,'Economies, coûts, rentabilité'!$J$641,0))</f>
        <v/>
      </c>
      <c r="P8" s="56" t="str">
        <f>IF((IF('Economies, coûts, rentabilité'!$I$558=Aides!$B$11,'Economies, coûts, rentabilité'!$J$583,0)+IF('Economies, coûts, rentabilité'!$I$587=Aides!$B$11,'Economies, coûts, rentabilité'!$J$612,0)+IF('Economies, coûts, rentabilité'!$I$616=Aides!$B$11,'Economies, coûts, rentabilité'!$J$641,0))=0,"",IF('Economies, coûts, rentabilité'!$I$558=Aides!$B$11,'Economies, coûts, rentabilité'!$J$583,0)+IF('Economies, coûts, rentabilité'!$I$587=Aides!$B$11,'Economies, coûts, rentabilité'!$J$612,0)+IF('Economies, coûts, rentabilité'!$I$616=Aides!$B$11,'Economies, coûts, rentabilité'!$J$641,0))</f>
        <v/>
      </c>
      <c r="Q8" s="56" t="str">
        <f>IF((IF('Economies, coûts, rentabilité'!$I$558=Aides!$B$12,'Economies, coûts, rentabilité'!$J$583,0)+IF('Economies, coûts, rentabilité'!$I$587=Aides!$B$12,'Economies, coûts, rentabilité'!$J$612,0)+IF('Economies, coûts, rentabilité'!$I$616=Aides!$B$12,'Economies, coûts, rentabilité'!$J$641,0))=0,"",IF('Economies, coûts, rentabilité'!$I$558=Aides!$B$12,'Economies, coûts, rentabilité'!$J$583,0)+IF('Economies, coûts, rentabilité'!$I$587=Aides!$B$12,'Economies, coûts, rentabilité'!$J$612,0)+IF('Economies, coûts, rentabilité'!$I$616=Aides!$B$12,'Economies, coûts, rentabilité'!$J$641,0))</f>
        <v/>
      </c>
      <c r="R8" s="56" t="str">
        <f>IF((IF('Economies, coûts, rentabilité'!$I$558=Aides!$B$13,'Economies, coûts, rentabilité'!$J$583,0)+IF('Economies, coûts, rentabilité'!$I$587=Aides!$B$13,'Economies, coûts, rentabilité'!$J$612,0)+IF('Economies, coûts, rentabilité'!$I$616=Aides!$B$13,'Economies, coûts, rentabilité'!$J$641,0))=0,"",IF('Economies, coûts, rentabilité'!$I$558=Aides!$B$13,'Economies, coûts, rentabilité'!$J$583,0)+IF('Economies, coûts, rentabilité'!$I$587=Aides!$B$13,'Economies, coûts, rentabilité'!$J$612,0)+IF('Economies, coûts, rentabilité'!$I$616=Aides!$B$13,'Economies, coûts, rentabilité'!$J$641,0))</f>
        <v/>
      </c>
      <c r="S8" s="56" t="str">
        <f>IF((IF('Economies, coûts, rentabilité'!$I$558=Aides!$B$14,'Economies, coûts, rentabilité'!$J$583,0)+IF('Economies, coûts, rentabilité'!$I$587=Aides!$B$14,'Economies, coûts, rentabilité'!$J$612,0)+IF('Economies, coûts, rentabilité'!$I$616=Aides!$B$14,'Economies, coûts, rentabilité'!$J$641,0))=0,"",IF('Economies, coûts, rentabilité'!$I$558=Aides!$B$14,'Economies, coûts, rentabilité'!$J$583,0)+IF('Economies, coûts, rentabilité'!$I$587=Aides!$B$14,'Economies, coûts, rentabilité'!$J$612,0)+IF('Economies, coûts, rentabilité'!$I$616=Aides!$B$14,'Economies, coûts, rentabilité'!$J$641,0))</f>
        <v/>
      </c>
      <c r="T8" s="56" t="str">
        <f>IF((IF('Economies, coûts, rentabilité'!$I$558=Aides!$B$15,'Economies, coûts, rentabilité'!$J$583,0)+IF('Economies, coûts, rentabilité'!$I$587=Aides!$B$15,'Economies, coûts, rentabilité'!$J$612,0)+IF('Economies, coûts, rentabilité'!$I$616=Aides!$B$15,'Economies, coûts, rentabilité'!$J$641,0))=0,"",IF('Economies, coûts, rentabilité'!$I$558=Aides!$B$15,'Economies, coûts, rentabilité'!$J$583,0)+IF('Economies, coûts, rentabilité'!$I$587=Aides!$B$15,'Economies, coûts, rentabilité'!$J$612,0)+IF('Economies, coûts, rentabilité'!$I$616=Aides!$B$15,'Economies, coûts, rentabilité'!$J$641,0))</f>
        <v/>
      </c>
      <c r="U8" s="56" t="str">
        <f>IF((IF('Economies, coûts, rentabilité'!$I$558=Aides!$B$16,'Economies, coûts, rentabilité'!$J$583,0)+IF('Economies, coûts, rentabilité'!$I$587=Aides!$B$16,'Economies, coûts, rentabilité'!$J$612,0)+IF('Economies, coûts, rentabilité'!$I$616=Aides!$B$16,'Economies, coûts, rentabilité'!$J$641,0))=0,"",IF('Economies, coûts, rentabilité'!$I$558=Aides!$B$16,'Economies, coûts, rentabilité'!$J$583,0)+IF('Economies, coûts, rentabilité'!$I$587=Aides!$B$16,'Economies, coûts, rentabilité'!$J$612,0)+IF('Economies, coûts, rentabilité'!$I$616=Aides!$B$16,'Economies, coûts, rentabilité'!$J$641,0))</f>
        <v/>
      </c>
      <c r="V8" s="56" t="str">
        <f>IF((IF('Economies, coûts, rentabilité'!$I$558=Aides!$B$17,'Economies, coûts, rentabilité'!$J$583,0)+IF('Economies, coûts, rentabilité'!$I$587=Aides!$B$17,'Economies, coûts, rentabilité'!$J$612,0)+IF('Economies, coûts, rentabilité'!$I$616=Aides!$B$17,'Economies, coûts, rentabilité'!$J$641,0))=0,"",IF('Economies, coûts, rentabilité'!$I$558=Aides!$B$17,'Economies, coûts, rentabilité'!$J$583,0)+IF('Economies, coûts, rentabilité'!$I$587=Aides!$B$17,'Economies, coûts, rentabilité'!$J$612,0)+IF('Economies, coûts, rentabilité'!$I$616=Aides!$B$17,'Economies, coûts, rentabilité'!$J$641,0))</f>
        <v/>
      </c>
      <c r="W8" s="56" t="str">
        <f>IF((IF('Economies, coûts, rentabilité'!$I$558=Aides!$B$18,'Economies, coûts, rentabilité'!$J$583,0)+IF('Economies, coûts, rentabilité'!$I$587=Aides!$B$18,'Economies, coûts, rentabilité'!$J$612,0)+IF('Economies, coûts, rentabilité'!$I$616=Aides!$B$18,'Economies, coûts, rentabilité'!$J$641,0))=0,"",IF('Economies, coûts, rentabilité'!$I$558=Aides!$B$18,'Economies, coûts, rentabilité'!$J$583,0)+IF('Economies, coûts, rentabilité'!$I$587=Aides!$B$18,'Economies, coûts, rentabilité'!$J$612,0)+IF('Economies, coûts, rentabilité'!$I$616=Aides!$B$18,'Economies, coûts, rentabilité'!$J$641,0))</f>
        <v/>
      </c>
      <c r="X8" s="150">
        <f t="shared" si="7"/>
        <v>0</v>
      </c>
      <c r="Y8" s="56">
        <f>IF('Economies, coûts, rentabilité'!$J$651&lt;&gt;0,'Economies, coûts, rentabilité'!$J$653/'Economies, coûts, rentabilité'!$J$651,0)</f>
        <v>0</v>
      </c>
      <c r="Z8" s="57">
        <f>'Economies, coûts, rentabilité'!$J$651</f>
        <v>0</v>
      </c>
      <c r="AA8" s="56">
        <f>'Economies, coûts, rentabilité'!$J$653</f>
        <v>0</v>
      </c>
      <c r="AB8" s="56">
        <f>'Economies, coûts, rentabilité'!$J$673</f>
        <v>0</v>
      </c>
      <c r="AC8" s="56">
        <f>'Economies, coûts, rentabilité'!$J$657</f>
        <v>0</v>
      </c>
      <c r="AD8" s="153">
        <f>'Economies, coûts, rentabilité'!$J$671</f>
        <v>0</v>
      </c>
      <c r="AE8" s="58"/>
      <c r="AF8" s="58"/>
      <c r="AG8" s="181" t="str">
        <f>'Economies, coûts, rentabilité'!$J$675</f>
        <v/>
      </c>
      <c r="AH8" s="58"/>
      <c r="AI8" s="58"/>
      <c r="AJ8" s="59"/>
      <c r="AK8" s="23"/>
      <c r="AL8" s="23"/>
      <c r="AM8" s="23"/>
    </row>
    <row r="9" spans="2:39">
      <c r="G9" s="11"/>
      <c r="H9" s="11"/>
      <c r="I9" s="11"/>
      <c r="J9" s="11"/>
      <c r="K9" s="11"/>
      <c r="L9" s="11"/>
      <c r="M9" s="11"/>
      <c r="N9" s="11"/>
      <c r="O9" s="11"/>
      <c r="P9" s="11"/>
      <c r="Q9" s="11"/>
      <c r="R9" s="11"/>
      <c r="S9" s="11"/>
      <c r="T9" s="11"/>
      <c r="U9" s="11"/>
      <c r="V9" s="11"/>
      <c r="W9" s="11"/>
      <c r="AI9" s="155"/>
      <c r="AJ9" s="155"/>
    </row>
    <row r="33" spans="6:6">
      <c r="F33" s="17"/>
    </row>
  </sheetData>
  <sheetProtection algorithmName="SHA-512" hashValue="pDoJZ1rkeeIqdHM7GShOVEvZ2pV03KXDFRXmSjivEdBdDxnMPx6/ev5R+Xs7KhFV3Fh09q88xiQvxad1Ifpr1g==" saltValue="ZSHrqKas+3S7wv042+cv8Q==" spinCount="100000" sheet="1" objects="1" scenarios="1" formatCells="0" formatRows="0"/>
  <conditionalFormatting sqref="Y1">
    <cfRule type="cellIs" dxfId="15" priority="21" operator="notEqual">
      <formula>$Y$3</formula>
    </cfRule>
  </conditionalFormatting>
  <conditionalFormatting sqref="AA1">
    <cfRule type="cellIs" dxfId="14" priority="20" operator="notEqual">
      <formula>$AA$3</formula>
    </cfRule>
  </conditionalFormatting>
  <conditionalFormatting sqref="AB1">
    <cfRule type="cellIs" dxfId="13" priority="19" operator="notEqual">
      <formula>$AB$3</formula>
    </cfRule>
  </conditionalFormatting>
  <conditionalFormatting sqref="AC1">
    <cfRule type="cellIs" dxfId="12" priority="18" operator="notEqual">
      <formula>$AC$3</formula>
    </cfRule>
  </conditionalFormatting>
  <conditionalFormatting sqref="AD1">
    <cfRule type="cellIs" dxfId="11" priority="16" operator="notEqual">
      <formula>$AD$3</formula>
    </cfRule>
  </conditionalFormatting>
  <conditionalFormatting sqref="AE1">
    <cfRule type="cellIs" dxfId="10" priority="17" operator="notEqual">
      <formula>$AE$3</formula>
    </cfRule>
  </conditionalFormatting>
  <conditionalFormatting sqref="AF1">
    <cfRule type="cellIs" dxfId="9" priority="8" operator="notEqual">
      <formula>$AF$3</formula>
    </cfRule>
  </conditionalFormatting>
  <conditionalFormatting sqref="AF3">
    <cfRule type="cellIs" dxfId="8" priority="3" operator="between">
      <formula>AideFinSEED_min_min</formula>
      <formula>AideFinSEED_min</formula>
    </cfRule>
    <cfRule type="cellIs" dxfId="7" priority="4" operator="greaterThan">
      <formula>AideFinSEED_max</formula>
    </cfRule>
    <cfRule type="cellIs" dxfId="6" priority="5" operator="lessThan">
      <formula>AideFinSEED_min_min</formula>
    </cfRule>
  </conditionalFormatting>
  <conditionalFormatting sqref="AG1">
    <cfRule type="cellIs" dxfId="5" priority="15" operator="notEqual">
      <formula>$AG$3</formula>
    </cfRule>
  </conditionalFormatting>
  <conditionalFormatting sqref="AG3">
    <cfRule type="expression" dxfId="4" priority="1">
      <formula>OR($AG$3&lt;Payback_min,$AG$3&gt;Payback_max)</formula>
    </cfRule>
  </conditionalFormatting>
  <conditionalFormatting sqref="AH1">
    <cfRule type="cellIs" dxfId="3" priority="9" operator="notEqual">
      <formula>$AH$3</formula>
    </cfRule>
  </conditionalFormatting>
  <conditionalFormatting sqref="AI1">
    <cfRule type="cellIs" dxfId="2" priority="13" operator="notEqual">
      <formula>$AI$3</formula>
    </cfRule>
  </conditionalFormatting>
  <conditionalFormatting sqref="AI3">
    <cfRule type="cellIs" dxfId="1" priority="2" operator="greaterThan">
      <formula>TauxSubv_max</formula>
    </cfRule>
  </conditionalFormatting>
  <conditionalFormatting sqref="AJ1">
    <cfRule type="cellIs" dxfId="0" priority="6" operator="notEqual">
      <formula>$AJ$3</formula>
    </cfRule>
  </conditionalFormatting>
  <pageMargins left="0.70866141732283472" right="0.70866141732283472" top="0.74803149606299213" bottom="0.74803149606299213" header="0.31496062992125984" footer="0.31496062992125984"/>
  <pageSetup paperSize="9" scale="52" fitToWidth="2" orientation="landscape" horizontalDpi="4294967293"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B1:D33"/>
  <sheetViews>
    <sheetView workbookViewId="0">
      <selection activeCell="D32" sqref="D32"/>
    </sheetView>
  </sheetViews>
  <sheetFormatPr baseColWidth="10" defaultColWidth="11.42578125" defaultRowHeight="16.5"/>
  <cols>
    <col min="1" max="1" width="11.42578125" style="26"/>
    <col min="2" max="2" width="77.140625" style="26" customWidth="1"/>
    <col min="3" max="3" width="25.5703125" style="28" customWidth="1"/>
    <col min="4" max="4" width="30.140625" style="28" customWidth="1"/>
    <col min="5" max="16384" width="11.42578125" style="26"/>
  </cols>
  <sheetData>
    <row r="1" spans="2:4" s="25" customFormat="1">
      <c r="C1" s="27" t="s">
        <v>22</v>
      </c>
      <c r="D1" s="27" t="s">
        <v>287</v>
      </c>
    </row>
    <row r="2" spans="2:4" s="25" customFormat="1">
      <c r="B2" s="114" t="s">
        <v>19</v>
      </c>
      <c r="C2" s="115">
        <v>2</v>
      </c>
      <c r="D2" s="139">
        <v>0</v>
      </c>
    </row>
    <row r="3" spans="2:4" s="25" customFormat="1">
      <c r="B3" s="114" t="s">
        <v>295</v>
      </c>
      <c r="C3" s="115">
        <v>0.1</v>
      </c>
      <c r="D3" s="139">
        <v>0</v>
      </c>
    </row>
    <row r="4" spans="2:4" s="25" customFormat="1">
      <c r="B4" s="112" t="s">
        <v>296</v>
      </c>
      <c r="C4" s="113">
        <v>1</v>
      </c>
      <c r="D4" s="140">
        <v>0.26500000000000001</v>
      </c>
    </row>
    <row r="5" spans="2:4" s="25" customFormat="1">
      <c r="B5" s="112" t="s">
        <v>284</v>
      </c>
      <c r="C5" s="113">
        <v>1</v>
      </c>
      <c r="D5" s="140">
        <v>0.2016</v>
      </c>
    </row>
    <row r="6" spans="2:4" s="25" customFormat="1">
      <c r="B6" s="112" t="s">
        <v>285</v>
      </c>
      <c r="C6" s="113">
        <v>1</v>
      </c>
      <c r="D6" s="140">
        <v>0.23300000000000001</v>
      </c>
    </row>
    <row r="7" spans="2:4" s="25" customFormat="1">
      <c r="B7" s="112" t="s">
        <v>286</v>
      </c>
      <c r="C7" s="113">
        <v>1</v>
      </c>
      <c r="D7" s="140">
        <v>0.23799999999999999</v>
      </c>
    </row>
    <row r="8" spans="2:4" s="25" customFormat="1">
      <c r="B8" s="112" t="s">
        <v>297</v>
      </c>
      <c r="C8" s="113">
        <v>1.4</v>
      </c>
      <c r="D8" s="140">
        <f>(0.346+0.334)/2</f>
        <v>0.33999999999999997</v>
      </c>
    </row>
    <row r="9" spans="2:4" s="25" customFormat="1">
      <c r="B9" s="114" t="s">
        <v>298</v>
      </c>
      <c r="C9" s="115">
        <v>1</v>
      </c>
      <c r="D9" s="139" t="s">
        <v>299</v>
      </c>
    </row>
    <row r="10" spans="2:4" s="25" customFormat="1">
      <c r="B10" s="114" t="s">
        <v>300</v>
      </c>
      <c r="C10" s="115">
        <v>1</v>
      </c>
      <c r="D10" s="139" t="s">
        <v>301</v>
      </c>
    </row>
    <row r="11" spans="2:4" s="25" customFormat="1">
      <c r="B11" s="114" t="s">
        <v>302</v>
      </c>
      <c r="C11" s="115">
        <v>0.1</v>
      </c>
      <c r="D11" s="139">
        <v>0</v>
      </c>
    </row>
    <row r="12" spans="2:4" s="25" customFormat="1">
      <c r="B12" s="112" t="s">
        <v>18</v>
      </c>
      <c r="C12" s="113">
        <v>0.5</v>
      </c>
      <c r="D12" s="140">
        <v>0</v>
      </c>
    </row>
    <row r="13" spans="2:4" s="25" customFormat="1" ht="19.5" customHeight="1">
      <c r="B13" s="112" t="s">
        <v>303</v>
      </c>
      <c r="C13" s="113">
        <v>0.5</v>
      </c>
      <c r="D13" s="140">
        <v>0</v>
      </c>
    </row>
    <row r="14" spans="2:4" s="25" customFormat="1">
      <c r="B14" s="116" t="s">
        <v>304</v>
      </c>
      <c r="C14" s="117">
        <v>0</v>
      </c>
      <c r="D14" s="141">
        <v>0</v>
      </c>
    </row>
    <row r="15" spans="2:4" s="25" customFormat="1">
      <c r="B15" s="116" t="s">
        <v>305</v>
      </c>
      <c r="C15" s="117">
        <v>0</v>
      </c>
      <c r="D15" s="141">
        <v>0</v>
      </c>
    </row>
    <row r="16" spans="2:4" s="25" customFormat="1">
      <c r="B16" s="116" t="s">
        <v>306</v>
      </c>
      <c r="C16" s="117" t="s">
        <v>301</v>
      </c>
      <c r="D16" s="141" t="s">
        <v>301</v>
      </c>
    </row>
    <row r="17" spans="2:4" s="25" customFormat="1">
      <c r="B17" s="116" t="s">
        <v>307</v>
      </c>
      <c r="C17" s="117" t="s">
        <v>308</v>
      </c>
      <c r="D17" s="141">
        <v>0</v>
      </c>
    </row>
    <row r="18" spans="2:4" s="25" customFormat="1">
      <c r="B18" s="116" t="s">
        <v>309</v>
      </c>
      <c r="C18" s="117" t="s">
        <v>310</v>
      </c>
      <c r="D18" s="141" t="s">
        <v>310</v>
      </c>
    </row>
    <row r="19" spans="2:4" s="25" customFormat="1">
      <c r="C19" s="27"/>
      <c r="D19" s="27"/>
    </row>
    <row r="21" spans="2:4">
      <c r="B21" s="131" t="s">
        <v>324</v>
      </c>
      <c r="C21" s="132"/>
    </row>
    <row r="22" spans="2:4">
      <c r="B22" s="131"/>
      <c r="C22" s="132"/>
    </row>
    <row r="23" spans="2:4">
      <c r="B23" s="133" t="s">
        <v>358</v>
      </c>
      <c r="C23" s="134">
        <v>2025</v>
      </c>
    </row>
    <row r="24" spans="2:4">
      <c r="B24" s="131"/>
      <c r="C24" s="132"/>
    </row>
    <row r="25" spans="2:4">
      <c r="B25" s="135" t="s">
        <v>311</v>
      </c>
      <c r="C25" s="136">
        <v>15</v>
      </c>
    </row>
    <row r="26" spans="2:4">
      <c r="B26" s="135" t="s">
        <v>312</v>
      </c>
      <c r="C26" s="136">
        <v>6</v>
      </c>
    </row>
    <row r="27" spans="2:4">
      <c r="B27" s="131"/>
      <c r="C27" s="132"/>
    </row>
    <row r="28" spans="2:4">
      <c r="B28" s="135" t="s">
        <v>362</v>
      </c>
      <c r="C28" s="136">
        <v>100000</v>
      </c>
    </row>
    <row r="29" spans="2:4">
      <c r="B29" s="135" t="s">
        <v>363</v>
      </c>
      <c r="C29" s="136">
        <v>10000</v>
      </c>
    </row>
    <row r="30" spans="2:4">
      <c r="B30" s="135"/>
      <c r="C30" s="136"/>
    </row>
    <row r="31" spans="2:4">
      <c r="B31" s="137" t="s">
        <v>443</v>
      </c>
      <c r="C31" s="138">
        <v>0.5</v>
      </c>
    </row>
    <row r="32" spans="2:4">
      <c r="B32" s="135"/>
      <c r="C32" s="136"/>
    </row>
    <row r="33" spans="2:3">
      <c r="B33" s="137" t="s">
        <v>384</v>
      </c>
      <c r="C33" s="183">
        <v>3000</v>
      </c>
    </row>
  </sheetData>
  <sheetProtection algorithmName="SHA-512" hashValue="+2ljLpezcYSM7NZnWz4XB/JUN8PkDvVcjNYWYCBrlE72WTkzvgyDTZlutpKug6apnDbBP5v1oxS8ZdAxh5WjyA==" saltValue="g6eoqrPLK2ptc7KpXB2HkQ==" spinCount="100000" sheet="1" objects="1" scenarios="1" selectLockedCells="1" selectUnlockedCells="1"/>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expression" priority="1" id="{647A8C8A-B75B-40A7-A8E2-0B74B4E6633D}">
            <xm:f>IF('Economies, coûts, rentabilité'!$I$62=B$13,TRUE,FALSE)</xm:f>
            <x14:dxf/>
          </x14:cfRule>
          <xm:sqref>I19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15</vt:i4>
      </vt:variant>
    </vt:vector>
  </HeadingPairs>
  <TitlesOfParts>
    <vt:vector size="23" baseType="lpstr">
      <vt:lpstr>Lisez-moi Marche à suivre</vt:lpstr>
      <vt:lpstr>Engagement</vt:lpstr>
      <vt:lpstr>Description du projet</vt:lpstr>
      <vt:lpstr>Economies, coûts, rentabilité</vt:lpstr>
      <vt:lpstr>Détails du projet</vt:lpstr>
      <vt:lpstr>Liste APE types</vt:lpstr>
      <vt:lpstr>Résumé données projet</vt:lpstr>
      <vt:lpstr>Aides</vt:lpstr>
      <vt:lpstr>AideFinAMO_max</vt:lpstr>
      <vt:lpstr>AideFinSEED_max</vt:lpstr>
      <vt:lpstr>AideFinSEED_max_limitée_par_taux</vt:lpstr>
      <vt:lpstr>AideFinSEED_min</vt:lpstr>
      <vt:lpstr>Payback_max</vt:lpstr>
      <vt:lpstr>Payback_min</vt:lpstr>
      <vt:lpstr>TauxSubv_max</vt:lpstr>
      <vt:lpstr>Aides!Zone_d_impression</vt:lpstr>
      <vt:lpstr>'Description du projet'!Zone_d_impression</vt:lpstr>
      <vt:lpstr>'Détails du projet'!Zone_d_impression</vt:lpstr>
      <vt:lpstr>'Economies, coûts, rentabilité'!Zone_d_impression</vt:lpstr>
      <vt:lpstr>Engagement!Zone_d_impression</vt:lpstr>
      <vt:lpstr>'Lisez-moi Marche à suivre'!Zone_d_impression</vt:lpstr>
      <vt:lpstr>'Liste APE types'!Zone_d_impression</vt:lpstr>
      <vt:lpstr>'Résumé données projet'!Zone_d_impression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Giraud</dc:creator>
  <cp:lastModifiedBy>Meylan Frédéric</cp:lastModifiedBy>
  <cp:lastPrinted>2025-09-21T17:42:34Z</cp:lastPrinted>
  <dcterms:created xsi:type="dcterms:W3CDTF">2016-03-02T09:14:33Z</dcterms:created>
  <dcterms:modified xsi:type="dcterms:W3CDTF">2025-09-30T08:05:18Z</dcterms:modified>
</cp:coreProperties>
</file>