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4s1d9\Desktop\Doc pour MAJ site 30.11.23\"/>
    </mc:Choice>
  </mc:AlternateContent>
  <xr:revisionPtr revIDLastSave="0" documentId="13_ncr:1_{02E6E7A2-A709-4572-9C71-091C79313DE4}" xr6:coauthVersionLast="47" xr6:coauthVersionMax="47" xr10:uidLastSave="{00000000-0000-0000-0000-000000000000}"/>
  <bookViews>
    <workbookView xWindow="-110" yWindow="-110" windowWidth="19420" windowHeight="10420" tabRatio="562" xr2:uid="{EC08BADF-1DCF-43E7-B9DD-1FAAF03E4112}"/>
  </bookViews>
  <sheets>
    <sheet name="Table des matières" sheetId="18" r:id="rId1"/>
    <sheet name="Etat du capital propre" sheetId="9" r:id="rId2"/>
    <sheet name="Associations de communes" sheetId="10" r:id="rId3"/>
    <sheet name="Titres et participations" sheetId="11" r:id="rId4"/>
    <sheet name="Prêts et garanties" sheetId="12" r:id="rId5"/>
    <sheet name="Immobilisations (PA)" sheetId="14" r:id="rId6"/>
    <sheet name="Immobilisations (PF)" sheetId="13" r:id="rId7"/>
  </sheets>
  <definedNames>
    <definedName name="_xlnm._FilterDatabase" localSheetId="6" hidden="1">'Immobilisations (PF)'!#REF!</definedName>
    <definedName name="_Hlk98335620" localSheetId="3">'Titres et participations'!#REF!</definedName>
    <definedName name="_xlnm.Print_Titles" localSheetId="5">'Immobilisations (PA)'!$1:$2</definedName>
    <definedName name="_xlnm.Print_Area" localSheetId="2">'Associations de communes'!$A$1:$E$8</definedName>
    <definedName name="_xlnm.Print_Area" localSheetId="1">'Etat du capital propre'!$A$1:$G$13</definedName>
    <definedName name="_xlnm.Print_Area" localSheetId="5">'Immobilisations (PA)'!$A$1:$N$79</definedName>
    <definedName name="_xlnm.Print_Area" localSheetId="6">'Immobilisations (PF)'!$A$1:$O$16</definedName>
    <definedName name="_xlnm.Print_Area" localSheetId="4">'Prêts et garanties'!$A$1:$G$6</definedName>
    <definedName name="_xlnm.Print_Area" localSheetId="0">'Table des matières'!$A$1:$M$14</definedName>
    <definedName name="_xlnm.Print_Area" localSheetId="3">'Titres et participations'!$A$1:$I$9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4" l="1"/>
  <c r="L18" i="14"/>
  <c r="H24" i="14"/>
  <c r="I24" i="14" l="1"/>
  <c r="I25" i="14" s="1"/>
  <c r="I18" i="14"/>
  <c r="I19" i="14"/>
  <c r="I14" i="14"/>
  <c r="I15" i="14" s="1"/>
  <c r="I8" i="14"/>
  <c r="E6" i="12"/>
  <c r="D6" i="12"/>
  <c r="D6" i="10"/>
  <c r="E6" i="10"/>
  <c r="C6" i="10"/>
  <c r="D16" i="13"/>
  <c r="E16" i="13"/>
  <c r="F16" i="13"/>
  <c r="G16" i="13"/>
  <c r="H16" i="13"/>
  <c r="I16" i="13"/>
  <c r="J16" i="13"/>
  <c r="L16" i="13"/>
  <c r="M16" i="13"/>
  <c r="N16" i="13"/>
  <c r="O16" i="13"/>
  <c r="C16" i="13"/>
  <c r="O15" i="13"/>
  <c r="N15" i="13"/>
  <c r="M15" i="13"/>
  <c r="L15" i="13"/>
  <c r="J15" i="13"/>
  <c r="I15" i="13"/>
  <c r="H15" i="13"/>
  <c r="G15" i="13"/>
  <c r="F15" i="13"/>
  <c r="E15" i="13"/>
  <c r="D15" i="13"/>
  <c r="C15" i="13"/>
  <c r="O12" i="13"/>
  <c r="N12" i="13"/>
  <c r="M12" i="13"/>
  <c r="L12" i="13"/>
  <c r="J12" i="13"/>
  <c r="I12" i="13"/>
  <c r="H12" i="13"/>
  <c r="G12" i="13"/>
  <c r="F12" i="13"/>
  <c r="E12" i="13"/>
  <c r="D12" i="13"/>
  <c r="C12" i="13"/>
  <c r="G8" i="13"/>
  <c r="G9" i="13" s="1"/>
  <c r="O9" i="13"/>
  <c r="N9" i="13"/>
  <c r="M9" i="13"/>
  <c r="L9" i="13"/>
  <c r="I9" i="13"/>
  <c r="H9" i="13"/>
  <c r="F9" i="13"/>
  <c r="E9" i="13"/>
  <c r="D9" i="13"/>
  <c r="C9" i="13"/>
  <c r="O6" i="13"/>
  <c r="N6" i="13"/>
  <c r="M6" i="13"/>
  <c r="L6" i="13"/>
  <c r="G5" i="13"/>
  <c r="I6" i="13"/>
  <c r="H6" i="13"/>
  <c r="F6" i="13"/>
  <c r="E6" i="13"/>
  <c r="D6" i="13"/>
  <c r="C6" i="13"/>
  <c r="M78" i="14"/>
  <c r="N78" i="14"/>
  <c r="K77" i="14"/>
  <c r="J77" i="14"/>
  <c r="I77" i="14"/>
  <c r="H77" i="14"/>
  <c r="G77" i="14"/>
  <c r="F77" i="14"/>
  <c r="E77" i="14"/>
  <c r="D77" i="14"/>
  <c r="C77" i="14"/>
  <c r="K74" i="14"/>
  <c r="J74" i="14"/>
  <c r="I74" i="14"/>
  <c r="H74" i="14"/>
  <c r="G74" i="14"/>
  <c r="F74" i="14"/>
  <c r="E74" i="14"/>
  <c r="D74" i="14"/>
  <c r="C74" i="14"/>
  <c r="K71" i="14"/>
  <c r="J71" i="14"/>
  <c r="I71" i="14"/>
  <c r="H71" i="14"/>
  <c r="G71" i="14"/>
  <c r="F71" i="14"/>
  <c r="E71" i="14"/>
  <c r="D71" i="14"/>
  <c r="C71" i="14"/>
  <c r="K68" i="14"/>
  <c r="J68" i="14"/>
  <c r="I68" i="14"/>
  <c r="H68" i="14"/>
  <c r="G68" i="14"/>
  <c r="F68" i="14"/>
  <c r="E68" i="14"/>
  <c r="D68" i="14"/>
  <c r="C68" i="14"/>
  <c r="K65" i="14"/>
  <c r="J65" i="14"/>
  <c r="I65" i="14"/>
  <c r="H65" i="14"/>
  <c r="G65" i="14"/>
  <c r="F65" i="14"/>
  <c r="E65" i="14"/>
  <c r="D65" i="14"/>
  <c r="C65" i="14"/>
  <c r="K62" i="14"/>
  <c r="J62" i="14"/>
  <c r="I62" i="14"/>
  <c r="H62" i="14"/>
  <c r="G62" i="14"/>
  <c r="F62" i="14"/>
  <c r="E62" i="14"/>
  <c r="D62" i="14"/>
  <c r="C62" i="14"/>
  <c r="K59" i="14"/>
  <c r="J59" i="14"/>
  <c r="I59" i="14"/>
  <c r="H59" i="14"/>
  <c r="G59" i="14"/>
  <c r="F59" i="14"/>
  <c r="E59" i="14"/>
  <c r="D59" i="14"/>
  <c r="C59" i="14"/>
  <c r="K56" i="14"/>
  <c r="J56" i="14"/>
  <c r="I56" i="14"/>
  <c r="H56" i="14"/>
  <c r="G56" i="14"/>
  <c r="F56" i="14"/>
  <c r="E56" i="14"/>
  <c r="D56" i="14"/>
  <c r="C56" i="14"/>
  <c r="K53" i="14"/>
  <c r="J53" i="14"/>
  <c r="I53" i="14"/>
  <c r="H53" i="14"/>
  <c r="G53" i="14"/>
  <c r="F53" i="14"/>
  <c r="E53" i="14"/>
  <c r="D53" i="14"/>
  <c r="C53" i="14"/>
  <c r="K50" i="14"/>
  <c r="J50" i="14"/>
  <c r="J78" i="14" s="1"/>
  <c r="I50" i="14"/>
  <c r="H50" i="14"/>
  <c r="G50" i="14"/>
  <c r="F50" i="14"/>
  <c r="E50" i="14"/>
  <c r="D50" i="14"/>
  <c r="C50" i="14"/>
  <c r="N46" i="14"/>
  <c r="M46" i="14"/>
  <c r="K45" i="14"/>
  <c r="J45" i="14"/>
  <c r="I45" i="14"/>
  <c r="H45" i="14"/>
  <c r="G45" i="14"/>
  <c r="F45" i="14"/>
  <c r="E45" i="14"/>
  <c r="D45" i="14"/>
  <c r="C45" i="14"/>
  <c r="G41" i="14"/>
  <c r="J42" i="14"/>
  <c r="I42" i="14"/>
  <c r="H42" i="14"/>
  <c r="F42" i="14"/>
  <c r="E42" i="14"/>
  <c r="D42" i="14"/>
  <c r="C42" i="14"/>
  <c r="K39" i="14"/>
  <c r="J39" i="14"/>
  <c r="I39" i="14"/>
  <c r="H39" i="14"/>
  <c r="G39" i="14"/>
  <c r="F39" i="14"/>
  <c r="E39" i="14"/>
  <c r="D39" i="14"/>
  <c r="C39" i="14"/>
  <c r="K36" i="14"/>
  <c r="J36" i="14"/>
  <c r="I36" i="14"/>
  <c r="H36" i="14"/>
  <c r="G36" i="14"/>
  <c r="F36" i="14"/>
  <c r="E36" i="14"/>
  <c r="D36" i="14"/>
  <c r="C36" i="14"/>
  <c r="M32" i="14"/>
  <c r="M79" i="14" s="1"/>
  <c r="N32" i="14"/>
  <c r="K31" i="14"/>
  <c r="J31" i="14"/>
  <c r="I31" i="14"/>
  <c r="H31" i="14"/>
  <c r="G31" i="14"/>
  <c r="F31" i="14"/>
  <c r="E31" i="14"/>
  <c r="D31" i="14"/>
  <c r="C31" i="14"/>
  <c r="G27" i="14"/>
  <c r="G28" i="14" s="1"/>
  <c r="J28" i="14"/>
  <c r="I28" i="14"/>
  <c r="H28" i="14"/>
  <c r="F28" i="14"/>
  <c r="E28" i="14"/>
  <c r="D28" i="14"/>
  <c r="C28" i="14"/>
  <c r="G24" i="14"/>
  <c r="G25" i="14" s="1"/>
  <c r="J25" i="14"/>
  <c r="H25" i="14"/>
  <c r="F25" i="14"/>
  <c r="E25" i="14"/>
  <c r="D25" i="14"/>
  <c r="C25" i="14"/>
  <c r="K22" i="14"/>
  <c r="J22" i="14"/>
  <c r="I22" i="14"/>
  <c r="H22" i="14"/>
  <c r="G22" i="14"/>
  <c r="F22" i="14"/>
  <c r="E22" i="14"/>
  <c r="D22" i="14"/>
  <c r="C22" i="14"/>
  <c r="G5" i="14"/>
  <c r="G6" i="14" s="1"/>
  <c r="G18" i="14"/>
  <c r="G17" i="14"/>
  <c r="D19" i="14"/>
  <c r="E19" i="14"/>
  <c r="F19" i="14"/>
  <c r="J19" i="14"/>
  <c r="C19" i="14"/>
  <c r="G14" i="14"/>
  <c r="G15" i="14" s="1"/>
  <c r="J15" i="14"/>
  <c r="F15" i="14"/>
  <c r="E15" i="14"/>
  <c r="D15" i="14"/>
  <c r="C15" i="14"/>
  <c r="K12" i="14"/>
  <c r="J12" i="14"/>
  <c r="I12" i="14"/>
  <c r="H12" i="14"/>
  <c r="G12" i="14"/>
  <c r="F12" i="14"/>
  <c r="E12" i="14"/>
  <c r="D12" i="14"/>
  <c r="C12" i="14"/>
  <c r="G8" i="14"/>
  <c r="G9" i="14" s="1"/>
  <c r="J9" i="14"/>
  <c r="F9" i="14"/>
  <c r="E9" i="14"/>
  <c r="D9" i="14"/>
  <c r="C9" i="14"/>
  <c r="D6" i="14"/>
  <c r="E6" i="14"/>
  <c r="F6" i="14"/>
  <c r="H6" i="14"/>
  <c r="I6" i="14"/>
  <c r="J6" i="14"/>
  <c r="C6" i="14"/>
  <c r="F9" i="11"/>
  <c r="G9" i="11"/>
  <c r="H9" i="11"/>
  <c r="E9" i="11"/>
  <c r="H6" i="11"/>
  <c r="G6" i="11"/>
  <c r="F6" i="11"/>
  <c r="E6" i="11"/>
  <c r="E4" i="11"/>
  <c r="L14" i="14"/>
  <c r="H14" i="14"/>
  <c r="H15" i="14" s="1"/>
  <c r="L8" i="14"/>
  <c r="H18" i="14"/>
  <c r="H17" i="14"/>
  <c r="E5" i="11"/>
  <c r="G11" i="9"/>
  <c r="B13" i="9" s="1"/>
  <c r="F11" i="9"/>
  <c r="D11" i="9"/>
  <c r="F8" i="9"/>
  <c r="G8" i="9" s="1"/>
  <c r="G4" i="9"/>
  <c r="G5" i="9"/>
  <c r="G6" i="9"/>
  <c r="G7" i="9"/>
  <c r="G10" i="9"/>
  <c r="G3" i="9"/>
  <c r="B11" i="9"/>
  <c r="N79" i="14" l="1"/>
  <c r="E78" i="14"/>
  <c r="D78" i="14"/>
  <c r="G78" i="14"/>
  <c r="H78" i="14"/>
  <c r="F78" i="14"/>
  <c r="I78" i="14"/>
  <c r="C78" i="14"/>
  <c r="K78" i="14"/>
  <c r="J8" i="13"/>
  <c r="J9" i="13" s="1"/>
  <c r="J5" i="13"/>
  <c r="J6" i="13" s="1"/>
  <c r="G6" i="13"/>
  <c r="C46" i="14"/>
  <c r="J46" i="14"/>
  <c r="H46" i="14"/>
  <c r="F46" i="14"/>
  <c r="I46" i="14"/>
  <c r="D46" i="14"/>
  <c r="E46" i="14"/>
  <c r="K41" i="14"/>
  <c r="K42" i="14" s="1"/>
  <c r="K46" i="14" s="1"/>
  <c r="H19" i="14"/>
  <c r="G42" i="14"/>
  <c r="G46" i="14" s="1"/>
  <c r="D32" i="14"/>
  <c r="J32" i="14"/>
  <c r="J79" i="14" s="1"/>
  <c r="E32" i="14"/>
  <c r="K24" i="14"/>
  <c r="K25" i="14" s="1"/>
  <c r="C32" i="14"/>
  <c r="F32" i="14"/>
  <c r="K27" i="14"/>
  <c r="K28" i="14" s="1"/>
  <c r="K18" i="14"/>
  <c r="G19" i="14"/>
  <c r="G32" i="14" s="1"/>
  <c r="G79" i="14" s="1"/>
  <c r="K17" i="14"/>
  <c r="K5" i="14"/>
  <c r="K6" i="14" s="1"/>
  <c r="K14" i="14"/>
  <c r="K15" i="14" s="1"/>
  <c r="I9" i="14"/>
  <c r="I32" i="14" s="1"/>
  <c r="H8" i="14"/>
  <c r="D9" i="9"/>
  <c r="G9" i="9" s="1"/>
  <c r="E79" i="14" l="1"/>
  <c r="D79" i="14"/>
  <c r="F79" i="14"/>
  <c r="C79" i="14"/>
  <c r="I79" i="14"/>
  <c r="K19" i="14"/>
  <c r="K8" i="14"/>
  <c r="K9" i="14" s="1"/>
  <c r="H9" i="14"/>
  <c r="H32" i="14" s="1"/>
  <c r="H79" i="14" s="1"/>
  <c r="K32" i="14" l="1"/>
  <c r="K79" i="14" s="1"/>
</calcChain>
</file>

<file path=xl/sharedStrings.xml><?xml version="1.0" encoding="utf-8"?>
<sst xmlns="http://schemas.openxmlformats.org/spreadsheetml/2006/main" count="229" uniqueCount="195">
  <si>
    <t>1087 Installations en construction PF</t>
  </si>
  <si>
    <t>3511 Attributions aux fonds</t>
  </si>
  <si>
    <t>3893 Attributions aux préfinancements et amortissements supplémentaires</t>
  </si>
  <si>
    <t>2900 Financements spéciaux</t>
  </si>
  <si>
    <t>2910 Fonds</t>
  </si>
  <si>
    <t>2930 Préfinancements et amortissements supplémentaires cumulés</t>
  </si>
  <si>
    <t>2940 Réserve de politique budgétaire</t>
  </si>
  <si>
    <t>2999 Résultats cumulés des années précédentes</t>
  </si>
  <si>
    <t>4510 Prélèvements sur les financements spéciaux</t>
  </si>
  <si>
    <t>4511 Prélèvements sur les fonds</t>
  </si>
  <si>
    <t>9000 Excédent de revenus</t>
  </si>
  <si>
    <t>9001 Excédent de charges</t>
  </si>
  <si>
    <t>TABLE DES MATIÈRES</t>
  </si>
  <si>
    <t>Retour à la table des matières</t>
  </si>
  <si>
    <t>Compte</t>
  </si>
  <si>
    <t>Augmentation par le compte</t>
  </si>
  <si>
    <t>Diminution par le compte</t>
  </si>
  <si>
    <t>4893 Prélèvements sur les préfinancements et amortissements supplémentaires cumulés</t>
  </si>
  <si>
    <t>3894 Attributions à la réserve de politique budgétaire</t>
  </si>
  <si>
    <t>2980 Autres capitaux propres</t>
  </si>
  <si>
    <t>2999 Résultats cumulés des années précédentes (si excédent de charges)</t>
  </si>
  <si>
    <t>29 Capital propre</t>
  </si>
  <si>
    <t>3898 Attributions aux
autres capitaux propres</t>
  </si>
  <si>
    <t>3510 Attributions aux
financements spéciaux</t>
  </si>
  <si>
    <t>4898 Prélèvements sur les
autres capitaux propres</t>
  </si>
  <si>
    <r>
      <t>Solde au 31.12.</t>
    </r>
    <r>
      <rPr>
        <b/>
        <sz val="8"/>
        <color rgb="FFFF0000"/>
        <rFont val="Arial"/>
        <family val="2"/>
      </rPr>
      <t>N</t>
    </r>
  </si>
  <si>
    <r>
      <t>Solde au 01.01.</t>
    </r>
    <r>
      <rPr>
        <b/>
        <sz val="8"/>
        <color rgb="FFFF0000"/>
        <rFont val="Arial"/>
        <family val="2"/>
      </rPr>
      <t>N</t>
    </r>
  </si>
  <si>
    <t>2999 Résultats cumulés des années précédentes (si excédent de revenus)</t>
  </si>
  <si>
    <t>ETAT DU CAPITAL PROPRE</t>
  </si>
  <si>
    <t>Quote-part de la dette nette (francs)</t>
  </si>
  <si>
    <t>Nom et forme juridique de l’organisation</t>
  </si>
  <si>
    <t>Année d’acquisition</t>
  </si>
  <si>
    <t>Valeur nominale du titre</t>
  </si>
  <si>
    <t>Flux financiers importants</t>
  </si>
  <si>
    <t>Commentaires</t>
  </si>
  <si>
    <t>1070 Actions et parts sociales (patrimoine financier)</t>
  </si>
  <si>
    <t>145 Participations, capital social (patrimoine administratif)</t>
  </si>
  <si>
    <t>TABLEAU DES TITRES ET DES PARTICIPATIONS</t>
  </si>
  <si>
    <t>Nom de l’entité bénéficiaire</t>
  </si>
  <si>
    <t>Type de rapport juridique</t>
  </si>
  <si>
    <t>Date de décision</t>
  </si>
  <si>
    <t>TABLEAU DES PRÊTS ET DES GARANTIES</t>
  </si>
  <si>
    <t>Immobilisations</t>
  </si>
  <si>
    <t>N° du préavis</t>
  </si>
  <si>
    <t>Crédit accordé</t>
  </si>
  <si>
    <t>Durée restante de l’amortissement</t>
  </si>
  <si>
    <t>140  Immobilisations corporelles PA</t>
  </si>
  <si>
    <t>1400  Terrains PA</t>
  </si>
  <si>
    <t>(liste)</t>
  </si>
  <si>
    <t>1403  Autres travaux de génie civil PA</t>
  </si>
  <si>
    <t>1404  Bâtiments PA</t>
  </si>
  <si>
    <t>1405  Forêts, alpages et vignes du PA</t>
  </si>
  <si>
    <t>1406  Biens meubles PA</t>
  </si>
  <si>
    <t>142  Immobilisations incorporelles PA</t>
  </si>
  <si>
    <t>1420  Logiciels PA</t>
  </si>
  <si>
    <t>1421  Licences, droits d’utilisation,  droits des marques PA</t>
  </si>
  <si>
    <t>1427  Immobilisations incorporelles en cours PA</t>
  </si>
  <si>
    <t>146 Subventions d’investissement</t>
  </si>
  <si>
    <t xml:space="preserve">1460  Subventions d’investissement  à la  Confédération </t>
  </si>
  <si>
    <t xml:space="preserve">1461  Subventions  d’investissement  aux cantons et concordats </t>
  </si>
  <si>
    <t>1463  Subventions d’investissement  aux  assurances sociales publiques</t>
  </si>
  <si>
    <t>1464  Subventions d’investissement aux entreprises publiques</t>
  </si>
  <si>
    <t>1465  Subventions d’investissement aux entreprises privées</t>
  </si>
  <si>
    <t>1467  Subventions d’investissement aux ménages privés</t>
  </si>
  <si>
    <t>1468  Subventions d’investissement à l’étranger</t>
  </si>
  <si>
    <t>N° du préavis                        (si applicable)</t>
  </si>
  <si>
    <t>Crédit accordé             (si applicable)</t>
  </si>
  <si>
    <t>Durée restante de l’amortissement        (si applicable)</t>
  </si>
  <si>
    <t>Valeur fiscale</t>
  </si>
  <si>
    <t>108  Immobilisations corporelles et   incorporelles PF</t>
  </si>
  <si>
    <t>1084  Bâtiments PF</t>
  </si>
  <si>
    <t>1089  Autres immobilisations corporelles  et incorporelles PF</t>
  </si>
  <si>
    <t>1080  Terrains PF
(avec n° de parcelle)</t>
  </si>
  <si>
    <t>Etat du capital propre</t>
  </si>
  <si>
    <t>Tableau des associations de communes</t>
  </si>
  <si>
    <t>Tableau des titres et des participations</t>
  </si>
  <si>
    <t>Tableau des prêts et des garanties</t>
  </si>
  <si>
    <t>Tableau des immobilisations (patrimoine administratif)</t>
  </si>
  <si>
    <t>Tableau des immobilisations (patrimoine financier)</t>
  </si>
  <si>
    <r>
      <t xml:space="preserve">Montants reçus de l’année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(francs)</t>
    </r>
  </si>
  <si>
    <r>
      <t xml:space="preserve">Contribution de l’année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(francs)</t>
    </r>
  </si>
  <si>
    <r>
      <t xml:space="preserve">2990 Résultat annuel de l’exercice </t>
    </r>
    <r>
      <rPr>
        <b/>
        <i/>
        <sz val="8"/>
        <color rgb="FFFF0000"/>
        <rFont val="Arial"/>
        <family val="2"/>
      </rPr>
      <t>N-1</t>
    </r>
  </si>
  <si>
    <r>
      <t xml:space="preserve">2990 Résultat annuel de l’exercice </t>
    </r>
    <r>
      <rPr>
        <b/>
        <i/>
        <sz val="8"/>
        <color rgb="FFFF0000"/>
        <rFont val="Arial"/>
        <family val="2"/>
      </rPr>
      <t>N</t>
    </r>
  </si>
  <si>
    <r>
      <t xml:space="preserve">2990 Résultat annuel de l’exercice </t>
    </r>
    <r>
      <rPr>
        <i/>
        <sz val="8"/>
        <color rgb="FFFF0000"/>
        <rFont val="Arial"/>
        <family val="2"/>
      </rPr>
      <t>N-1</t>
    </r>
    <r>
      <rPr>
        <i/>
        <sz val="8"/>
        <color theme="1"/>
        <rFont val="Arial"/>
        <family val="2"/>
      </rPr>
      <t xml:space="preserve">
(si excédent de revenus)</t>
    </r>
  </si>
  <si>
    <r>
      <t xml:space="preserve">2990 Résultat annuel de l’exercice </t>
    </r>
    <r>
      <rPr>
        <i/>
        <sz val="8"/>
        <color rgb="FFFF0000"/>
        <rFont val="Arial"/>
        <family val="2"/>
      </rPr>
      <t>N-1</t>
    </r>
    <r>
      <rPr>
        <i/>
        <sz val="8"/>
        <color theme="1"/>
        <rFont val="Arial"/>
        <family val="2"/>
      </rPr>
      <t xml:space="preserve">
(si excédent de charges)</t>
    </r>
  </si>
  <si>
    <r>
      <t>Nombre de titres au 31.12.</t>
    </r>
    <r>
      <rPr>
        <b/>
        <sz val="8"/>
        <color rgb="FFFF0000"/>
        <rFont val="Arial"/>
        <family val="2"/>
      </rPr>
      <t>N</t>
    </r>
  </si>
  <si>
    <r>
      <t>Valeur de marché au 31.12</t>
    </r>
    <r>
      <rPr>
        <b/>
        <sz val="8"/>
        <color rgb="FFFF0000"/>
        <rFont val="Arial"/>
        <family val="2"/>
      </rPr>
      <t>.N</t>
    </r>
  </si>
  <si>
    <r>
      <t>Valeur au bilan au 01.01.</t>
    </r>
    <r>
      <rPr>
        <b/>
        <sz val="8"/>
        <color rgb="FFFF0000"/>
        <rFont val="Arial"/>
        <family val="2"/>
      </rPr>
      <t>N</t>
    </r>
  </si>
  <si>
    <r>
      <t>Valeur au bilan au 31.12</t>
    </r>
    <r>
      <rPr>
        <b/>
        <sz val="8"/>
        <color rgb="FFFF0000"/>
        <rFont val="Arial"/>
        <family val="2"/>
      </rPr>
      <t>.N</t>
    </r>
  </si>
  <si>
    <r>
      <t>TABLEAU DES ASSOCIATIONS DE COMMUNES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(pour les communes)</t>
    </r>
  </si>
  <si>
    <t>4894 Prélèvements sur la réserve de politique budgétaire</t>
  </si>
  <si>
    <r>
      <t xml:space="preserve">Nom de l’association </t>
    </r>
    <r>
      <rPr>
        <b/>
        <sz val="8"/>
        <color rgb="FF000000"/>
        <rFont val="Arial"/>
        <family val="2"/>
      </rPr>
      <t>de communes</t>
    </r>
  </si>
  <si>
    <r>
      <t>Quote-part</t>
    </r>
    <r>
      <rPr>
        <b/>
        <strike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de la commune (%)</t>
    </r>
  </si>
  <si>
    <t xml:space="preserve">Variation nette du capital propre </t>
  </si>
  <si>
    <t>Association scolaire</t>
  </si>
  <si>
    <t>ARAS</t>
  </si>
  <si>
    <t>Romande énergie</t>
  </si>
  <si>
    <t>BCV</t>
  </si>
  <si>
    <t>Eglise protestante</t>
  </si>
  <si>
    <t>Jeunesse - organisation du giron</t>
  </si>
  <si>
    <t>convention écrite</t>
  </si>
  <si>
    <t>Remboursement annuel de 10'000</t>
  </si>
  <si>
    <t>Remboursable dès 2025</t>
  </si>
  <si>
    <t>1404.0 Bâtiment X</t>
  </si>
  <si>
    <t>1-2012</t>
  </si>
  <si>
    <t>1084.0 Bâtiment X</t>
  </si>
  <si>
    <t>1-2023</t>
  </si>
  <si>
    <t>1404.1 Bâtiment y</t>
  </si>
  <si>
    <t>5-2020</t>
  </si>
  <si>
    <t>1407.0 Batiment scolaire en construction</t>
  </si>
  <si>
    <t>1406.0 Renouvellement matériel informatique</t>
  </si>
  <si>
    <t>4-2022</t>
  </si>
  <si>
    <t>3-2022</t>
  </si>
  <si>
    <t>1401.0 Réfection de la route</t>
  </si>
  <si>
    <t>1403.0 Entretien des canalisations</t>
  </si>
  <si>
    <t>6-2015</t>
  </si>
  <si>
    <t>Voir ci-dessus</t>
  </si>
  <si>
    <t>1400.0 Terrain agricole, parcelle 25</t>
  </si>
  <si>
    <t>4-2010</t>
  </si>
  <si>
    <t>2-2021</t>
  </si>
  <si>
    <t>1080.0 Parcelle 125</t>
  </si>
  <si>
    <t>5-2017</t>
  </si>
  <si>
    <t>Cridec</t>
  </si>
  <si>
    <t>cautionnement solidaire</t>
  </si>
  <si>
    <t>Club de tennis - toiture</t>
  </si>
  <si>
    <t>Association d'épuration des eaux *</t>
  </si>
  <si>
    <t xml:space="preserve">* Les associations intercommunales autofinancées sont uniquement listées </t>
  </si>
  <si>
    <t>TOTAL Actions et parts sociales PF</t>
  </si>
  <si>
    <t>TOTAL Participations, capital social PA</t>
  </si>
  <si>
    <r>
      <t>Montant de l’engagement
au 01.01.</t>
    </r>
    <r>
      <rPr>
        <b/>
        <sz val="8"/>
        <color rgb="FFFF0000"/>
        <rFont val="Arial"/>
        <family val="2"/>
      </rPr>
      <t>N</t>
    </r>
  </si>
  <si>
    <r>
      <t>Montant de l’engagement
au 31.12.</t>
    </r>
    <r>
      <rPr>
        <b/>
        <sz val="8"/>
        <color rgb="FFFF0000"/>
        <rFont val="Arial"/>
        <family val="2"/>
      </rPr>
      <t>N</t>
    </r>
  </si>
  <si>
    <r>
      <t>TABLEAU DES IMMOBILISATIONS (PATRIMOINE ADMINISTRATIF) au 31.12.</t>
    </r>
    <r>
      <rPr>
        <b/>
        <sz val="11"/>
        <color rgb="FFFF0000"/>
        <rFont val="Arial"/>
        <family val="2"/>
      </rPr>
      <t>N</t>
    </r>
  </si>
  <si>
    <r>
      <t>Dépenses nettes cumulées au 01.01.</t>
    </r>
    <r>
      <rPr>
        <b/>
        <sz val="8"/>
        <color rgb="FFFF0000"/>
        <rFont val="Arial"/>
        <family val="2"/>
      </rPr>
      <t>N</t>
    </r>
  </si>
  <si>
    <r>
      <t xml:space="preserve">Dépenses nettes         en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(+/-)</t>
    </r>
  </si>
  <si>
    <r>
      <t xml:space="preserve">Aliénations et         sorties en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(-)</t>
    </r>
  </si>
  <si>
    <r>
      <t>Dépenses nettes cumulées au 31.12.</t>
    </r>
    <r>
      <rPr>
        <b/>
        <sz val="8"/>
        <color rgb="FFFF0000"/>
        <rFont val="Arial"/>
        <family val="2"/>
      </rPr>
      <t>N</t>
    </r>
  </si>
  <si>
    <r>
      <t>Amortissements cumulés au 01.01.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(-)</t>
    </r>
  </si>
  <si>
    <r>
      <t xml:space="preserve">Amortissements planifiés en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(-)</t>
    </r>
  </si>
  <si>
    <r>
      <t xml:space="preserve">Amortissements non planifiés en </t>
    </r>
    <r>
      <rPr>
        <b/>
        <sz val="8"/>
        <color rgb="FFFF0000"/>
        <rFont val="Arial"/>
        <family val="2"/>
      </rPr>
      <t xml:space="preserve">N </t>
    </r>
    <r>
      <rPr>
        <b/>
        <sz val="8"/>
        <color rgb="FF000000"/>
        <rFont val="Arial"/>
        <family val="2"/>
      </rPr>
      <t>(-)</t>
    </r>
  </si>
  <si>
    <r>
      <t>Valeur comptable nette au 31.12.</t>
    </r>
    <r>
      <rPr>
        <b/>
        <sz val="8"/>
        <color rgb="FFFF0000"/>
        <rFont val="Arial"/>
        <family val="2"/>
      </rPr>
      <t>N</t>
    </r>
  </si>
  <si>
    <r>
      <t>Réserves de préfinancement             au 01.01.</t>
    </r>
    <r>
      <rPr>
        <b/>
        <sz val="8"/>
        <color rgb="FFFF0000"/>
        <rFont val="Arial"/>
        <family val="2"/>
      </rPr>
      <t>N</t>
    </r>
  </si>
  <si>
    <r>
      <t>Réserves de préfinancement                au 31.12.</t>
    </r>
    <r>
      <rPr>
        <b/>
        <sz val="8"/>
        <color rgb="FFFF0000"/>
        <rFont val="Arial"/>
        <family val="2"/>
      </rPr>
      <t>N</t>
    </r>
  </si>
  <si>
    <r>
      <t>Le préavis 6-2015 a autorisé une dépense d'investissement totale de CHF 2'500'000.-, dont 1'000'000.- pour la route et 1'500'000.- pour le remplacement des canalisations, utilisation dès le 01.07.</t>
    </r>
    <r>
      <rPr>
        <sz val="8"/>
        <color rgb="FFFF0000"/>
        <rFont val="Arial"/>
        <family val="2"/>
      </rPr>
      <t>N-7</t>
    </r>
  </si>
  <si>
    <r>
      <t>Utilisation dès le 01.01.</t>
    </r>
    <r>
      <rPr>
        <sz val="8"/>
        <color rgb="FFFF0000"/>
        <rFont val="Arial"/>
        <family val="2"/>
      </rPr>
      <t>N-2</t>
    </r>
  </si>
  <si>
    <r>
      <t>Utilisation dès le 01.12.</t>
    </r>
    <r>
      <rPr>
        <sz val="8"/>
        <color rgb="FFFF0000"/>
        <rFont val="Arial"/>
        <family val="2"/>
      </rPr>
      <t>N-1</t>
    </r>
  </si>
  <si>
    <r>
      <t xml:space="preserve">Mise en service à la rentrée scolaire </t>
    </r>
    <r>
      <rPr>
        <sz val="8"/>
        <color rgb="FFFF0000"/>
        <rFont val="Arial"/>
        <family val="2"/>
      </rPr>
      <t>N+1</t>
    </r>
  </si>
  <si>
    <t>TOTAL Terrains PA</t>
  </si>
  <si>
    <t>TOTAL Autres travaux de génie civil PA</t>
  </si>
  <si>
    <t>TOTAL Bâtiments PA</t>
  </si>
  <si>
    <t>TOTAL Forêts, alpages et vignes du PA</t>
  </si>
  <si>
    <t>TOTAL Biens meubles PA</t>
  </si>
  <si>
    <t>140 Total immobilisations corporelles</t>
  </si>
  <si>
    <t>TOTAL Logiciels PA</t>
  </si>
  <si>
    <t>TOTAL Autres immobilisations           corporelles PA</t>
  </si>
  <si>
    <t>TOTAL Licences, droits d’utilisation,  droits des marques PA</t>
  </si>
  <si>
    <t>TOTAL Immobilisations incorporelles en cours PA</t>
  </si>
  <si>
    <t>142 Total immobilisations incorporelles</t>
  </si>
  <si>
    <t xml:space="preserve">TOTAL  Subventions d’investissement  à la  Confédération </t>
  </si>
  <si>
    <t xml:space="preserve">TOTAL  Subventions  d’investissement  aux cantons et concordats </t>
  </si>
  <si>
    <t>TOTAL Subventions d’investissement  aux  assurances sociales publiques</t>
  </si>
  <si>
    <t>TOTAL Subventions d’investissement aux entreprises publiques</t>
  </si>
  <si>
    <t>TOTAL Subventions d’investissement aux entreprises privées</t>
  </si>
  <si>
    <t>TOTAL Subventions d’investissement à l’étranger</t>
  </si>
  <si>
    <t>TOTAL Subventions d’investissement aux ménages privés</t>
  </si>
  <si>
    <t>TOTAL Subventions d’investissement  aux installations en construction</t>
  </si>
  <si>
    <t>146 Total subventions d’investissement</t>
  </si>
  <si>
    <t>14 Total immobilisations du PA</t>
  </si>
  <si>
    <r>
      <t>TABLEAU DES IMMOBILISATIONS (PATRIMOINE FINANCIER) au 31.12.</t>
    </r>
    <r>
      <rPr>
        <b/>
        <sz val="11"/>
        <color rgb="FFFF0000"/>
        <rFont val="Arial"/>
        <family val="2"/>
      </rPr>
      <t>N</t>
    </r>
  </si>
  <si>
    <r>
      <t>Amortissements et réévaluations cumulées au 01.01.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(-)</t>
    </r>
  </si>
  <si>
    <r>
      <t xml:space="preserve">Amortissements planifiés (si applicable) et réévaluations (moins-values) en </t>
    </r>
    <r>
      <rPr>
        <b/>
        <sz val="8"/>
        <color rgb="FFFF0000"/>
        <rFont val="Arial"/>
        <family val="2"/>
      </rPr>
      <t>N</t>
    </r>
    <r>
      <rPr>
        <b/>
        <sz val="8"/>
        <color rgb="FF000000"/>
        <rFont val="Arial"/>
        <family val="2"/>
      </rPr>
      <t xml:space="preserve"> (-)</t>
    </r>
  </si>
  <si>
    <r>
      <t xml:space="preserve">Revenus                      générés en </t>
    </r>
    <r>
      <rPr>
        <b/>
        <sz val="8"/>
        <color rgb="FFFF0000"/>
        <rFont val="Arial"/>
        <family val="2"/>
      </rPr>
      <t>N</t>
    </r>
  </si>
  <si>
    <t>TOTAL Terrains PF</t>
  </si>
  <si>
    <t>TOTAL Bâtiments PF</t>
  </si>
  <si>
    <t>TOTAL Installations en construction PF</t>
  </si>
  <si>
    <t>TOTAL Autres immobilisations corporelles  et incorporelles PF</t>
  </si>
  <si>
    <r>
      <t>108 Total immobilisations corporelles et</t>
    </r>
    <r>
      <rPr>
        <b/>
        <i/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incorporelles du patrimoine financier</t>
    </r>
  </si>
  <si>
    <t>1401  Routes et voies de communication PA</t>
  </si>
  <si>
    <t>TOTAL Routes et voies de communication PA</t>
  </si>
  <si>
    <t>1402  Ports et aménagement des cours d’eau PA</t>
  </si>
  <si>
    <t>TOTAL Ports et aménagement des cours d’eau PA</t>
  </si>
  <si>
    <t xml:space="preserve">1407  Installations en construction PA </t>
  </si>
  <si>
    <t xml:space="preserve">TOTAL Installations en construction PA </t>
  </si>
  <si>
    <t>1409  Autres immobilisations corporelles PA</t>
  </si>
  <si>
    <t>TOTAL Autres immobilisations incorporelles PA</t>
  </si>
  <si>
    <t>1429  Autres immobilisations incorporelles PA</t>
  </si>
  <si>
    <t>1462  Subventions d’investissement aux  communes et associations intercommunales</t>
  </si>
  <si>
    <t>TOTAL Subventions d’investissement aux  communes et associations intercommunales</t>
  </si>
  <si>
    <t>1466  Subventions d’investissement aux  organisations privées à but non lucratif</t>
  </si>
  <si>
    <t>TOTAL Subventions d’investissement aux  organisations privées à but non lucratif</t>
  </si>
  <si>
    <t>1427.0 PACom</t>
  </si>
  <si>
    <t>1469  Subventions d’investissement  aux installations en construction</t>
  </si>
  <si>
    <t>TOTAL</t>
  </si>
  <si>
    <r>
      <t>Transfert au PF au 31.12.</t>
    </r>
    <r>
      <rPr>
        <sz val="8"/>
        <color rgb="FFFF0000"/>
        <rFont val="Arial"/>
        <family val="2"/>
      </rPr>
      <t>N</t>
    </r>
  </si>
  <si>
    <r>
      <t>Transfert du PA au 31.12.</t>
    </r>
    <r>
      <rPr>
        <sz val="8"/>
        <color rgb="FFFF0000"/>
        <rFont val="Arial"/>
        <family val="2"/>
      </rPr>
      <t>N</t>
    </r>
  </si>
  <si>
    <r>
      <t>Degré de survenance
au 31.12.</t>
    </r>
    <r>
      <rPr>
        <b/>
        <sz val="8"/>
        <color rgb="FFFF0000"/>
        <rFont val="Arial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</si>
</sst>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\ _C_H_F_-;\-* #,##0.00\ _C_H_F_-;_-* &quot;-&quot;??\ _C_H_F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theme="1"/>
      <name val="Arial"/>
      <family val="2"/>
    </font>
    <font>
      <b/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color theme="10"/>
      <name val="Arial"/>
      <family val="2"/>
    </font>
    <font>
      <b/>
      <u/>
      <sz val="13"/>
      <color theme="10"/>
      <name val="Arial"/>
      <family val="2"/>
    </font>
    <font>
      <b/>
      <sz val="10"/>
      <color theme="1"/>
      <name val="Arial"/>
      <family val="2"/>
    </font>
    <font>
      <b/>
      <strike/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C4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4B854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4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5" borderId="0" xfId="0" applyFont="1" applyFill="1"/>
    <xf numFmtId="0" fontId="5" fillId="3" borderId="8" xfId="0" applyFont="1" applyFill="1" applyBorder="1" applyAlignment="1">
      <alignment horizontal="center" vertical="center" textRotation="90" wrapText="1"/>
    </xf>
    <xf numFmtId="0" fontId="8" fillId="4" borderId="20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3" fontId="8" fillId="4" borderId="20" xfId="0" applyNumberFormat="1" applyFont="1" applyFill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0" fontId="8" fillId="8" borderId="22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8" fillId="8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15" fillId="5" borderId="0" xfId="2" applyFont="1" applyFill="1" applyAlignment="1">
      <alignment horizontal="center" vertical="center" wrapText="1"/>
    </xf>
    <xf numFmtId="0" fontId="16" fillId="5" borderId="0" xfId="0" applyFont="1" applyFill="1"/>
    <xf numFmtId="0" fontId="10" fillId="5" borderId="0" xfId="0" applyFont="1" applyFill="1"/>
    <xf numFmtId="0" fontId="17" fillId="5" borderId="0" xfId="0" applyFont="1" applyFill="1"/>
    <xf numFmtId="0" fontId="18" fillId="5" borderId="0" xfId="0" applyFont="1" applyFill="1"/>
    <xf numFmtId="43" fontId="16" fillId="5" borderId="0" xfId="1" applyFont="1" applyFill="1"/>
    <xf numFmtId="0" fontId="16" fillId="0" borderId="0" xfId="0" applyFon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5" borderId="0" xfId="0" applyFont="1" applyFill="1" applyAlignment="1">
      <alignment horizontal="center"/>
    </xf>
    <xf numFmtId="0" fontId="18" fillId="0" borderId="0" xfId="0" applyFont="1"/>
    <xf numFmtId="0" fontId="17" fillId="5" borderId="0" xfId="0" applyFont="1" applyFill="1" applyAlignment="1">
      <alignment horizontal="center" vertical="center"/>
    </xf>
    <xf numFmtId="0" fontId="22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24" fillId="5" borderId="0" xfId="2" applyFont="1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164" fontId="8" fillId="5" borderId="9" xfId="1" applyNumberFormat="1" applyFont="1" applyFill="1" applyBorder="1" applyAlignment="1">
      <alignment horizontal="right" vertical="center" wrapText="1"/>
    </xf>
    <xf numFmtId="164" fontId="8" fillId="5" borderId="18" xfId="1" applyNumberFormat="1" applyFont="1" applyFill="1" applyBorder="1" applyAlignment="1">
      <alignment horizontal="right" vertical="center" wrapText="1"/>
    </xf>
    <xf numFmtId="164" fontId="8" fillId="5" borderId="12" xfId="1" applyNumberFormat="1" applyFont="1" applyFill="1" applyBorder="1" applyAlignment="1">
      <alignment horizontal="right" vertical="center" wrapText="1"/>
    </xf>
    <xf numFmtId="164" fontId="8" fillId="5" borderId="16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vertical="center" wrapText="1"/>
    </xf>
    <xf numFmtId="43" fontId="8" fillId="0" borderId="10" xfId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7" fontId="8" fillId="0" borderId="23" xfId="0" quotePrefix="1" applyNumberFormat="1" applyFont="1" applyBorder="1" applyAlignment="1">
      <alignment vertical="center" wrapText="1"/>
    </xf>
    <xf numFmtId="43" fontId="8" fillId="8" borderId="23" xfId="1" applyFont="1" applyFill="1" applyBorder="1" applyAlignment="1">
      <alignment vertical="center" wrapText="1"/>
    </xf>
    <xf numFmtId="43" fontId="8" fillId="0" borderId="23" xfId="1" applyFont="1" applyBorder="1" applyAlignment="1">
      <alignment vertical="center" wrapText="1"/>
    </xf>
    <xf numFmtId="43" fontId="27" fillId="0" borderId="23" xfId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8" borderId="21" xfId="0" applyFont="1" applyFill="1" applyBorder="1" applyAlignment="1">
      <alignment vertical="center" wrapText="1"/>
    </xf>
    <xf numFmtId="164" fontId="27" fillId="0" borderId="23" xfId="1" applyNumberFormat="1" applyFont="1" applyBorder="1" applyAlignment="1">
      <alignment vertical="center" wrapText="1"/>
    </xf>
    <xf numFmtId="0" fontId="8" fillId="0" borderId="23" xfId="0" quotePrefix="1" applyFont="1" applyBorder="1" applyAlignment="1">
      <alignment vertical="center" wrapText="1"/>
    </xf>
    <xf numFmtId="0" fontId="28" fillId="0" borderId="14" xfId="0" quotePrefix="1" applyFont="1" applyBorder="1" applyAlignment="1">
      <alignment vertical="center" wrapText="1"/>
    </xf>
    <xf numFmtId="43" fontId="28" fillId="8" borderId="14" xfId="1" applyFont="1" applyFill="1" applyBorder="1" applyAlignment="1">
      <alignment vertical="center" wrapText="1"/>
    </xf>
    <xf numFmtId="43" fontId="28" fillId="0" borderId="14" xfId="1" applyFont="1" applyBorder="1" applyAlignment="1">
      <alignment vertical="center" wrapText="1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165" fontId="27" fillId="0" borderId="23" xfId="1" applyNumberFormat="1" applyFont="1" applyBorder="1" applyAlignment="1">
      <alignment vertical="center" wrapText="1"/>
    </xf>
    <xf numFmtId="0" fontId="27" fillId="5" borderId="0" xfId="0" quotePrefix="1" applyFont="1" applyFill="1"/>
    <xf numFmtId="43" fontId="8" fillId="0" borderId="9" xfId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17" fontId="8" fillId="0" borderId="24" xfId="0" quotePrefix="1" applyNumberFormat="1" applyFont="1" applyBorder="1" applyAlignment="1">
      <alignment vertical="center" wrapText="1"/>
    </xf>
    <xf numFmtId="43" fontId="8" fillId="8" borderId="24" xfId="1" applyFont="1" applyFill="1" applyBorder="1" applyAlignment="1">
      <alignment vertical="center" wrapText="1"/>
    </xf>
    <xf numFmtId="43" fontId="8" fillId="0" borderId="24" xfId="1" applyFont="1" applyBorder="1" applyAlignment="1">
      <alignment vertical="center" wrapText="1"/>
    </xf>
    <xf numFmtId="43" fontId="27" fillId="0" borderId="24" xfId="1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8" borderId="25" xfId="0" applyFont="1" applyFill="1" applyBorder="1" applyAlignment="1">
      <alignment vertical="center" wrapText="1"/>
    </xf>
    <xf numFmtId="17" fontId="4" fillId="9" borderId="12" xfId="0" quotePrefix="1" applyNumberFormat="1" applyFont="1" applyFill="1" applyBorder="1" applyAlignment="1">
      <alignment vertical="center" wrapText="1"/>
    </xf>
    <xf numFmtId="43" fontId="4" fillId="9" borderId="12" xfId="1" applyFont="1" applyFill="1" applyBorder="1" applyAlignment="1">
      <alignment vertical="center" wrapText="1"/>
    </xf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27" fillId="0" borderId="22" xfId="0" applyFont="1" applyBorder="1" applyAlignment="1">
      <alignment vertical="center" wrapText="1"/>
    </xf>
    <xf numFmtId="43" fontId="11" fillId="9" borderId="12" xfId="1" applyFont="1" applyFill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7" fillId="4" borderId="20" xfId="0" applyFont="1" applyFill="1" applyBorder="1" applyAlignment="1">
      <alignment horizontal="justify" vertical="center" wrapText="1"/>
    </xf>
    <xf numFmtId="0" fontId="4" fillId="9" borderId="12" xfId="0" applyFont="1" applyFill="1" applyBorder="1" applyAlignment="1">
      <alignment horizontal="left" vertical="center" wrapText="1"/>
    </xf>
    <xf numFmtId="3" fontId="27" fillId="4" borderId="20" xfId="0" applyNumberFormat="1" applyFont="1" applyFill="1" applyBorder="1" applyAlignment="1">
      <alignment horizontal="justify" vertical="center" wrapText="1"/>
    </xf>
    <xf numFmtId="166" fontId="8" fillId="5" borderId="0" xfId="0" applyNumberFormat="1" applyFont="1" applyFill="1"/>
    <xf numFmtId="0" fontId="27" fillId="0" borderId="21" xfId="0" applyFont="1" applyBorder="1" applyAlignment="1">
      <alignment vertical="center" wrapText="1"/>
    </xf>
    <xf numFmtId="43" fontId="27" fillId="0" borderId="14" xfId="1" applyFont="1" applyBorder="1" applyAlignment="1">
      <alignment vertical="center" wrapText="1"/>
    </xf>
    <xf numFmtId="0" fontId="4" fillId="9" borderId="8" xfId="0" applyFont="1" applyFill="1" applyBorder="1" applyAlignment="1">
      <alignment horizontal="center" vertical="center" wrapText="1"/>
    </xf>
    <xf numFmtId="43" fontId="4" fillId="9" borderId="8" xfId="1" applyFont="1" applyFill="1" applyBorder="1" applyAlignment="1">
      <alignment horizontal="center" vertical="center" wrapText="1"/>
    </xf>
    <xf numFmtId="0" fontId="30" fillId="5" borderId="0" xfId="0" applyFont="1" applyFill="1"/>
    <xf numFmtId="0" fontId="5" fillId="3" borderId="8" xfId="0" applyFont="1" applyFill="1" applyBorder="1" applyAlignment="1">
      <alignment horizontal="center" vertical="center" wrapText="1"/>
    </xf>
    <xf numFmtId="43" fontId="4" fillId="9" borderId="8" xfId="0" applyNumberFormat="1" applyFont="1" applyFill="1" applyBorder="1" applyAlignment="1">
      <alignment horizontal="center" vertical="center" wrapText="1"/>
    </xf>
    <xf numFmtId="43" fontId="27" fillId="0" borderId="23" xfId="1" applyNumberFormat="1" applyFont="1" applyFill="1" applyBorder="1" applyAlignment="1">
      <alignment vertical="center" wrapText="1"/>
    </xf>
    <xf numFmtId="0" fontId="5" fillId="10" borderId="15" xfId="0" applyFont="1" applyFill="1" applyBorder="1" applyAlignment="1">
      <alignment horizontal="left" vertical="center" wrapText="1"/>
    </xf>
    <xf numFmtId="0" fontId="4" fillId="10" borderId="16" xfId="0" applyFont="1" applyFill="1" applyBorder="1" applyAlignment="1">
      <alignment horizontal="justify" vertical="center" wrapText="1"/>
    </xf>
    <xf numFmtId="166" fontId="4" fillId="10" borderId="16" xfId="0" applyNumberFormat="1" applyFont="1" applyFill="1" applyBorder="1" applyAlignment="1">
      <alignment horizontal="justify" vertical="center" wrapText="1"/>
    </xf>
    <xf numFmtId="166" fontId="11" fillId="10" borderId="16" xfId="0" applyNumberFormat="1" applyFont="1" applyFill="1" applyBorder="1" applyAlignment="1">
      <alignment horizontal="justify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4" fillId="11" borderId="16" xfId="0" applyFont="1" applyFill="1" applyBorder="1" applyAlignment="1">
      <alignment horizontal="justify" vertical="center" wrapText="1"/>
    </xf>
    <xf numFmtId="166" fontId="4" fillId="11" borderId="16" xfId="0" applyNumberFormat="1" applyFont="1" applyFill="1" applyBorder="1" applyAlignment="1">
      <alignment horizontal="justify" vertical="center" wrapText="1"/>
    </xf>
    <xf numFmtId="166" fontId="11" fillId="11" borderId="16" xfId="0" applyNumberFormat="1" applyFont="1" applyFill="1" applyBorder="1" applyAlignment="1">
      <alignment horizontal="justify" vertical="center" wrapText="1"/>
    </xf>
    <xf numFmtId="9" fontId="8" fillId="0" borderId="10" xfId="3" applyFont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6" borderId="7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3" fillId="5" borderId="4" xfId="2" applyFont="1" applyFill="1" applyBorder="1" applyAlignment="1">
      <alignment horizontal="center" vertical="center"/>
    </xf>
    <xf numFmtId="0" fontId="23" fillId="5" borderId="3" xfId="2" applyFont="1" applyFill="1" applyBorder="1" applyAlignment="1">
      <alignment horizontal="center" vertical="center"/>
    </xf>
    <xf numFmtId="0" fontId="23" fillId="5" borderId="11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/>
    </xf>
    <xf numFmtId="0" fontId="23" fillId="5" borderId="10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2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justify" vertical="center" wrapText="1"/>
    </xf>
    <xf numFmtId="0" fontId="14" fillId="5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3" fontId="5" fillId="3" borderId="8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4">
    <cellStyle name="Lien hypertexte" xfId="2" builtinId="8"/>
    <cellStyle name="Milliers" xfId="1" builtinId="3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84B854"/>
      <color rgb="FFA1C97E"/>
      <color rgb="FF70C4A9"/>
      <color rgb="FFE2EFD9"/>
      <color rgb="FF0BD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116132</xdr:colOff>
      <xdr:row>0</xdr:row>
      <xdr:rowOff>40821</xdr:rowOff>
    </xdr:from>
    <xdr:to>
      <xdr:col>12</xdr:col>
      <xdr:colOff>394189</xdr:colOff>
      <xdr:row>6</xdr:row>
      <xdr:rowOff>65580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06A08D-6C93-421D-8A09-79C676F1E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632" y="40821"/>
          <a:ext cx="1230557" cy="12328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122461</xdr:colOff>
      <xdr:row>0</xdr:row>
      <xdr:rowOff>170089</xdr:rowOff>
    </xdr:from>
    <xdr:to>
      <xdr:col>1</xdr:col>
      <xdr:colOff>218696</xdr:colOff>
      <xdr:row>5</xdr:row>
      <xdr:rowOff>69850</xdr:rowOff>
    </xdr:to>
    <xdr:pic>
      <xdr:nvPicPr>
        <xdr:cNvPr id="3" name="Image 2" descr="vd_logo_rvb_36mm">
          <a:extLst>
            <a:ext uri="{FF2B5EF4-FFF2-40B4-BE49-F238E27FC236}">
              <a16:creationId xmlns:a16="http://schemas.microsoft.com/office/drawing/2014/main" id="{ECAA32D3-266F-4A62-A6F8-F2E08E947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1" y="170089"/>
          <a:ext cx="572485" cy="92528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275846</xdr:colOff>
      <xdr:row>1</xdr:row>
      <xdr:rowOff>0</xdr:rowOff>
    </xdr:from>
    <xdr:to>
      <xdr:col>8</xdr:col>
      <xdr:colOff>176036</xdr:colOff>
      <xdr:row>5</xdr:row>
      <xdr:rowOff>153759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5C1C764-062A-4E52-B9CE-732835B10BF0}"/>
            </a:ext>
          </a:extLst>
        </xdr:cNvPr>
        <xdr:cNvSpPr txBox="1"/>
      </xdr:nvSpPr>
      <xdr:spPr>
        <a:xfrm>
          <a:off x="752096" y="295275"/>
          <a:ext cx="3233940" cy="9157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CH" sz="1100" b="1" baseline="0"/>
            <a:t>Direction générale des affaires institutionnelles </a:t>
          </a:r>
        </a:p>
        <a:p>
          <a:pPr algn="l"/>
          <a:r>
            <a:rPr lang="fr-CH" sz="1100" b="1" baseline="0"/>
            <a:t>et des communes (DGAIC)</a:t>
          </a:r>
        </a:p>
        <a:p>
          <a:pPr algn="l"/>
          <a:endParaRPr lang="fr-CH" sz="600" b="1" baseline="0"/>
        </a:p>
        <a:p>
          <a:pPr algn="l"/>
          <a:r>
            <a:rPr lang="fr-CH" sz="1100" b="0" baseline="0"/>
            <a:t>Direction des finances communales</a:t>
          </a:r>
          <a:endParaRPr lang="fr-CH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366D-60E6-447E-92BA-1A601AF5F558}">
  <sheetPr>
    <tabColor rgb="FF70C4A9"/>
  </sheetPr>
  <dimension ref="A1:M40"/>
  <sheetViews>
    <sheetView showGridLines="0" tabSelected="1" zoomScale="120" zoomScaleNormal="120" workbookViewId="0"/>
  </sheetViews>
  <sheetFormatPr baseColWidth="10" defaultColWidth="11.453125" defaultRowHeight="14" x14ac:dyDescent="0.3"/>
  <cols>
    <col min="1" max="1" width="7.1796875" style="44" customWidth="1"/>
    <col min="2" max="12" width="7.1796875" style="45" customWidth="1"/>
    <col min="13" max="13" width="7.1796875" style="39" customWidth="1"/>
    <col min="14" max="16384" width="11.453125" style="45"/>
  </cols>
  <sheetData>
    <row r="1" spans="1:13" ht="23" x14ac:dyDescent="0.5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49" customFormat="1" x14ac:dyDescent="0.3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49" customFormat="1" x14ac:dyDescent="0.3">
      <c r="A3" s="46"/>
      <c r="B3" s="47"/>
      <c r="M3" s="42"/>
    </row>
    <row r="4" spans="1:13" s="49" customFormat="1" x14ac:dyDescent="0.3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s="49" customFormat="1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3" s="49" customFormat="1" x14ac:dyDescent="0.3">
      <c r="A6" s="46"/>
      <c r="M6" s="48"/>
    </row>
    <row r="7" spans="1:13" s="49" customFormat="1" ht="33" customHeight="1" thickBot="1" x14ac:dyDescent="0.35">
      <c r="A7" s="46"/>
      <c r="B7" s="47"/>
      <c r="C7" s="47"/>
      <c r="M7" s="42"/>
    </row>
    <row r="8" spans="1:13" s="50" customFormat="1" ht="30.75" customHeight="1" thickBot="1" x14ac:dyDescent="0.4">
      <c r="B8" s="123" t="s">
        <v>12</v>
      </c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51"/>
    </row>
    <row r="9" spans="1:13" s="52" customFormat="1" ht="30.75" customHeight="1" x14ac:dyDescent="0.35">
      <c r="B9" s="126" t="s">
        <v>73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53"/>
    </row>
    <row r="10" spans="1:13" s="52" customFormat="1" ht="30.75" customHeight="1" x14ac:dyDescent="0.35">
      <c r="B10" s="129" t="s">
        <v>74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1"/>
      <c r="M10" s="53"/>
    </row>
    <row r="11" spans="1:13" s="52" customFormat="1" ht="30.75" customHeight="1" x14ac:dyDescent="0.35">
      <c r="B11" s="129" t="s">
        <v>75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1"/>
      <c r="M11" s="53"/>
    </row>
    <row r="12" spans="1:13" s="52" customFormat="1" ht="30.75" customHeight="1" x14ac:dyDescent="0.35">
      <c r="B12" s="129" t="s">
        <v>76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M12" s="53"/>
    </row>
    <row r="13" spans="1:13" s="52" customFormat="1" ht="30.75" customHeight="1" x14ac:dyDescent="0.35">
      <c r="B13" s="129" t="s">
        <v>77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1"/>
      <c r="M13" s="53"/>
    </row>
    <row r="14" spans="1:13" s="52" customFormat="1" ht="30.75" customHeight="1" thickBot="1" x14ac:dyDescent="0.4">
      <c r="B14" s="132" t="s">
        <v>78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3"/>
    </row>
    <row r="15" spans="1:13" s="52" customFormat="1" ht="16.5" customHeight="1" x14ac:dyDescent="0.35">
      <c r="B15" s="121"/>
      <c r="C15" s="121"/>
      <c r="D15" s="121"/>
      <c r="E15" s="121"/>
      <c r="F15" s="121"/>
      <c r="G15" s="121"/>
      <c r="H15" s="54"/>
      <c r="I15" s="54"/>
      <c r="J15" s="54"/>
      <c r="K15" s="54"/>
      <c r="L15" s="54"/>
      <c r="M15" s="54"/>
    </row>
    <row r="16" spans="1:13" s="52" customFormat="1" ht="16.5" customHeight="1" x14ac:dyDescent="0.35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s="52" customFormat="1" ht="16.5" customHeight="1" x14ac:dyDescent="0.35"/>
    <row r="18" spans="1:13" s="52" customFormat="1" ht="16.5" customHeight="1" x14ac:dyDescent="0.35"/>
    <row r="19" spans="1:13" s="52" customFormat="1" ht="16.5" customHeight="1" x14ac:dyDescent="0.35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s="52" customFormat="1" ht="16.5" customHeight="1" x14ac:dyDescent="0.35"/>
    <row r="21" spans="1:13" s="52" customFormat="1" ht="16.5" customHeight="1" x14ac:dyDescent="0.35"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s="52" customFormat="1" ht="16.5" customHeight="1" x14ac:dyDescent="0.35">
      <c r="B22" s="121"/>
      <c r="C22" s="121"/>
      <c r="D22" s="121"/>
    </row>
    <row r="23" spans="1:13" s="52" customFormat="1" ht="16.5" customHeight="1" x14ac:dyDescent="0.35"/>
    <row r="24" spans="1:13" s="52" customFormat="1" ht="16.5" customHeight="1" x14ac:dyDescent="0.35"/>
    <row r="25" spans="1:13" s="52" customFormat="1" ht="16.5" customHeight="1" x14ac:dyDescent="0.3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s="52" customFormat="1" ht="16.5" customHeight="1" x14ac:dyDescent="0.35">
      <c r="A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s="52" customFormat="1" ht="16.5" customHeight="1" x14ac:dyDescent="0.35"/>
    <row r="28" spans="1:13" s="52" customFormat="1" ht="16.5" customHeight="1" x14ac:dyDescent="0.35"/>
    <row r="29" spans="1:13" s="52" customFormat="1" ht="16.5" customHeight="1" x14ac:dyDescent="0.35"/>
    <row r="30" spans="1:13" s="52" customFormat="1" ht="16.5" customHeight="1" x14ac:dyDescent="0.35">
      <c r="D30" s="120"/>
      <c r="E30" s="120"/>
      <c r="F30" s="120"/>
    </row>
    <row r="31" spans="1:13" s="52" customFormat="1" ht="16.5" customHeight="1" x14ac:dyDescent="0.35"/>
    <row r="32" spans="1:13" s="52" customFormat="1" ht="16.5" customHeight="1" x14ac:dyDescent="0.35">
      <c r="D32" s="54"/>
      <c r="E32" s="54"/>
      <c r="F32" s="54"/>
    </row>
    <row r="33" spans="1:6" s="40" customFormat="1" ht="12.5" x14ac:dyDescent="0.25">
      <c r="A33" s="55"/>
      <c r="D33" s="56"/>
      <c r="F33" s="52"/>
    </row>
    <row r="34" spans="1:6" s="40" customFormat="1" ht="12.5" x14ac:dyDescent="0.25">
      <c r="A34" s="55"/>
      <c r="D34" s="121"/>
      <c r="E34" s="52"/>
      <c r="F34" s="121"/>
    </row>
    <row r="35" spans="1:6" s="40" customFormat="1" ht="12.5" x14ac:dyDescent="0.25">
      <c r="A35" s="55"/>
      <c r="D35" s="121"/>
      <c r="E35" s="52"/>
      <c r="F35" s="121"/>
    </row>
    <row r="36" spans="1:6" s="40" customFormat="1" ht="12.5" x14ac:dyDescent="0.25">
      <c r="A36" s="55"/>
      <c r="D36" s="120"/>
      <c r="E36" s="121"/>
      <c r="F36" s="56"/>
    </row>
    <row r="37" spans="1:6" s="40" customFormat="1" ht="12.5" x14ac:dyDescent="0.25">
      <c r="A37" s="55"/>
      <c r="D37" s="120"/>
      <c r="E37" s="121"/>
      <c r="F37" s="57"/>
    </row>
    <row r="38" spans="1:6" s="40" customFormat="1" ht="12.5" x14ac:dyDescent="0.25">
      <c r="A38" s="55"/>
    </row>
    <row r="39" spans="1:6" s="40" customFormat="1" ht="12.5" x14ac:dyDescent="0.25">
      <c r="A39" s="55"/>
    </row>
    <row r="40" spans="1:6" s="40" customFormat="1" ht="12.5" x14ac:dyDescent="0.25">
      <c r="A40" s="55"/>
    </row>
  </sheetData>
  <mergeCells count="23">
    <mergeCell ref="B16:M16"/>
    <mergeCell ref="B1:M1"/>
    <mergeCell ref="B8:L8"/>
    <mergeCell ref="B9:L9"/>
    <mergeCell ref="B10:L10"/>
    <mergeCell ref="B11:L11"/>
    <mergeCell ref="B12:L12"/>
    <mergeCell ref="B13:L13"/>
    <mergeCell ref="B14:L14"/>
    <mergeCell ref="B15:G15"/>
    <mergeCell ref="B19:G19"/>
    <mergeCell ref="H19:M19"/>
    <mergeCell ref="B21:M21"/>
    <mergeCell ref="B22:D22"/>
    <mergeCell ref="A25:A26"/>
    <mergeCell ref="B25:M25"/>
    <mergeCell ref="E26:G26"/>
    <mergeCell ref="H26:M26"/>
    <mergeCell ref="D30:F30"/>
    <mergeCell ref="D34:D35"/>
    <mergeCell ref="F34:F35"/>
    <mergeCell ref="D36:D37"/>
    <mergeCell ref="E36:E37"/>
  </mergeCells>
  <hyperlinks>
    <hyperlink ref="B9:L9" location="'Etat du capital propre'!A1" display="Etat du capital propre" xr:uid="{2C037F69-212B-4A0E-8930-6A3F453A1B26}"/>
    <hyperlink ref="B10:L10" location="'Associations de communes'!A1" display="Tableau des associations de communes" xr:uid="{5C96B05E-2449-498F-B384-31C882DD64EA}"/>
    <hyperlink ref="B11:L11" location="'Titres et participations'!A1" display="Tableau des titres et des participations" xr:uid="{80B70898-B2FB-4095-B708-FE9D170FBD35}"/>
    <hyperlink ref="B12:L12" location="'Prêts et garanties'!A1" display="Tableau des prêts et des garanties" xr:uid="{9B48783E-C831-42C1-B2F2-444AE999DFD0}"/>
    <hyperlink ref="B13:L13" location="'Immobilisations (PA)'!A1" display="Tableau des immobilisations (patrimoine administratif)" xr:uid="{2E173E5A-6284-4235-AB48-483F8E9DD663}"/>
    <hyperlink ref="B14:L14" location="'Immobilisations (PF)'!A1" display="Tableau des immobilisations (patrimoine financier)" xr:uid="{F6C3D096-CAA8-4EBE-BE95-7F641C59DBBE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308B-4D18-4A06-9077-945F98A8694F}">
  <sheetPr codeName="Feuil1">
    <tabColor rgb="FF70C4A9"/>
  </sheetPr>
  <dimension ref="A1:H106"/>
  <sheetViews>
    <sheetView zoomScale="120" zoomScaleNormal="120" workbookViewId="0">
      <selection sqref="A1:G1"/>
    </sheetView>
  </sheetViews>
  <sheetFormatPr baseColWidth="10" defaultColWidth="10.81640625" defaultRowHeight="12.5" x14ac:dyDescent="0.25"/>
  <cols>
    <col min="1" max="1" width="30.81640625" style="40" customWidth="1"/>
    <col min="2" max="2" width="10" style="40" customWidth="1"/>
    <col min="3" max="3" width="28.54296875" style="40" customWidth="1"/>
    <col min="4" max="4" width="10" style="40" customWidth="1"/>
    <col min="5" max="5" width="28.54296875" style="40" customWidth="1"/>
    <col min="6" max="7" width="10" style="40" customWidth="1"/>
    <col min="8" max="8" width="18.54296875" style="40" customWidth="1"/>
    <col min="9" max="16384" width="10.81640625" style="40"/>
  </cols>
  <sheetData>
    <row r="1" spans="1:8" ht="45" customHeight="1" thickBot="1" x14ac:dyDescent="0.3">
      <c r="A1" s="136" t="s">
        <v>28</v>
      </c>
      <c r="B1" s="136"/>
      <c r="C1" s="136"/>
      <c r="D1" s="136"/>
      <c r="E1" s="136"/>
      <c r="F1" s="136"/>
      <c r="G1" s="136"/>
      <c r="H1" s="38" t="s">
        <v>13</v>
      </c>
    </row>
    <row r="2" spans="1:8" ht="30" customHeight="1" thickBot="1" x14ac:dyDescent="0.3">
      <c r="A2" s="1" t="s">
        <v>14</v>
      </c>
      <c r="B2" s="5" t="s">
        <v>26</v>
      </c>
      <c r="C2" s="137" t="s">
        <v>15</v>
      </c>
      <c r="D2" s="138"/>
      <c r="E2" s="137" t="s">
        <v>16</v>
      </c>
      <c r="F2" s="138"/>
      <c r="G2" s="5" t="s">
        <v>25</v>
      </c>
    </row>
    <row r="3" spans="1:8" ht="44.25" customHeight="1" thickBot="1" x14ac:dyDescent="0.3">
      <c r="A3" s="2" t="s">
        <v>3</v>
      </c>
      <c r="B3" s="59">
        <v>250000</v>
      </c>
      <c r="C3" s="6" t="s">
        <v>23</v>
      </c>
      <c r="D3" s="59">
        <v>23125</v>
      </c>
      <c r="E3" s="6" t="s">
        <v>8</v>
      </c>
      <c r="F3" s="59">
        <v>15627</v>
      </c>
      <c r="G3" s="59">
        <f>B3+D3-F3</f>
        <v>257498</v>
      </c>
    </row>
    <row r="4" spans="1:8" ht="44.25" customHeight="1" thickBot="1" x14ac:dyDescent="0.3">
      <c r="A4" s="2" t="s">
        <v>4</v>
      </c>
      <c r="B4" s="59">
        <v>150000</v>
      </c>
      <c r="C4" s="6" t="s">
        <v>1</v>
      </c>
      <c r="D4" s="59">
        <v>0</v>
      </c>
      <c r="E4" s="6" t="s">
        <v>9</v>
      </c>
      <c r="F4" s="59">
        <v>50000</v>
      </c>
      <c r="G4" s="59">
        <f t="shared" ref="G4:G10" si="0">B4+D4-F4</f>
        <v>100000</v>
      </c>
    </row>
    <row r="5" spans="1:8" ht="44.25" customHeight="1" thickBot="1" x14ac:dyDescent="0.3">
      <c r="A5" s="2" t="s">
        <v>5</v>
      </c>
      <c r="B5" s="59">
        <v>200000</v>
      </c>
      <c r="C5" s="6" t="s">
        <v>2</v>
      </c>
      <c r="D5" s="59">
        <v>0</v>
      </c>
      <c r="E5" s="6" t="s">
        <v>17</v>
      </c>
      <c r="F5" s="59">
        <v>0</v>
      </c>
      <c r="G5" s="59">
        <f t="shared" si="0"/>
        <v>200000</v>
      </c>
    </row>
    <row r="6" spans="1:8" ht="44.25" customHeight="1" thickBot="1" x14ac:dyDescent="0.3">
      <c r="A6" s="2" t="s">
        <v>6</v>
      </c>
      <c r="B6" s="59">
        <v>358657</v>
      </c>
      <c r="C6" s="6" t="s">
        <v>18</v>
      </c>
      <c r="D6" s="59">
        <v>86327</v>
      </c>
      <c r="E6" s="6" t="s">
        <v>90</v>
      </c>
      <c r="F6" s="59">
        <v>0</v>
      </c>
      <c r="G6" s="59">
        <f t="shared" si="0"/>
        <v>444984</v>
      </c>
    </row>
    <row r="7" spans="1:8" ht="44.25" customHeight="1" thickBot="1" x14ac:dyDescent="0.3">
      <c r="A7" s="2" t="s">
        <v>19</v>
      </c>
      <c r="B7" s="59">
        <v>0</v>
      </c>
      <c r="C7" s="6" t="s">
        <v>22</v>
      </c>
      <c r="D7" s="59">
        <v>0</v>
      </c>
      <c r="E7" s="6" t="s">
        <v>24</v>
      </c>
      <c r="F7" s="59">
        <v>0</v>
      </c>
      <c r="G7" s="59">
        <f t="shared" si="0"/>
        <v>0</v>
      </c>
    </row>
    <row r="8" spans="1:8" ht="44.25" customHeight="1" thickBot="1" x14ac:dyDescent="0.3">
      <c r="A8" s="9" t="s">
        <v>81</v>
      </c>
      <c r="B8" s="60">
        <v>23586</v>
      </c>
      <c r="C8" s="12" t="s">
        <v>20</v>
      </c>
      <c r="D8" s="59">
        <v>0</v>
      </c>
      <c r="E8" s="7" t="s">
        <v>27</v>
      </c>
      <c r="F8" s="59">
        <f>B8</f>
        <v>23586</v>
      </c>
      <c r="G8" s="59">
        <f t="shared" si="0"/>
        <v>0</v>
      </c>
    </row>
    <row r="9" spans="1:8" ht="44.25" customHeight="1" thickBot="1" x14ac:dyDescent="0.3">
      <c r="A9" s="10" t="s">
        <v>7</v>
      </c>
      <c r="B9" s="61">
        <v>75632</v>
      </c>
      <c r="C9" s="11" t="s">
        <v>83</v>
      </c>
      <c r="D9" s="59">
        <f>F8</f>
        <v>23586</v>
      </c>
      <c r="E9" s="11" t="s">
        <v>84</v>
      </c>
      <c r="F9" s="59">
        <v>0</v>
      </c>
      <c r="G9" s="59">
        <f t="shared" si="0"/>
        <v>99218</v>
      </c>
    </row>
    <row r="10" spans="1:8" ht="44.25" customHeight="1" thickBot="1" x14ac:dyDescent="0.3">
      <c r="A10" s="3" t="s">
        <v>82</v>
      </c>
      <c r="B10" s="62"/>
      <c r="C10" s="8" t="s">
        <v>10</v>
      </c>
      <c r="D10" s="62">
        <v>5629</v>
      </c>
      <c r="E10" s="8" t="s">
        <v>11</v>
      </c>
      <c r="F10" s="62">
        <v>0</v>
      </c>
      <c r="G10" s="59">
        <f t="shared" si="0"/>
        <v>5629</v>
      </c>
    </row>
    <row r="11" spans="1:8" ht="44.25" customHeight="1" thickTop="1" thickBot="1" x14ac:dyDescent="0.3">
      <c r="A11" s="4" t="s">
        <v>21</v>
      </c>
      <c r="B11" s="63">
        <f>SUM(B3:B10)</f>
        <v>1057875</v>
      </c>
      <c r="C11" s="13"/>
      <c r="D11" s="63">
        <f>SUM(D3:D10)</f>
        <v>138667</v>
      </c>
      <c r="E11" s="13"/>
      <c r="F11" s="63">
        <f>SUM(F3:F10)</f>
        <v>89213</v>
      </c>
      <c r="G11" s="63">
        <f>B11+D11-F11</f>
        <v>1107329</v>
      </c>
    </row>
    <row r="12" spans="1:8" ht="13" thickBot="1" x14ac:dyDescent="0.3">
      <c r="A12" s="135"/>
      <c r="B12" s="135"/>
      <c r="C12" s="135"/>
      <c r="D12" s="135"/>
      <c r="E12" s="135"/>
      <c r="F12" s="135"/>
      <c r="G12" s="135"/>
    </row>
    <row r="13" spans="1:8" ht="15" customHeight="1" thickBot="1" x14ac:dyDescent="0.3">
      <c r="A13" s="64" t="s">
        <v>93</v>
      </c>
      <c r="B13" s="139">
        <f>G11-B11</f>
        <v>49454</v>
      </c>
      <c r="C13" s="139"/>
      <c r="D13" s="139"/>
      <c r="E13" s="139"/>
      <c r="F13" s="139"/>
      <c r="G13" s="140"/>
    </row>
    <row r="106" ht="12.75" customHeight="1" x14ac:dyDescent="0.25"/>
  </sheetData>
  <mergeCells count="5">
    <mergeCell ref="A12:G12"/>
    <mergeCell ref="A1:G1"/>
    <mergeCell ref="C2:D2"/>
    <mergeCell ref="E2:F2"/>
    <mergeCell ref="B13:G13"/>
  </mergeCells>
  <phoneticPr fontId="2" type="noConversion"/>
  <hyperlinks>
    <hyperlink ref="H1" location="'Table des matières'!A1" display="Retour à la table des matières" xr:uid="{0938107A-11EB-4964-BE09-4AA51E004FEA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6D73-024D-4E24-A47D-B10849112658}">
  <sheetPr codeName="Feuil2">
    <tabColor rgb="FF70C4A9"/>
    <pageSetUpPr fitToPage="1"/>
  </sheetPr>
  <dimension ref="A1:J55"/>
  <sheetViews>
    <sheetView zoomScale="120" zoomScaleNormal="120" workbookViewId="0">
      <selection sqref="A1:E1"/>
    </sheetView>
  </sheetViews>
  <sheetFormatPr baseColWidth="10" defaultColWidth="11.453125" defaultRowHeight="14" x14ac:dyDescent="0.3"/>
  <cols>
    <col min="1" max="1" width="25.453125" style="39" bestFit="1" customWidth="1"/>
    <col min="2" max="2" width="13.7265625" style="39" bestFit="1" customWidth="1"/>
    <col min="3" max="4" width="18.54296875" style="39" customWidth="1"/>
    <col min="5" max="5" width="16.453125" style="39" bestFit="1" customWidth="1"/>
    <col min="6" max="6" width="18.54296875" style="39" customWidth="1"/>
    <col min="7" max="16384" width="11.453125" style="39"/>
  </cols>
  <sheetData>
    <row r="1" spans="1:10" ht="45" customHeight="1" thickBot="1" x14ac:dyDescent="0.35">
      <c r="A1" s="136" t="s">
        <v>89</v>
      </c>
      <c r="B1" s="136"/>
      <c r="C1" s="136"/>
      <c r="D1" s="136"/>
      <c r="E1" s="136"/>
      <c r="F1" s="38" t="s">
        <v>13</v>
      </c>
    </row>
    <row r="2" spans="1:10" s="40" customFormat="1" ht="30" customHeight="1" thickBot="1" x14ac:dyDescent="0.3">
      <c r="A2" s="1" t="s">
        <v>91</v>
      </c>
      <c r="B2" s="58" t="s">
        <v>92</v>
      </c>
      <c r="C2" s="58" t="s">
        <v>80</v>
      </c>
      <c r="D2" s="58" t="s">
        <v>79</v>
      </c>
      <c r="E2" s="58" t="s">
        <v>29</v>
      </c>
    </row>
    <row r="3" spans="1:10" ht="14.5" thickBot="1" x14ac:dyDescent="0.35">
      <c r="A3" s="14" t="s">
        <v>94</v>
      </c>
      <c r="B3" s="15">
        <v>12.5</v>
      </c>
      <c r="C3" s="82">
        <v>250125</v>
      </c>
      <c r="D3" s="82">
        <v>0</v>
      </c>
      <c r="E3" s="82">
        <v>52620</v>
      </c>
    </row>
    <row r="4" spans="1:10" ht="14.5" thickBot="1" x14ac:dyDescent="0.35">
      <c r="A4" s="14" t="s">
        <v>95</v>
      </c>
      <c r="B4" s="15">
        <v>5.3</v>
      </c>
      <c r="C4" s="82">
        <v>75620</v>
      </c>
      <c r="D4" s="82">
        <v>0</v>
      </c>
      <c r="E4" s="82">
        <v>23041</v>
      </c>
    </row>
    <row r="5" spans="1:10" ht="15.75" customHeight="1" thickBot="1" x14ac:dyDescent="0.35">
      <c r="A5" s="14" t="s">
        <v>125</v>
      </c>
      <c r="B5" s="141"/>
      <c r="C5" s="142"/>
      <c r="D5" s="142"/>
      <c r="E5" s="143"/>
    </row>
    <row r="6" spans="1:10" s="107" customFormat="1" ht="14.5" thickBot="1" x14ac:dyDescent="0.35">
      <c r="A6" s="100" t="s">
        <v>191</v>
      </c>
      <c r="B6" s="105"/>
      <c r="C6" s="109">
        <f>SUM(C3:C4)</f>
        <v>325745</v>
      </c>
      <c r="D6" s="109">
        <f t="shared" ref="D6:E6" si="0">SUM(D3:D4)</f>
        <v>0</v>
      </c>
      <c r="E6" s="109">
        <f t="shared" si="0"/>
        <v>75661</v>
      </c>
      <c r="F6" s="39"/>
      <c r="G6" s="39"/>
      <c r="H6" s="39"/>
      <c r="I6" s="39"/>
      <c r="J6" s="39"/>
    </row>
    <row r="7" spans="1:10" ht="15" customHeight="1" x14ac:dyDescent="0.3">
      <c r="A7" s="81" t="s">
        <v>126</v>
      </c>
    </row>
    <row r="31" ht="18.75" customHeight="1" x14ac:dyDescent="0.3"/>
    <row r="55" s="43" customFormat="1" x14ac:dyDescent="0.3"/>
  </sheetData>
  <mergeCells count="2">
    <mergeCell ref="A1:E1"/>
    <mergeCell ref="B5:E5"/>
  </mergeCells>
  <hyperlinks>
    <hyperlink ref="F1" location="'Table des matières'!A1" display="Retour à la table des matières" xr:uid="{D17B134F-9E86-4C54-9662-E27D7C51B860}"/>
  </hyperlinks>
  <pageMargins left="0.7" right="0.7" top="0.75" bottom="0.75" header="0.3" footer="0.3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BA8A-FB60-47AA-AD83-74A6BE4C310B}">
  <sheetPr codeName="Feuil3">
    <tabColor rgb="FF70C4A9"/>
  </sheetPr>
  <dimension ref="A1:J293"/>
  <sheetViews>
    <sheetView zoomScale="120" zoomScaleNormal="120" workbookViewId="0">
      <pane ySplit="3" topLeftCell="A4" activePane="bottomLeft" state="frozen"/>
      <selection pane="bottomLeft" sqref="A1:I1"/>
    </sheetView>
  </sheetViews>
  <sheetFormatPr baseColWidth="10" defaultColWidth="11.453125" defaultRowHeight="14" x14ac:dyDescent="0.3"/>
  <cols>
    <col min="1" max="1" width="27.26953125" style="39" bestFit="1" customWidth="1"/>
    <col min="2" max="2" width="11" style="39" bestFit="1" customWidth="1"/>
    <col min="3" max="3" width="9.7265625" style="39" bestFit="1" customWidth="1"/>
    <col min="4" max="4" width="10.7265625" style="39" bestFit="1" customWidth="1"/>
    <col min="5" max="5" width="9.54296875" style="39" bestFit="1" customWidth="1"/>
    <col min="6" max="7" width="8.453125" style="39" bestFit="1" customWidth="1"/>
    <col min="8" max="8" width="12.453125" style="39" bestFit="1" customWidth="1"/>
    <col min="9" max="9" width="12.81640625" style="39" bestFit="1" customWidth="1"/>
    <col min="10" max="10" width="16.26953125" style="39" bestFit="1" customWidth="1"/>
    <col min="11" max="16384" width="11.453125" style="39"/>
  </cols>
  <sheetData>
    <row r="1" spans="1:10" ht="45" customHeight="1" thickBot="1" x14ac:dyDescent="0.35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38" t="s">
        <v>13</v>
      </c>
    </row>
    <row r="2" spans="1:10" s="40" customFormat="1" ht="32" thickBot="1" x14ac:dyDescent="0.3">
      <c r="A2" s="1" t="s">
        <v>30</v>
      </c>
      <c r="B2" s="5" t="s">
        <v>31</v>
      </c>
      <c r="C2" s="5" t="s">
        <v>85</v>
      </c>
      <c r="D2" s="5" t="s">
        <v>32</v>
      </c>
      <c r="E2" s="5" t="s">
        <v>86</v>
      </c>
      <c r="F2" s="5" t="s">
        <v>87</v>
      </c>
      <c r="G2" s="5" t="s">
        <v>88</v>
      </c>
      <c r="H2" s="5" t="s">
        <v>33</v>
      </c>
      <c r="I2" s="5" t="s">
        <v>34</v>
      </c>
    </row>
    <row r="3" spans="1:10" s="40" customFormat="1" ht="21" x14ac:dyDescent="0.25">
      <c r="A3" s="37" t="s">
        <v>35</v>
      </c>
      <c r="B3" s="36"/>
      <c r="C3" s="36"/>
      <c r="D3" s="36"/>
      <c r="E3" s="36"/>
      <c r="F3" s="36"/>
      <c r="G3" s="36"/>
      <c r="H3" s="36"/>
      <c r="I3" s="36"/>
    </row>
    <row r="4" spans="1:10" s="40" customFormat="1" ht="12.5" x14ac:dyDescent="0.25">
      <c r="A4" s="23" t="s">
        <v>96</v>
      </c>
      <c r="B4" s="16">
        <v>1997</v>
      </c>
      <c r="C4" s="16">
        <v>100</v>
      </c>
      <c r="D4" s="16">
        <v>25</v>
      </c>
      <c r="E4" s="65">
        <f>1115*C4</f>
        <v>111500</v>
      </c>
      <c r="F4" s="65">
        <v>1</v>
      </c>
      <c r="G4" s="65">
        <v>1</v>
      </c>
      <c r="H4" s="65">
        <v>0</v>
      </c>
      <c r="I4" s="16"/>
    </row>
    <row r="5" spans="1:10" s="41" customFormat="1" ht="13" thickBot="1" x14ac:dyDescent="0.3">
      <c r="A5" s="23" t="s">
        <v>97</v>
      </c>
      <c r="B5" s="16">
        <v>1975</v>
      </c>
      <c r="C5" s="16">
        <v>125</v>
      </c>
      <c r="D5" s="16">
        <v>1</v>
      </c>
      <c r="E5" s="65">
        <f>88.75*C5</f>
        <v>11093.75</v>
      </c>
      <c r="F5" s="65">
        <v>5000</v>
      </c>
      <c r="G5" s="65">
        <v>5000</v>
      </c>
      <c r="H5" s="65">
        <v>0</v>
      </c>
      <c r="I5" s="16"/>
    </row>
    <row r="6" spans="1:10" s="107" customFormat="1" ht="11" thickBot="1" x14ac:dyDescent="0.3">
      <c r="A6" s="100" t="s">
        <v>127</v>
      </c>
      <c r="B6" s="105"/>
      <c r="C6" s="105"/>
      <c r="D6" s="105"/>
      <c r="E6" s="106">
        <f>SUM(E4:E5)</f>
        <v>122593.75</v>
      </c>
      <c r="F6" s="106">
        <f>SUM(F4:F5)</f>
        <v>5001</v>
      </c>
      <c r="G6" s="106">
        <f>SUM(G4:G5)</f>
        <v>5001</v>
      </c>
      <c r="H6" s="106">
        <f>SUM(H4:H5)</f>
        <v>0</v>
      </c>
      <c r="I6" s="105"/>
    </row>
    <row r="7" spans="1:10" s="42" customFormat="1" ht="21" x14ac:dyDescent="0.3">
      <c r="A7" s="37" t="s">
        <v>36</v>
      </c>
      <c r="B7" s="16"/>
      <c r="C7" s="16"/>
      <c r="D7" s="16"/>
      <c r="E7" s="65"/>
      <c r="F7" s="65"/>
      <c r="G7" s="65"/>
      <c r="H7" s="65"/>
      <c r="I7" s="16"/>
    </row>
    <row r="8" spans="1:10" s="42" customFormat="1" ht="14.5" thickBot="1" x14ac:dyDescent="0.35">
      <c r="A8" s="23" t="s">
        <v>122</v>
      </c>
      <c r="B8" s="16">
        <v>1985</v>
      </c>
      <c r="C8" s="16">
        <v>10</v>
      </c>
      <c r="D8" s="16">
        <v>1</v>
      </c>
      <c r="E8" s="65">
        <v>0</v>
      </c>
      <c r="F8" s="65">
        <v>1</v>
      </c>
      <c r="G8" s="65">
        <v>1</v>
      </c>
      <c r="H8" s="65">
        <v>0</v>
      </c>
      <c r="I8" s="16"/>
    </row>
    <row r="9" spans="1:10" s="107" customFormat="1" ht="21.5" thickBot="1" x14ac:dyDescent="0.3">
      <c r="A9" s="100" t="s">
        <v>128</v>
      </c>
      <c r="B9" s="105"/>
      <c r="C9" s="105"/>
      <c r="D9" s="105"/>
      <c r="E9" s="106">
        <f>SUM(E8)</f>
        <v>0</v>
      </c>
      <c r="F9" s="106">
        <f t="shared" ref="F9:H9" si="0">SUM(F8)</f>
        <v>1</v>
      </c>
      <c r="G9" s="106">
        <f t="shared" si="0"/>
        <v>1</v>
      </c>
      <c r="H9" s="106">
        <f t="shared" si="0"/>
        <v>0</v>
      </c>
      <c r="I9" s="105"/>
    </row>
    <row r="10" spans="1:10" s="42" customFormat="1" x14ac:dyDescent="0.3"/>
    <row r="11" spans="1:10" s="42" customFormat="1" x14ac:dyDescent="0.3"/>
    <row r="12" spans="1:10" s="42" customFormat="1" x14ac:dyDescent="0.3"/>
    <row r="13" spans="1:10" s="42" customFormat="1" x14ac:dyDescent="0.3"/>
    <row r="14" spans="1:10" s="42" customFormat="1" x14ac:dyDescent="0.3"/>
    <row r="15" spans="1:10" s="42" customFormat="1" x14ac:dyDescent="0.3"/>
    <row r="16" spans="1:10" s="42" customFormat="1" x14ac:dyDescent="0.3"/>
    <row r="17" s="42" customFormat="1" x14ac:dyDescent="0.3"/>
    <row r="18" s="42" customFormat="1" x14ac:dyDescent="0.3"/>
    <row r="19" s="42" customFormat="1" x14ac:dyDescent="0.3"/>
    <row r="20" s="42" customFormat="1" x14ac:dyDescent="0.3"/>
    <row r="21" s="42" customFormat="1" x14ac:dyDescent="0.3"/>
    <row r="22" s="42" customFormat="1" x14ac:dyDescent="0.3"/>
    <row r="23" s="42" customFormat="1" x14ac:dyDescent="0.3"/>
    <row r="24" s="42" customFormat="1" x14ac:dyDescent="0.3"/>
    <row r="25" s="42" customFormat="1" x14ac:dyDescent="0.3"/>
    <row r="26" s="42" customFormat="1" x14ac:dyDescent="0.3"/>
    <row r="27" s="42" customFormat="1" x14ac:dyDescent="0.3"/>
    <row r="28" s="42" customFormat="1" x14ac:dyDescent="0.3"/>
    <row r="29" s="42" customFormat="1" x14ac:dyDescent="0.3"/>
    <row r="30" s="42" customFormat="1" x14ac:dyDescent="0.3"/>
    <row r="31" s="42" customFormat="1" x14ac:dyDescent="0.3"/>
    <row r="32" s="42" customFormat="1" x14ac:dyDescent="0.3"/>
    <row r="33" s="42" customFormat="1" x14ac:dyDescent="0.3"/>
    <row r="34" s="42" customFormat="1" x14ac:dyDescent="0.3"/>
    <row r="35" s="42" customFormat="1" x14ac:dyDescent="0.3"/>
    <row r="36" s="42" customFormat="1" x14ac:dyDescent="0.3"/>
    <row r="37" s="42" customFormat="1" x14ac:dyDescent="0.3"/>
    <row r="38" s="42" customFormat="1" x14ac:dyDescent="0.3"/>
    <row r="39" s="42" customFormat="1" x14ac:dyDescent="0.3"/>
    <row r="40" s="42" customFormat="1" x14ac:dyDescent="0.3"/>
    <row r="41" s="42" customFormat="1" x14ac:dyDescent="0.3"/>
    <row r="42" s="42" customFormat="1" x14ac:dyDescent="0.3"/>
    <row r="43" s="42" customFormat="1" x14ac:dyDescent="0.3"/>
    <row r="44" s="42" customFormat="1" x14ac:dyDescent="0.3"/>
    <row r="45" s="42" customFormat="1" x14ac:dyDescent="0.3"/>
    <row r="46" s="42" customFormat="1" x14ac:dyDescent="0.3"/>
    <row r="47" s="42" customFormat="1" x14ac:dyDescent="0.3"/>
    <row r="48" s="42" customFormat="1" x14ac:dyDescent="0.3"/>
    <row r="49" s="42" customFormat="1" x14ac:dyDescent="0.3"/>
    <row r="50" s="42" customFormat="1" x14ac:dyDescent="0.3"/>
    <row r="51" s="42" customFormat="1" x14ac:dyDescent="0.3"/>
    <row r="52" s="42" customFormat="1" x14ac:dyDescent="0.3"/>
    <row r="53" s="42" customFormat="1" x14ac:dyDescent="0.3"/>
    <row r="54" s="42" customFormat="1" x14ac:dyDescent="0.3"/>
    <row r="55" s="42" customFormat="1" x14ac:dyDescent="0.3"/>
    <row r="56" s="42" customFormat="1" x14ac:dyDescent="0.3"/>
    <row r="57" s="42" customFormat="1" x14ac:dyDescent="0.3"/>
    <row r="58" s="42" customFormat="1" x14ac:dyDescent="0.3"/>
    <row r="59" s="42" customFormat="1" x14ac:dyDescent="0.3"/>
    <row r="60" s="42" customFormat="1" x14ac:dyDescent="0.3"/>
    <row r="61" s="42" customFormat="1" x14ac:dyDescent="0.3"/>
    <row r="62" s="42" customFormat="1" x14ac:dyDescent="0.3"/>
    <row r="63" s="42" customFormat="1" x14ac:dyDescent="0.3"/>
    <row r="64" s="42" customFormat="1" x14ac:dyDescent="0.3"/>
    <row r="65" s="42" customFormat="1" x14ac:dyDescent="0.3"/>
    <row r="66" s="42" customFormat="1" x14ac:dyDescent="0.3"/>
    <row r="67" s="42" customFormat="1" x14ac:dyDescent="0.3"/>
    <row r="68" s="42" customFormat="1" x14ac:dyDescent="0.3"/>
    <row r="69" s="42" customFormat="1" x14ac:dyDescent="0.3"/>
    <row r="70" s="42" customFormat="1" x14ac:dyDescent="0.3"/>
    <row r="71" s="42" customFormat="1" x14ac:dyDescent="0.3"/>
    <row r="72" s="42" customFormat="1" x14ac:dyDescent="0.3"/>
    <row r="73" s="42" customFormat="1" x14ac:dyDescent="0.3"/>
    <row r="74" s="42" customFormat="1" x14ac:dyDescent="0.3"/>
    <row r="75" s="42" customFormat="1" x14ac:dyDescent="0.3"/>
    <row r="76" s="42" customFormat="1" x14ac:dyDescent="0.3"/>
    <row r="77" s="42" customFormat="1" x14ac:dyDescent="0.3"/>
    <row r="78" s="42" customFormat="1" x14ac:dyDescent="0.3"/>
    <row r="79" s="42" customFormat="1" x14ac:dyDescent="0.3"/>
    <row r="80" s="42" customFormat="1" x14ac:dyDescent="0.3"/>
    <row r="81" s="42" customFormat="1" x14ac:dyDescent="0.3"/>
    <row r="82" s="42" customFormat="1" x14ac:dyDescent="0.3"/>
    <row r="83" s="42" customFormat="1" x14ac:dyDescent="0.3"/>
    <row r="84" s="42" customFormat="1" x14ac:dyDescent="0.3"/>
    <row r="85" s="42" customFormat="1" x14ac:dyDescent="0.3"/>
    <row r="86" s="42" customFormat="1" x14ac:dyDescent="0.3"/>
    <row r="87" s="42" customFormat="1" x14ac:dyDescent="0.3"/>
    <row r="88" s="42" customFormat="1" x14ac:dyDescent="0.3"/>
    <row r="89" s="42" customFormat="1" x14ac:dyDescent="0.3"/>
    <row r="90" s="42" customFormat="1" x14ac:dyDescent="0.3"/>
    <row r="91" s="42" customFormat="1" x14ac:dyDescent="0.3"/>
    <row r="92" s="42" customFormat="1" x14ac:dyDescent="0.3"/>
    <row r="93" s="42" customFormat="1" x14ac:dyDescent="0.3"/>
    <row r="94" s="42" customFormat="1" x14ac:dyDescent="0.3"/>
    <row r="95" s="42" customFormat="1" x14ac:dyDescent="0.3"/>
    <row r="96" s="42" customFormat="1" x14ac:dyDescent="0.3"/>
    <row r="97" s="42" customFormat="1" x14ac:dyDescent="0.3"/>
    <row r="98" s="42" customFormat="1" x14ac:dyDescent="0.3"/>
    <row r="99" s="42" customFormat="1" x14ac:dyDescent="0.3"/>
    <row r="100" s="42" customFormat="1" x14ac:dyDescent="0.3"/>
    <row r="101" s="42" customFormat="1" x14ac:dyDescent="0.3"/>
    <row r="102" s="42" customFormat="1" x14ac:dyDescent="0.3"/>
    <row r="103" s="42" customFormat="1" x14ac:dyDescent="0.3"/>
    <row r="104" s="42" customFormat="1" x14ac:dyDescent="0.3"/>
    <row r="105" s="42" customFormat="1" x14ac:dyDescent="0.3"/>
    <row r="106" s="42" customFormat="1" x14ac:dyDescent="0.3"/>
    <row r="107" s="42" customFormat="1" x14ac:dyDescent="0.3"/>
    <row r="108" s="42" customFormat="1" x14ac:dyDescent="0.3"/>
    <row r="109" s="42" customFormat="1" x14ac:dyDescent="0.3"/>
    <row r="110" s="42" customFormat="1" x14ac:dyDescent="0.3"/>
    <row r="111" s="42" customFormat="1" x14ac:dyDescent="0.3"/>
    <row r="112" s="42" customFormat="1" x14ac:dyDescent="0.3"/>
    <row r="113" s="42" customFormat="1" x14ac:dyDescent="0.3"/>
    <row r="114" s="42" customFormat="1" x14ac:dyDescent="0.3"/>
    <row r="115" s="42" customFormat="1" x14ac:dyDescent="0.3"/>
    <row r="116" s="42" customFormat="1" x14ac:dyDescent="0.3"/>
    <row r="117" s="42" customFormat="1" x14ac:dyDescent="0.3"/>
    <row r="118" s="42" customFormat="1" x14ac:dyDescent="0.3"/>
    <row r="119" s="42" customFormat="1" x14ac:dyDescent="0.3"/>
    <row r="120" s="42" customFormat="1" x14ac:dyDescent="0.3"/>
    <row r="121" s="42" customFormat="1" x14ac:dyDescent="0.3"/>
    <row r="122" s="42" customFormat="1" x14ac:dyDescent="0.3"/>
    <row r="123" s="42" customFormat="1" x14ac:dyDescent="0.3"/>
    <row r="124" s="42" customFormat="1" x14ac:dyDescent="0.3"/>
    <row r="125" s="42" customFormat="1" x14ac:dyDescent="0.3"/>
    <row r="126" s="42" customFormat="1" x14ac:dyDescent="0.3"/>
    <row r="127" s="42" customFormat="1" x14ac:dyDescent="0.3"/>
    <row r="128" s="42" customFormat="1" x14ac:dyDescent="0.3"/>
    <row r="129" s="42" customFormat="1" x14ac:dyDescent="0.3"/>
    <row r="130" s="42" customFormat="1" x14ac:dyDescent="0.3"/>
    <row r="131" s="42" customFormat="1" x14ac:dyDescent="0.3"/>
    <row r="132" s="42" customFormat="1" x14ac:dyDescent="0.3"/>
    <row r="133" s="42" customFormat="1" x14ac:dyDescent="0.3"/>
    <row r="134" s="42" customFormat="1" x14ac:dyDescent="0.3"/>
    <row r="135" s="42" customFormat="1" x14ac:dyDescent="0.3"/>
    <row r="136" s="42" customFormat="1" x14ac:dyDescent="0.3"/>
    <row r="137" s="42" customFormat="1" x14ac:dyDescent="0.3"/>
    <row r="138" s="42" customFormat="1" x14ac:dyDescent="0.3"/>
    <row r="139" s="42" customFormat="1" x14ac:dyDescent="0.3"/>
    <row r="140" s="42" customFormat="1" x14ac:dyDescent="0.3"/>
    <row r="141" s="42" customFormat="1" x14ac:dyDescent="0.3"/>
    <row r="142" s="42" customFormat="1" x14ac:dyDescent="0.3"/>
    <row r="143" s="42" customFormat="1" x14ac:dyDescent="0.3"/>
    <row r="144" s="42" customFormat="1" x14ac:dyDescent="0.3"/>
    <row r="145" s="42" customFormat="1" x14ac:dyDescent="0.3"/>
    <row r="146" s="42" customFormat="1" x14ac:dyDescent="0.3"/>
    <row r="147" s="42" customFormat="1" x14ac:dyDescent="0.3"/>
    <row r="148" s="42" customFormat="1" x14ac:dyDescent="0.3"/>
    <row r="149" s="42" customFormat="1" x14ac:dyDescent="0.3"/>
    <row r="150" s="42" customFormat="1" x14ac:dyDescent="0.3"/>
    <row r="151" s="42" customFormat="1" x14ac:dyDescent="0.3"/>
    <row r="152" s="42" customFormat="1" x14ac:dyDescent="0.3"/>
    <row r="153" s="42" customFormat="1" x14ac:dyDescent="0.3"/>
    <row r="154" s="42" customFormat="1" x14ac:dyDescent="0.3"/>
    <row r="155" s="42" customFormat="1" x14ac:dyDescent="0.3"/>
    <row r="156" s="42" customFormat="1" x14ac:dyDescent="0.3"/>
    <row r="157" s="42" customFormat="1" x14ac:dyDescent="0.3"/>
    <row r="158" s="42" customFormat="1" x14ac:dyDescent="0.3"/>
    <row r="159" s="42" customFormat="1" x14ac:dyDescent="0.3"/>
    <row r="160" s="42" customFormat="1" x14ac:dyDescent="0.3"/>
    <row r="161" s="42" customFormat="1" x14ac:dyDescent="0.3"/>
    <row r="162" s="42" customFormat="1" x14ac:dyDescent="0.3"/>
    <row r="163" s="42" customFormat="1" x14ac:dyDescent="0.3"/>
    <row r="164" s="42" customFormat="1" x14ac:dyDescent="0.3"/>
    <row r="165" s="42" customFormat="1" x14ac:dyDescent="0.3"/>
    <row r="166" s="42" customFormat="1" x14ac:dyDescent="0.3"/>
    <row r="167" s="42" customFormat="1" x14ac:dyDescent="0.3"/>
    <row r="168" s="42" customFormat="1" x14ac:dyDescent="0.3"/>
    <row r="169" s="42" customFormat="1" x14ac:dyDescent="0.3"/>
    <row r="170" s="42" customFormat="1" x14ac:dyDescent="0.3"/>
    <row r="171" s="42" customFormat="1" x14ac:dyDescent="0.3"/>
    <row r="172" s="42" customFormat="1" x14ac:dyDescent="0.3"/>
    <row r="173" s="42" customFormat="1" x14ac:dyDescent="0.3"/>
    <row r="174" s="42" customFormat="1" x14ac:dyDescent="0.3"/>
    <row r="175" s="42" customFormat="1" x14ac:dyDescent="0.3"/>
    <row r="176" s="42" customFormat="1" x14ac:dyDescent="0.3"/>
    <row r="177" s="42" customFormat="1" x14ac:dyDescent="0.3"/>
    <row r="178" s="42" customFormat="1" x14ac:dyDescent="0.3"/>
    <row r="179" s="42" customFormat="1" x14ac:dyDescent="0.3"/>
    <row r="180" s="42" customFormat="1" x14ac:dyDescent="0.3"/>
    <row r="181" s="42" customFormat="1" x14ac:dyDescent="0.3"/>
    <row r="182" s="42" customFormat="1" x14ac:dyDescent="0.3"/>
    <row r="183" s="42" customFormat="1" x14ac:dyDescent="0.3"/>
    <row r="184" s="42" customFormat="1" x14ac:dyDescent="0.3"/>
    <row r="185" s="42" customFormat="1" x14ac:dyDescent="0.3"/>
    <row r="186" s="42" customFormat="1" x14ac:dyDescent="0.3"/>
    <row r="187" s="42" customFormat="1" x14ac:dyDescent="0.3"/>
    <row r="188" s="42" customFormat="1" x14ac:dyDescent="0.3"/>
    <row r="189" s="42" customFormat="1" x14ac:dyDescent="0.3"/>
    <row r="190" s="42" customFormat="1" x14ac:dyDescent="0.3"/>
    <row r="191" s="42" customFormat="1" x14ac:dyDescent="0.3"/>
    <row r="192" s="42" customFormat="1" x14ac:dyDescent="0.3"/>
    <row r="193" s="42" customFormat="1" x14ac:dyDescent="0.3"/>
    <row r="194" s="42" customFormat="1" x14ac:dyDescent="0.3"/>
    <row r="195" s="42" customFormat="1" x14ac:dyDescent="0.3"/>
    <row r="196" s="42" customFormat="1" x14ac:dyDescent="0.3"/>
    <row r="197" s="42" customFormat="1" x14ac:dyDescent="0.3"/>
    <row r="198" s="42" customFormat="1" x14ac:dyDescent="0.3"/>
    <row r="199" s="42" customFormat="1" x14ac:dyDescent="0.3"/>
    <row r="200" s="42" customFormat="1" x14ac:dyDescent="0.3"/>
    <row r="201" s="42" customFormat="1" x14ac:dyDescent="0.3"/>
    <row r="202" s="42" customFormat="1" x14ac:dyDescent="0.3"/>
    <row r="203" s="42" customFormat="1" x14ac:dyDescent="0.3"/>
    <row r="204" s="42" customFormat="1" x14ac:dyDescent="0.3"/>
    <row r="205" s="42" customFormat="1" x14ac:dyDescent="0.3"/>
    <row r="206" s="42" customFormat="1" x14ac:dyDescent="0.3"/>
    <row r="207" s="42" customFormat="1" x14ac:dyDescent="0.3"/>
    <row r="208" s="42" customFormat="1" x14ac:dyDescent="0.3"/>
    <row r="209" s="42" customFormat="1" x14ac:dyDescent="0.3"/>
    <row r="210" s="42" customFormat="1" x14ac:dyDescent="0.3"/>
    <row r="211" s="42" customFormat="1" x14ac:dyDescent="0.3"/>
    <row r="212" s="42" customFormat="1" x14ac:dyDescent="0.3"/>
    <row r="213" s="42" customFormat="1" x14ac:dyDescent="0.3"/>
    <row r="214" s="42" customFormat="1" x14ac:dyDescent="0.3"/>
    <row r="215" s="42" customFormat="1" x14ac:dyDescent="0.3"/>
    <row r="216" s="42" customFormat="1" x14ac:dyDescent="0.3"/>
    <row r="217" s="42" customFormat="1" x14ac:dyDescent="0.3"/>
    <row r="218" s="42" customFormat="1" x14ac:dyDescent="0.3"/>
    <row r="219" s="42" customFormat="1" x14ac:dyDescent="0.3"/>
    <row r="220" s="42" customFormat="1" x14ac:dyDescent="0.3"/>
    <row r="221" s="42" customFormat="1" x14ac:dyDescent="0.3"/>
    <row r="222" s="42" customFormat="1" x14ac:dyDescent="0.3"/>
    <row r="223" s="42" customFormat="1" x14ac:dyDescent="0.3"/>
    <row r="224" s="42" customFormat="1" x14ac:dyDescent="0.3"/>
    <row r="225" s="42" customFormat="1" x14ac:dyDescent="0.3"/>
    <row r="226" s="42" customFormat="1" x14ac:dyDescent="0.3"/>
    <row r="227" s="42" customFormat="1" x14ac:dyDescent="0.3"/>
    <row r="228" s="42" customFormat="1" x14ac:dyDescent="0.3"/>
    <row r="229" s="42" customFormat="1" x14ac:dyDescent="0.3"/>
    <row r="230" s="42" customFormat="1" x14ac:dyDescent="0.3"/>
    <row r="231" s="42" customFormat="1" x14ac:dyDescent="0.3"/>
    <row r="232" s="42" customFormat="1" x14ac:dyDescent="0.3"/>
    <row r="233" s="42" customFormat="1" x14ac:dyDescent="0.3"/>
    <row r="234" s="42" customFormat="1" x14ac:dyDescent="0.3"/>
    <row r="235" s="42" customFormat="1" x14ac:dyDescent="0.3"/>
    <row r="236" s="42" customFormat="1" x14ac:dyDescent="0.3"/>
    <row r="237" s="42" customFormat="1" x14ac:dyDescent="0.3"/>
    <row r="238" s="42" customFormat="1" x14ac:dyDescent="0.3"/>
    <row r="239" s="42" customFormat="1" x14ac:dyDescent="0.3"/>
    <row r="240" s="42" customFormat="1" x14ac:dyDescent="0.3"/>
    <row r="241" s="42" customFormat="1" x14ac:dyDescent="0.3"/>
    <row r="242" s="42" customFormat="1" x14ac:dyDescent="0.3"/>
    <row r="243" s="42" customFormat="1" x14ac:dyDescent="0.3"/>
    <row r="244" s="42" customFormat="1" x14ac:dyDescent="0.3"/>
    <row r="245" s="42" customFormat="1" x14ac:dyDescent="0.3"/>
    <row r="246" s="42" customFormat="1" x14ac:dyDescent="0.3"/>
    <row r="247" s="42" customFormat="1" x14ac:dyDescent="0.3"/>
    <row r="248" s="42" customFormat="1" x14ac:dyDescent="0.3"/>
    <row r="249" s="42" customFormat="1" x14ac:dyDescent="0.3"/>
    <row r="250" s="42" customFormat="1" x14ac:dyDescent="0.3"/>
    <row r="251" s="42" customFormat="1" x14ac:dyDescent="0.3"/>
    <row r="252" s="42" customFormat="1" x14ac:dyDescent="0.3"/>
    <row r="253" s="42" customFormat="1" x14ac:dyDescent="0.3"/>
    <row r="254" s="42" customFormat="1" x14ac:dyDescent="0.3"/>
    <row r="255" s="42" customFormat="1" x14ac:dyDescent="0.3"/>
    <row r="256" s="42" customFormat="1" x14ac:dyDescent="0.3"/>
    <row r="257" s="42" customFormat="1" x14ac:dyDescent="0.3"/>
    <row r="258" s="42" customFormat="1" x14ac:dyDescent="0.3"/>
    <row r="259" s="42" customFormat="1" x14ac:dyDescent="0.3"/>
    <row r="260" s="42" customFormat="1" x14ac:dyDescent="0.3"/>
    <row r="261" s="42" customFormat="1" x14ac:dyDescent="0.3"/>
    <row r="262" s="42" customFormat="1" x14ac:dyDescent="0.3"/>
    <row r="263" s="42" customFormat="1" x14ac:dyDescent="0.3"/>
    <row r="264" s="42" customFormat="1" x14ac:dyDescent="0.3"/>
    <row r="265" s="42" customFormat="1" x14ac:dyDescent="0.3"/>
    <row r="266" s="42" customFormat="1" x14ac:dyDescent="0.3"/>
    <row r="267" s="42" customFormat="1" x14ac:dyDescent="0.3"/>
    <row r="268" s="42" customFormat="1" x14ac:dyDescent="0.3"/>
    <row r="269" s="42" customFormat="1" x14ac:dyDescent="0.3"/>
    <row r="270" s="42" customFormat="1" x14ac:dyDescent="0.3"/>
    <row r="271" s="42" customFormat="1" x14ac:dyDescent="0.3"/>
    <row r="272" s="42" customFormat="1" x14ac:dyDescent="0.3"/>
    <row r="273" s="42" customFormat="1" x14ac:dyDescent="0.3"/>
    <row r="274" s="42" customFormat="1" x14ac:dyDescent="0.3"/>
    <row r="275" s="42" customFormat="1" x14ac:dyDescent="0.3"/>
    <row r="276" s="42" customFormat="1" x14ac:dyDescent="0.3"/>
    <row r="277" s="42" customFormat="1" x14ac:dyDescent="0.3"/>
    <row r="278" s="42" customFormat="1" x14ac:dyDescent="0.3"/>
    <row r="279" s="42" customFormat="1" x14ac:dyDescent="0.3"/>
    <row r="280" s="42" customFormat="1" x14ac:dyDescent="0.3"/>
    <row r="281" s="42" customFormat="1" x14ac:dyDescent="0.3"/>
    <row r="282" s="42" customFormat="1" x14ac:dyDescent="0.3"/>
    <row r="283" s="42" customFormat="1" x14ac:dyDescent="0.3"/>
    <row r="284" s="42" customFormat="1" x14ac:dyDescent="0.3"/>
    <row r="285" s="42" customFormat="1" x14ac:dyDescent="0.3"/>
    <row r="286" s="42" customFormat="1" x14ac:dyDescent="0.3"/>
    <row r="287" s="42" customFormat="1" x14ac:dyDescent="0.3"/>
    <row r="288" s="42" customFormat="1" x14ac:dyDescent="0.3"/>
    <row r="289" s="42" customFormat="1" x14ac:dyDescent="0.3"/>
    <row r="290" s="42" customFormat="1" x14ac:dyDescent="0.3"/>
    <row r="291" s="42" customFormat="1" x14ac:dyDescent="0.3"/>
    <row r="292" s="42" customFormat="1" x14ac:dyDescent="0.3"/>
    <row r="293" s="42" customFormat="1" x14ac:dyDescent="0.3"/>
  </sheetData>
  <mergeCells count="1">
    <mergeCell ref="A1:I1"/>
  </mergeCells>
  <phoneticPr fontId="2" type="noConversion"/>
  <hyperlinks>
    <hyperlink ref="J1" location="'Table des matières'!A1" display="Retour à la table des matières" xr:uid="{A8B472B5-A584-46F6-A118-C552EF308FD3}"/>
  </hyperlink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31A12-B6C6-45B0-8264-09BB653A1FD0}">
  <sheetPr codeName="Feuil4">
    <tabColor rgb="FF70C4A9"/>
  </sheetPr>
  <dimension ref="A1:K163"/>
  <sheetViews>
    <sheetView zoomScale="120" zoomScaleNormal="120" workbookViewId="0">
      <pane ySplit="3" topLeftCell="A4" activePane="bottomLeft" state="frozen"/>
      <selection pane="bottomLeft" activeCell="A4" sqref="A4"/>
    </sheetView>
  </sheetViews>
  <sheetFormatPr baseColWidth="10" defaultColWidth="11.453125" defaultRowHeight="14" x14ac:dyDescent="0.3"/>
  <cols>
    <col min="1" max="1" width="36.7265625" style="39" customWidth="1"/>
    <col min="2" max="3" width="14.26953125" style="39" customWidth="1"/>
    <col min="4" max="5" width="17.81640625" style="39" customWidth="1"/>
    <col min="6" max="6" width="11.26953125" style="39" customWidth="1"/>
    <col min="7" max="7" width="29.26953125" style="39" customWidth="1"/>
    <col min="8" max="8" width="18.54296875" style="39" customWidth="1"/>
    <col min="9" max="16384" width="11.453125" style="39"/>
  </cols>
  <sheetData>
    <row r="1" spans="1:11" ht="45" customHeight="1" thickBot="1" x14ac:dyDescent="0.35">
      <c r="A1" s="136" t="s">
        <v>41</v>
      </c>
      <c r="B1" s="136"/>
      <c r="C1" s="136"/>
      <c r="D1" s="136"/>
      <c r="E1" s="136"/>
      <c r="F1" s="136"/>
      <c r="G1" s="136"/>
      <c r="H1" s="38" t="s">
        <v>13</v>
      </c>
    </row>
    <row r="2" spans="1:11" ht="45" customHeight="1" thickBot="1" x14ac:dyDescent="0.35">
      <c r="A2" s="1" t="s">
        <v>38</v>
      </c>
      <c r="B2" s="5" t="s">
        <v>39</v>
      </c>
      <c r="C2" s="5" t="s">
        <v>40</v>
      </c>
      <c r="D2" s="5" t="s">
        <v>129</v>
      </c>
      <c r="E2" s="5" t="s">
        <v>130</v>
      </c>
      <c r="F2" s="108" t="s">
        <v>194</v>
      </c>
      <c r="G2" s="5" t="s">
        <v>34</v>
      </c>
    </row>
    <row r="3" spans="1:11" x14ac:dyDescent="0.3">
      <c r="A3" s="20" t="s">
        <v>98</v>
      </c>
      <c r="B3" s="16" t="s">
        <v>100</v>
      </c>
      <c r="C3" s="66">
        <v>42050</v>
      </c>
      <c r="D3" s="65">
        <v>250000</v>
      </c>
      <c r="E3" s="65">
        <v>240000</v>
      </c>
      <c r="F3" s="119">
        <v>0</v>
      </c>
      <c r="G3" s="16" t="s">
        <v>101</v>
      </c>
    </row>
    <row r="4" spans="1:11" x14ac:dyDescent="0.3">
      <c r="A4" s="20" t="s">
        <v>99</v>
      </c>
      <c r="B4" s="16" t="s">
        <v>100</v>
      </c>
      <c r="C4" s="66">
        <v>44803</v>
      </c>
      <c r="D4" s="65">
        <v>75000</v>
      </c>
      <c r="E4" s="65">
        <v>75000</v>
      </c>
      <c r="F4" s="119">
        <v>0.1</v>
      </c>
      <c r="G4" s="16" t="s">
        <v>102</v>
      </c>
    </row>
    <row r="5" spans="1:11" ht="20.5" thickBot="1" x14ac:dyDescent="0.35">
      <c r="A5" s="20" t="s">
        <v>124</v>
      </c>
      <c r="B5" s="16" t="s">
        <v>123</v>
      </c>
      <c r="C5" s="66">
        <v>44479</v>
      </c>
      <c r="D5" s="65">
        <v>500000</v>
      </c>
      <c r="E5" s="65">
        <v>500000</v>
      </c>
      <c r="F5" s="119">
        <v>0.05</v>
      </c>
      <c r="G5" s="16"/>
    </row>
    <row r="6" spans="1:11" s="107" customFormat="1" ht="14.5" thickBot="1" x14ac:dyDescent="0.35">
      <c r="A6" s="100" t="s">
        <v>191</v>
      </c>
      <c r="B6" s="105"/>
      <c r="C6" s="109"/>
      <c r="D6" s="109">
        <f>SUM(D3:D5)</f>
        <v>825000</v>
      </c>
      <c r="E6" s="109">
        <f>SUM(E3:E5)</f>
        <v>815000</v>
      </c>
      <c r="F6" s="109"/>
      <c r="G6" s="109"/>
      <c r="H6" s="39"/>
      <c r="I6" s="39"/>
      <c r="J6" s="39"/>
      <c r="K6" s="39"/>
    </row>
    <row r="13" spans="1:11" ht="28.5" customHeight="1" x14ac:dyDescent="0.3"/>
    <row r="18" ht="19.5" customHeight="1" x14ac:dyDescent="0.3"/>
    <row r="26" ht="18.75" customHeight="1" x14ac:dyDescent="0.3"/>
    <row r="27" ht="18.75" customHeight="1" x14ac:dyDescent="0.3"/>
    <row r="90" ht="28.5" customHeight="1" x14ac:dyDescent="0.3"/>
    <row r="94" ht="23.25" customHeight="1" x14ac:dyDescent="0.3"/>
    <row r="147" ht="25.5" customHeight="1" x14ac:dyDescent="0.3"/>
    <row r="162" ht="22.5" customHeight="1" x14ac:dyDescent="0.3"/>
    <row r="163" ht="28.5" customHeight="1" x14ac:dyDescent="0.3"/>
  </sheetData>
  <mergeCells count="1">
    <mergeCell ref="A1:G1"/>
  </mergeCells>
  <hyperlinks>
    <hyperlink ref="H1" location="'Table des matières'!A1" display="Retour à la table des matières" xr:uid="{4B57869B-5A5E-4168-8E32-C7FED0FD2EB8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269D-8CB7-4C1D-87BB-34195ACD9CEC}">
  <sheetPr codeName="Feuil5">
    <tabColor rgb="FF70C4A9"/>
    <pageSetUpPr fitToPage="1"/>
  </sheetPr>
  <dimension ref="A1:O81"/>
  <sheetViews>
    <sheetView zoomScale="120" zoomScaleNormal="120" workbookViewId="0">
      <pane ySplit="3" topLeftCell="A4" activePane="bottomLeft" state="frozen"/>
      <selection pane="bottomLeft" sqref="A1:N1"/>
    </sheetView>
  </sheetViews>
  <sheetFormatPr baseColWidth="10" defaultColWidth="11.453125" defaultRowHeight="10" x14ac:dyDescent="0.2"/>
  <cols>
    <col min="1" max="1" width="35.81640625" style="17" bestFit="1" customWidth="1"/>
    <col min="2" max="2" width="5.81640625" style="17" bestFit="1" customWidth="1"/>
    <col min="3" max="4" width="16.1796875" style="17" bestFit="1" customWidth="1"/>
    <col min="5" max="5" width="15" style="17" bestFit="1" customWidth="1"/>
    <col min="6" max="6" width="13.453125" style="17" bestFit="1" customWidth="1"/>
    <col min="7" max="7" width="16.1796875" style="17" bestFit="1" customWidth="1"/>
    <col min="8" max="9" width="13.453125" style="17" bestFit="1" customWidth="1"/>
    <col min="10" max="10" width="6.1796875" style="17" bestFit="1" customWidth="1"/>
    <col min="11" max="11" width="16.1796875" style="17" bestFit="1" customWidth="1"/>
    <col min="12" max="12" width="6.1796875" style="17" bestFit="1" customWidth="1"/>
    <col min="13" max="14" width="11.453125" style="17" bestFit="1" customWidth="1"/>
    <col min="15" max="15" width="59.81640625" style="78" bestFit="1" customWidth="1"/>
    <col min="16" max="16384" width="11.453125" style="17"/>
  </cols>
  <sheetData>
    <row r="1" spans="1:15" ht="45" customHeight="1" thickBot="1" x14ac:dyDescent="0.25">
      <c r="A1" s="136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38" t="s">
        <v>13</v>
      </c>
    </row>
    <row r="2" spans="1:15" ht="94.5" customHeight="1" thickBot="1" x14ac:dyDescent="0.25">
      <c r="A2" s="1" t="s">
        <v>42</v>
      </c>
      <c r="B2" s="18" t="s">
        <v>43</v>
      </c>
      <c r="C2" s="18" t="s">
        <v>44</v>
      </c>
      <c r="D2" s="18" t="s">
        <v>132</v>
      </c>
      <c r="E2" s="18" t="s">
        <v>133</v>
      </c>
      <c r="F2" s="18" t="s">
        <v>134</v>
      </c>
      <c r="G2" s="18" t="s">
        <v>135</v>
      </c>
      <c r="H2" s="18" t="s">
        <v>136</v>
      </c>
      <c r="I2" s="18" t="s">
        <v>137</v>
      </c>
      <c r="J2" s="18" t="s">
        <v>138</v>
      </c>
      <c r="K2" s="18" t="s">
        <v>139</v>
      </c>
      <c r="L2" s="18" t="s">
        <v>45</v>
      </c>
      <c r="M2" s="18" t="s">
        <v>140</v>
      </c>
      <c r="N2" s="18" t="s">
        <v>141</v>
      </c>
    </row>
    <row r="3" spans="1:15" x14ac:dyDescent="0.2">
      <c r="A3" s="21" t="s">
        <v>46</v>
      </c>
      <c r="B3" s="19"/>
      <c r="C3" s="26"/>
      <c r="D3" s="26"/>
      <c r="E3" s="26"/>
      <c r="F3" s="101"/>
      <c r="G3" s="26"/>
      <c r="H3" s="26"/>
      <c r="I3" s="26"/>
      <c r="J3" s="26"/>
      <c r="K3" s="26"/>
      <c r="L3" s="26"/>
      <c r="M3" s="26"/>
      <c r="N3" s="26"/>
    </row>
    <row r="4" spans="1:15" x14ac:dyDescent="0.2">
      <c r="A4" s="27" t="s">
        <v>47</v>
      </c>
      <c r="B4" s="28"/>
      <c r="C4" s="29"/>
      <c r="D4" s="28"/>
      <c r="E4" s="28"/>
      <c r="F4" s="95"/>
      <c r="G4" s="29"/>
      <c r="H4" s="28"/>
      <c r="I4" s="28"/>
      <c r="J4" s="28"/>
      <c r="K4" s="29"/>
      <c r="L4" s="28"/>
      <c r="M4" s="28"/>
      <c r="N4" s="28"/>
    </row>
    <row r="5" spans="1:15" ht="10.5" thickBot="1" x14ac:dyDescent="0.25">
      <c r="A5" s="83" t="s">
        <v>117</v>
      </c>
      <c r="B5" s="84" t="s">
        <v>118</v>
      </c>
      <c r="C5" s="85">
        <v>150000</v>
      </c>
      <c r="D5" s="86">
        <v>150000</v>
      </c>
      <c r="E5" s="86">
        <v>0</v>
      </c>
      <c r="F5" s="87">
        <v>0</v>
      </c>
      <c r="G5" s="85">
        <f>D5+E5-F5</f>
        <v>150000</v>
      </c>
      <c r="H5" s="86">
        <v>0</v>
      </c>
      <c r="I5" s="86">
        <v>0</v>
      </c>
      <c r="J5" s="86"/>
      <c r="K5" s="85">
        <f>G5-H5-I5-J5</f>
        <v>150000</v>
      </c>
      <c r="L5" s="87">
        <v>0</v>
      </c>
      <c r="M5" s="86">
        <v>0</v>
      </c>
      <c r="N5" s="86">
        <v>0</v>
      </c>
    </row>
    <row r="6" spans="1:15" s="94" customFormat="1" ht="11" thickBot="1" x14ac:dyDescent="0.3">
      <c r="A6" s="100" t="s">
        <v>146</v>
      </c>
      <c r="B6" s="91"/>
      <c r="C6" s="92">
        <f>SUM(C5)</f>
        <v>150000</v>
      </c>
      <c r="D6" s="92">
        <f t="shared" ref="D6:K6" si="0">SUM(D5)</f>
        <v>150000</v>
      </c>
      <c r="E6" s="92">
        <f t="shared" si="0"/>
        <v>0</v>
      </c>
      <c r="F6" s="96">
        <f t="shared" si="0"/>
        <v>0</v>
      </c>
      <c r="G6" s="92">
        <f t="shared" si="0"/>
        <v>150000</v>
      </c>
      <c r="H6" s="92">
        <f t="shared" si="0"/>
        <v>0</v>
      </c>
      <c r="I6" s="92">
        <f t="shared" si="0"/>
        <v>0</v>
      </c>
      <c r="J6" s="92">
        <f t="shared" si="0"/>
        <v>0</v>
      </c>
      <c r="K6" s="92">
        <f t="shared" si="0"/>
        <v>150000</v>
      </c>
      <c r="L6" s="92"/>
      <c r="M6" s="92"/>
      <c r="N6" s="92"/>
      <c r="O6" s="93"/>
    </row>
    <row r="7" spans="1:15" x14ac:dyDescent="0.2">
      <c r="A7" s="88" t="s">
        <v>176</v>
      </c>
      <c r="B7" s="89"/>
      <c r="C7" s="90"/>
      <c r="D7" s="89"/>
      <c r="E7" s="89"/>
      <c r="F7" s="97"/>
      <c r="G7" s="90"/>
      <c r="H7" s="89"/>
      <c r="I7" s="89"/>
      <c r="J7" s="89"/>
      <c r="K7" s="90"/>
      <c r="L7" s="89"/>
      <c r="M7" s="89"/>
      <c r="N7" s="89"/>
    </row>
    <row r="8" spans="1:15" ht="30.5" thickBot="1" x14ac:dyDescent="0.25">
      <c r="A8" s="30" t="s">
        <v>113</v>
      </c>
      <c r="B8" s="74" t="s">
        <v>115</v>
      </c>
      <c r="C8" s="68">
        <v>1000000</v>
      </c>
      <c r="D8" s="69">
        <v>1000000</v>
      </c>
      <c r="E8" s="69">
        <v>0</v>
      </c>
      <c r="F8" s="70">
        <v>0</v>
      </c>
      <c r="G8" s="85">
        <f>D8+E8-F8</f>
        <v>1000000</v>
      </c>
      <c r="H8" s="69">
        <f>(G8/40)*6.5</f>
        <v>162500</v>
      </c>
      <c r="I8" s="69">
        <f>ROUND((G8/40),-2)</f>
        <v>25000</v>
      </c>
      <c r="J8" s="69">
        <v>0</v>
      </c>
      <c r="K8" s="85">
        <f>G8-H8-I8-J8</f>
        <v>812500</v>
      </c>
      <c r="L8" s="80">
        <f>40-7.5</f>
        <v>32.5</v>
      </c>
      <c r="M8" s="86">
        <v>0</v>
      </c>
      <c r="N8" s="86">
        <v>0</v>
      </c>
      <c r="O8" s="79" t="s">
        <v>142</v>
      </c>
    </row>
    <row r="9" spans="1:15" s="94" customFormat="1" ht="11" thickBot="1" x14ac:dyDescent="0.3">
      <c r="A9" s="100" t="s">
        <v>177</v>
      </c>
      <c r="B9" s="91"/>
      <c r="C9" s="92">
        <f>SUM(C8)</f>
        <v>1000000</v>
      </c>
      <c r="D9" s="92">
        <f t="shared" ref="D9" si="1">SUM(D8)</f>
        <v>1000000</v>
      </c>
      <c r="E9" s="92">
        <f t="shared" ref="E9" si="2">SUM(E8)</f>
        <v>0</v>
      </c>
      <c r="F9" s="96">
        <f t="shared" ref="F9" si="3">SUM(F8)</f>
        <v>0</v>
      </c>
      <c r="G9" s="92">
        <f t="shared" ref="G9" si="4">SUM(G8)</f>
        <v>1000000</v>
      </c>
      <c r="H9" s="92">
        <f t="shared" ref="H9" si="5">SUM(H8)</f>
        <v>162500</v>
      </c>
      <c r="I9" s="92">
        <f t="shared" ref="I9" si="6">SUM(I8)</f>
        <v>25000</v>
      </c>
      <c r="J9" s="92">
        <f t="shared" ref="J9" si="7">SUM(J8)</f>
        <v>0</v>
      </c>
      <c r="K9" s="92">
        <f t="shared" ref="K9" si="8">SUM(K8)</f>
        <v>812500</v>
      </c>
      <c r="L9" s="92"/>
      <c r="M9" s="92"/>
      <c r="N9" s="92"/>
      <c r="O9" s="93"/>
    </row>
    <row r="10" spans="1:15" x14ac:dyDescent="0.2">
      <c r="A10" s="33" t="s">
        <v>178</v>
      </c>
      <c r="B10" s="31"/>
      <c r="C10" s="68"/>
      <c r="D10" s="69"/>
      <c r="E10" s="69"/>
      <c r="F10" s="70"/>
      <c r="G10" s="68"/>
      <c r="H10" s="69"/>
      <c r="I10" s="69"/>
      <c r="J10" s="69"/>
      <c r="K10" s="68"/>
      <c r="L10" s="70"/>
      <c r="M10" s="31"/>
      <c r="N10" s="31"/>
    </row>
    <row r="11" spans="1:15" ht="10.5" thickBot="1" x14ac:dyDescent="0.25">
      <c r="A11" s="30" t="s">
        <v>48</v>
      </c>
      <c r="B11" s="31"/>
      <c r="C11" s="68"/>
      <c r="D11" s="69"/>
      <c r="E11" s="69"/>
      <c r="F11" s="70"/>
      <c r="G11" s="68"/>
      <c r="H11" s="69"/>
      <c r="I11" s="69"/>
      <c r="J11" s="69"/>
      <c r="K11" s="68"/>
      <c r="L11" s="70"/>
      <c r="M11" s="31"/>
      <c r="N11" s="31"/>
    </row>
    <row r="12" spans="1:15" s="94" customFormat="1" ht="11" thickBot="1" x14ac:dyDescent="0.3">
      <c r="A12" s="100" t="s">
        <v>179</v>
      </c>
      <c r="B12" s="91"/>
      <c r="C12" s="92">
        <f>SUM(C11)</f>
        <v>0</v>
      </c>
      <c r="D12" s="92">
        <f t="shared" ref="D12" si="9">SUM(D11)</f>
        <v>0</v>
      </c>
      <c r="E12" s="92">
        <f t="shared" ref="E12" si="10">SUM(E11)</f>
        <v>0</v>
      </c>
      <c r="F12" s="96">
        <f t="shared" ref="F12" si="11">SUM(F11)</f>
        <v>0</v>
      </c>
      <c r="G12" s="92">
        <f t="shared" ref="G12" si="12">SUM(G11)</f>
        <v>0</v>
      </c>
      <c r="H12" s="92">
        <f t="shared" ref="H12" si="13">SUM(H11)</f>
        <v>0</v>
      </c>
      <c r="I12" s="92">
        <f t="shared" ref="I12" si="14">SUM(I11)</f>
        <v>0</v>
      </c>
      <c r="J12" s="92">
        <f t="shared" ref="J12" si="15">SUM(J11)</f>
        <v>0</v>
      </c>
      <c r="K12" s="92">
        <f t="shared" ref="K12" si="16">SUM(K11)</f>
        <v>0</v>
      </c>
      <c r="L12" s="92"/>
      <c r="M12" s="92"/>
      <c r="N12" s="92"/>
      <c r="O12" s="93"/>
    </row>
    <row r="13" spans="1:15" x14ac:dyDescent="0.2">
      <c r="A13" s="33" t="s">
        <v>49</v>
      </c>
      <c r="B13" s="31"/>
      <c r="C13" s="68"/>
      <c r="D13" s="69"/>
      <c r="E13" s="69"/>
      <c r="F13" s="70"/>
      <c r="G13" s="68"/>
      <c r="H13" s="69"/>
      <c r="I13" s="69"/>
      <c r="J13" s="69"/>
      <c r="K13" s="68"/>
      <c r="L13" s="70"/>
      <c r="M13" s="31"/>
      <c r="N13" s="31"/>
    </row>
    <row r="14" spans="1:15" ht="10.5" thickBot="1" x14ac:dyDescent="0.25">
      <c r="A14" s="30" t="s">
        <v>114</v>
      </c>
      <c r="B14" s="74" t="s">
        <v>115</v>
      </c>
      <c r="C14" s="68">
        <v>1500000</v>
      </c>
      <c r="D14" s="69">
        <v>1520000</v>
      </c>
      <c r="E14" s="69">
        <v>0</v>
      </c>
      <c r="F14" s="70">
        <v>0</v>
      </c>
      <c r="G14" s="85">
        <f>D14+E14-F14</f>
        <v>1520000</v>
      </c>
      <c r="H14" s="69">
        <f>25300*6.5</f>
        <v>164450</v>
      </c>
      <c r="I14" s="69">
        <f>ROUND((G14/60),-2)</f>
        <v>25300</v>
      </c>
      <c r="J14" s="69">
        <v>0</v>
      </c>
      <c r="K14" s="85">
        <f>G14-H14-I14-J14</f>
        <v>1330250</v>
      </c>
      <c r="L14" s="80">
        <f>60-7.5</f>
        <v>52.5</v>
      </c>
      <c r="M14" s="31"/>
      <c r="N14" s="31"/>
      <c r="O14" s="78" t="s">
        <v>116</v>
      </c>
    </row>
    <row r="15" spans="1:15" s="94" customFormat="1" ht="11" thickBot="1" x14ac:dyDescent="0.3">
      <c r="A15" s="100" t="s">
        <v>147</v>
      </c>
      <c r="B15" s="91"/>
      <c r="C15" s="92">
        <f>SUM(C14)</f>
        <v>1500000</v>
      </c>
      <c r="D15" s="92">
        <f t="shared" ref="D15" si="17">SUM(D14)</f>
        <v>1520000</v>
      </c>
      <c r="E15" s="92">
        <f t="shared" ref="E15" si="18">SUM(E14)</f>
        <v>0</v>
      </c>
      <c r="F15" s="96">
        <f t="shared" ref="F15" si="19">SUM(F14)</f>
        <v>0</v>
      </c>
      <c r="G15" s="92">
        <f t="shared" ref="G15" si="20">SUM(G14)</f>
        <v>1520000</v>
      </c>
      <c r="H15" s="92">
        <f t="shared" ref="H15" si="21">SUM(H14)</f>
        <v>164450</v>
      </c>
      <c r="I15" s="92">
        <f t="shared" ref="I15" si="22">SUM(I14)</f>
        <v>25300</v>
      </c>
      <c r="J15" s="92">
        <f t="shared" ref="J15" si="23">SUM(J14)</f>
        <v>0</v>
      </c>
      <c r="K15" s="92">
        <f t="shared" ref="K15" si="24">SUM(K14)</f>
        <v>1330250</v>
      </c>
      <c r="L15" s="92"/>
      <c r="M15" s="92"/>
      <c r="N15" s="92"/>
      <c r="O15" s="93"/>
    </row>
    <row r="16" spans="1:15" x14ac:dyDescent="0.2">
      <c r="A16" s="33" t="s">
        <v>50</v>
      </c>
      <c r="B16" s="31"/>
      <c r="C16" s="32"/>
      <c r="D16" s="31"/>
      <c r="E16" s="31"/>
      <c r="F16" s="98"/>
      <c r="G16" s="32"/>
      <c r="H16" s="31"/>
      <c r="I16" s="31"/>
      <c r="J16" s="31"/>
      <c r="K16" s="32"/>
      <c r="L16" s="31"/>
      <c r="M16" s="31"/>
      <c r="N16" s="31"/>
    </row>
    <row r="17" spans="1:15" x14ac:dyDescent="0.2">
      <c r="A17" s="30" t="s">
        <v>103</v>
      </c>
      <c r="B17" s="67" t="s">
        <v>104</v>
      </c>
      <c r="C17" s="68">
        <v>1000000</v>
      </c>
      <c r="D17" s="69">
        <v>950000</v>
      </c>
      <c r="E17" s="69">
        <v>0</v>
      </c>
      <c r="F17" s="70">
        <v>598000</v>
      </c>
      <c r="G17" s="85">
        <f t="shared" ref="G17:G18" si="25">D17+E17-F17</f>
        <v>352000</v>
      </c>
      <c r="H17" s="69">
        <f>32000*10</f>
        <v>320000</v>
      </c>
      <c r="I17" s="69">
        <v>32000</v>
      </c>
      <c r="J17" s="69">
        <v>0</v>
      </c>
      <c r="K17" s="85">
        <f t="shared" ref="K17:K18" si="26">G17-H17-I17-J17</f>
        <v>0</v>
      </c>
      <c r="L17" s="70">
        <v>0</v>
      </c>
      <c r="M17" s="69">
        <v>0</v>
      </c>
      <c r="N17" s="69">
        <v>0</v>
      </c>
      <c r="O17" s="78" t="s">
        <v>192</v>
      </c>
    </row>
    <row r="18" spans="1:15" ht="10.5" thickBot="1" x14ac:dyDescent="0.25">
      <c r="A18" s="30" t="s">
        <v>107</v>
      </c>
      <c r="B18" s="67" t="s">
        <v>108</v>
      </c>
      <c r="C18" s="68">
        <v>1500000</v>
      </c>
      <c r="D18" s="69">
        <v>1500000</v>
      </c>
      <c r="E18" s="69">
        <v>0</v>
      </c>
      <c r="F18" s="70">
        <v>0</v>
      </c>
      <c r="G18" s="85">
        <f t="shared" si="25"/>
        <v>1500000</v>
      </c>
      <c r="H18" s="69">
        <f>50000*2</f>
        <v>100000</v>
      </c>
      <c r="I18" s="69">
        <f>ROUND((G18/30),-2)</f>
        <v>50000</v>
      </c>
      <c r="J18" s="69">
        <v>0</v>
      </c>
      <c r="K18" s="85">
        <f t="shared" si="26"/>
        <v>1350000</v>
      </c>
      <c r="L18" s="73">
        <f>30-3</f>
        <v>27</v>
      </c>
      <c r="M18" s="69">
        <v>0</v>
      </c>
      <c r="N18" s="69">
        <v>0</v>
      </c>
      <c r="O18" s="78" t="s">
        <v>143</v>
      </c>
    </row>
    <row r="19" spans="1:15" s="94" customFormat="1" ht="11" thickBot="1" x14ac:dyDescent="0.3">
      <c r="A19" s="100" t="s">
        <v>148</v>
      </c>
      <c r="B19" s="91"/>
      <c r="C19" s="92">
        <f>SUM(C17:C18)</f>
        <v>2500000</v>
      </c>
      <c r="D19" s="92">
        <f t="shared" ref="D19:K19" si="27">SUM(D17:D18)</f>
        <v>2450000</v>
      </c>
      <c r="E19" s="92">
        <f t="shared" si="27"/>
        <v>0</v>
      </c>
      <c r="F19" s="96">
        <f t="shared" si="27"/>
        <v>598000</v>
      </c>
      <c r="G19" s="92">
        <f t="shared" si="27"/>
        <v>1852000</v>
      </c>
      <c r="H19" s="92">
        <f t="shared" si="27"/>
        <v>420000</v>
      </c>
      <c r="I19" s="92">
        <f t="shared" si="27"/>
        <v>82000</v>
      </c>
      <c r="J19" s="92">
        <f t="shared" si="27"/>
        <v>0</v>
      </c>
      <c r="K19" s="92">
        <f t="shared" si="27"/>
        <v>1350000</v>
      </c>
      <c r="L19" s="92"/>
      <c r="M19" s="92"/>
      <c r="N19" s="92"/>
      <c r="O19" s="93"/>
    </row>
    <row r="20" spans="1:15" x14ac:dyDescent="0.2">
      <c r="A20" s="33" t="s">
        <v>51</v>
      </c>
      <c r="B20" s="31"/>
      <c r="C20" s="32"/>
      <c r="D20" s="31"/>
      <c r="E20" s="31"/>
      <c r="F20" s="98"/>
      <c r="G20" s="32"/>
      <c r="H20" s="31"/>
      <c r="I20" s="31"/>
      <c r="J20" s="31"/>
      <c r="K20" s="32"/>
      <c r="L20" s="31"/>
      <c r="M20" s="31"/>
      <c r="N20" s="31"/>
    </row>
    <row r="21" spans="1:15" ht="10.5" thickBot="1" x14ac:dyDescent="0.25">
      <c r="A21" s="30" t="s">
        <v>48</v>
      </c>
      <c r="B21" s="31"/>
      <c r="C21" s="32"/>
      <c r="D21" s="31"/>
      <c r="E21" s="31"/>
      <c r="F21" s="98"/>
      <c r="G21" s="32"/>
      <c r="H21" s="31"/>
      <c r="I21" s="31"/>
      <c r="J21" s="31"/>
      <c r="K21" s="32"/>
      <c r="L21" s="31"/>
      <c r="M21" s="31"/>
      <c r="N21" s="31"/>
    </row>
    <row r="22" spans="1:15" s="94" customFormat="1" ht="11" thickBot="1" x14ac:dyDescent="0.3">
      <c r="A22" s="100" t="s">
        <v>149</v>
      </c>
      <c r="B22" s="91"/>
      <c r="C22" s="92">
        <f>SUM(C21)</f>
        <v>0</v>
      </c>
      <c r="D22" s="92">
        <f t="shared" ref="D22" si="28">SUM(D21)</f>
        <v>0</v>
      </c>
      <c r="E22" s="92">
        <f t="shared" ref="E22" si="29">SUM(E21)</f>
        <v>0</v>
      </c>
      <c r="F22" s="96">
        <f t="shared" ref="F22" si="30">SUM(F21)</f>
        <v>0</v>
      </c>
      <c r="G22" s="92">
        <f t="shared" ref="G22" si="31">SUM(G21)</f>
        <v>0</v>
      </c>
      <c r="H22" s="92">
        <f t="shared" ref="H22" si="32">SUM(H21)</f>
        <v>0</v>
      </c>
      <c r="I22" s="92">
        <f t="shared" ref="I22" si="33">SUM(I21)</f>
        <v>0</v>
      </c>
      <c r="J22" s="92">
        <f t="shared" ref="J22" si="34">SUM(J21)</f>
        <v>0</v>
      </c>
      <c r="K22" s="92">
        <f t="shared" ref="K22" si="35">SUM(K21)</f>
        <v>0</v>
      </c>
      <c r="L22" s="92"/>
      <c r="M22" s="92"/>
      <c r="N22" s="92"/>
      <c r="O22" s="93"/>
    </row>
    <row r="23" spans="1:15" x14ac:dyDescent="0.2">
      <c r="A23" s="33" t="s">
        <v>52</v>
      </c>
      <c r="B23" s="31"/>
      <c r="C23" s="32"/>
      <c r="D23" s="31"/>
      <c r="E23" s="31"/>
      <c r="F23" s="98"/>
      <c r="G23" s="32"/>
      <c r="H23" s="31"/>
      <c r="I23" s="31"/>
      <c r="J23" s="31"/>
      <c r="K23" s="32"/>
      <c r="L23" s="31"/>
      <c r="M23" s="31"/>
      <c r="N23" s="31"/>
    </row>
    <row r="24" spans="1:15" ht="10.5" thickBot="1" x14ac:dyDescent="0.25">
      <c r="A24" s="30" t="s">
        <v>110</v>
      </c>
      <c r="B24" s="67" t="s">
        <v>111</v>
      </c>
      <c r="C24" s="68">
        <v>61000</v>
      </c>
      <c r="D24" s="69">
        <v>60000</v>
      </c>
      <c r="E24" s="69">
        <v>0</v>
      </c>
      <c r="F24" s="70">
        <v>0</v>
      </c>
      <c r="G24" s="85">
        <f t="shared" ref="G24" si="36">D24+E24-F24</f>
        <v>60000</v>
      </c>
      <c r="H24" s="69">
        <f>ROUND(((G24/5)/12),-2)</f>
        <v>1000</v>
      </c>
      <c r="I24" s="69">
        <f>ROUND((G24/5),-2)</f>
        <v>12000</v>
      </c>
      <c r="J24" s="69">
        <v>0</v>
      </c>
      <c r="K24" s="85">
        <f t="shared" ref="K24" si="37">G24-H24-I24-J24</f>
        <v>47000</v>
      </c>
      <c r="L24" s="110">
        <f>5-1.083</f>
        <v>3.9169999999999998</v>
      </c>
      <c r="M24" s="69">
        <v>0</v>
      </c>
      <c r="N24" s="69">
        <v>0</v>
      </c>
      <c r="O24" s="78" t="s">
        <v>144</v>
      </c>
    </row>
    <row r="25" spans="1:15" s="94" customFormat="1" ht="11" thickBot="1" x14ac:dyDescent="0.3">
      <c r="A25" s="100" t="s">
        <v>150</v>
      </c>
      <c r="B25" s="91"/>
      <c r="C25" s="92">
        <f>SUM(C24)</f>
        <v>61000</v>
      </c>
      <c r="D25" s="92">
        <f t="shared" ref="D25" si="38">SUM(D24)</f>
        <v>60000</v>
      </c>
      <c r="E25" s="92">
        <f t="shared" ref="E25" si="39">SUM(E24)</f>
        <v>0</v>
      </c>
      <c r="F25" s="96">
        <f t="shared" ref="F25" si="40">SUM(F24)</f>
        <v>0</v>
      </c>
      <c r="G25" s="92">
        <f t="shared" ref="G25" si="41">SUM(G24)</f>
        <v>60000</v>
      </c>
      <c r="H25" s="92">
        <f t="shared" ref="H25" si="42">SUM(H24)</f>
        <v>1000</v>
      </c>
      <c r="I25" s="92">
        <f t="shared" ref="I25" si="43">SUM(I24)</f>
        <v>12000</v>
      </c>
      <c r="J25" s="92">
        <f t="shared" ref="J25" si="44">SUM(J24)</f>
        <v>0</v>
      </c>
      <c r="K25" s="92">
        <f t="shared" ref="K25" si="45">SUM(K24)</f>
        <v>47000</v>
      </c>
      <c r="L25" s="92"/>
      <c r="M25" s="92"/>
      <c r="N25" s="92"/>
      <c r="O25" s="93"/>
    </row>
    <row r="26" spans="1:15" x14ac:dyDescent="0.2">
      <c r="A26" s="33" t="s">
        <v>180</v>
      </c>
      <c r="B26" s="31"/>
      <c r="C26" s="32"/>
      <c r="D26" s="31"/>
      <c r="E26" s="31"/>
      <c r="F26" s="98"/>
      <c r="G26" s="32"/>
      <c r="H26" s="31"/>
      <c r="I26" s="31"/>
      <c r="J26" s="31"/>
      <c r="K26" s="32"/>
      <c r="L26" s="31"/>
      <c r="M26" s="31"/>
      <c r="N26" s="31"/>
    </row>
    <row r="27" spans="1:15" ht="10.5" thickBot="1" x14ac:dyDescent="0.25">
      <c r="A27" s="30" t="s">
        <v>109</v>
      </c>
      <c r="B27" s="67" t="s">
        <v>112</v>
      </c>
      <c r="C27" s="68">
        <v>15000000</v>
      </c>
      <c r="D27" s="69">
        <v>10250000</v>
      </c>
      <c r="E27" s="69">
        <v>1325000</v>
      </c>
      <c r="F27" s="70">
        <v>0</v>
      </c>
      <c r="G27" s="85">
        <f t="shared" ref="G27" si="46">D27+E27-F27</f>
        <v>11575000</v>
      </c>
      <c r="H27" s="69">
        <v>0</v>
      </c>
      <c r="I27" s="69">
        <v>0</v>
      </c>
      <c r="J27" s="69">
        <v>0</v>
      </c>
      <c r="K27" s="85">
        <f t="shared" ref="K27" si="47">G27-H27-I27-J27</f>
        <v>11575000</v>
      </c>
      <c r="L27" s="73">
        <v>0</v>
      </c>
      <c r="M27" s="69">
        <v>10000000</v>
      </c>
      <c r="N27" s="69">
        <v>10000000</v>
      </c>
      <c r="O27" s="78" t="s">
        <v>145</v>
      </c>
    </row>
    <row r="28" spans="1:15" s="94" customFormat="1" ht="11" thickBot="1" x14ac:dyDescent="0.3">
      <c r="A28" s="100" t="s">
        <v>181</v>
      </c>
      <c r="B28" s="91"/>
      <c r="C28" s="92">
        <f>SUM(C27)</f>
        <v>15000000</v>
      </c>
      <c r="D28" s="92">
        <f t="shared" ref="D28" si="48">SUM(D27)</f>
        <v>10250000</v>
      </c>
      <c r="E28" s="92">
        <f t="shared" ref="E28" si="49">SUM(E27)</f>
        <v>1325000</v>
      </c>
      <c r="F28" s="96">
        <f t="shared" ref="F28" si="50">SUM(F27)</f>
        <v>0</v>
      </c>
      <c r="G28" s="92">
        <f t="shared" ref="G28" si="51">SUM(G27)</f>
        <v>11575000</v>
      </c>
      <c r="H28" s="92">
        <f t="shared" ref="H28" si="52">SUM(H27)</f>
        <v>0</v>
      </c>
      <c r="I28" s="92">
        <f t="shared" ref="I28" si="53">SUM(I27)</f>
        <v>0</v>
      </c>
      <c r="J28" s="92">
        <f t="shared" ref="J28" si="54">SUM(J27)</f>
        <v>0</v>
      </c>
      <c r="K28" s="92">
        <f t="shared" ref="K28" si="55">SUM(K27)</f>
        <v>11575000</v>
      </c>
      <c r="L28" s="92"/>
      <c r="M28" s="92"/>
      <c r="N28" s="92"/>
      <c r="O28" s="93"/>
    </row>
    <row r="29" spans="1:15" x14ac:dyDescent="0.2">
      <c r="A29" s="33" t="s">
        <v>182</v>
      </c>
      <c r="B29" s="31"/>
      <c r="C29" s="32"/>
      <c r="D29" s="31"/>
      <c r="E29" s="31"/>
      <c r="F29" s="98"/>
      <c r="G29" s="32"/>
      <c r="H29" s="31"/>
      <c r="I29" s="31"/>
      <c r="J29" s="31"/>
      <c r="K29" s="32"/>
      <c r="L29" s="31"/>
      <c r="M29" s="31"/>
      <c r="N29" s="31"/>
    </row>
    <row r="30" spans="1:15" ht="10.5" thickBot="1" x14ac:dyDescent="0.25">
      <c r="A30" s="30" t="s">
        <v>48</v>
      </c>
      <c r="B30" s="31"/>
      <c r="C30" s="32"/>
      <c r="D30" s="31"/>
      <c r="E30" s="31"/>
      <c r="F30" s="98"/>
      <c r="G30" s="32"/>
      <c r="H30" s="31"/>
      <c r="I30" s="31"/>
      <c r="J30" s="31"/>
      <c r="K30" s="32"/>
      <c r="L30" s="31"/>
      <c r="M30" s="31"/>
      <c r="N30" s="31"/>
    </row>
    <row r="31" spans="1:15" s="94" customFormat="1" ht="21.5" thickBot="1" x14ac:dyDescent="0.3">
      <c r="A31" s="100" t="s">
        <v>153</v>
      </c>
      <c r="B31" s="91"/>
      <c r="C31" s="92">
        <f>SUM(C30)</f>
        <v>0</v>
      </c>
      <c r="D31" s="92">
        <f t="shared" ref="D31" si="56">SUM(D30)</f>
        <v>0</v>
      </c>
      <c r="E31" s="92">
        <f t="shared" ref="E31" si="57">SUM(E30)</f>
        <v>0</v>
      </c>
      <c r="F31" s="96">
        <f t="shared" ref="F31" si="58">SUM(F30)</f>
        <v>0</v>
      </c>
      <c r="G31" s="92">
        <f t="shared" ref="G31" si="59">SUM(G30)</f>
        <v>0</v>
      </c>
      <c r="H31" s="92">
        <f t="shared" ref="H31" si="60">SUM(H30)</f>
        <v>0</v>
      </c>
      <c r="I31" s="92">
        <f t="shared" ref="I31" si="61">SUM(I30)</f>
        <v>0</v>
      </c>
      <c r="J31" s="92">
        <f t="shared" ref="J31" si="62">SUM(J30)</f>
        <v>0</v>
      </c>
      <c r="K31" s="92">
        <f t="shared" ref="K31" si="63">SUM(K30)</f>
        <v>0</v>
      </c>
      <c r="L31" s="92"/>
      <c r="M31" s="92"/>
      <c r="N31" s="92"/>
      <c r="O31" s="93"/>
    </row>
    <row r="32" spans="1:15" ht="11" thickBot="1" x14ac:dyDescent="0.25">
      <c r="A32" s="111" t="s">
        <v>151</v>
      </c>
      <c r="B32" s="112"/>
      <c r="C32" s="113">
        <f>C6+C9+C12+C15+C19+C22+C25+C28+C31</f>
        <v>20211000</v>
      </c>
      <c r="D32" s="113">
        <f t="shared" ref="D32:N32" si="64">D6+D9+D12+D15+D19+D22+D25+D28+D31</f>
        <v>15430000</v>
      </c>
      <c r="E32" s="113">
        <f t="shared" si="64"/>
        <v>1325000</v>
      </c>
      <c r="F32" s="114">
        <f t="shared" si="64"/>
        <v>598000</v>
      </c>
      <c r="G32" s="113">
        <f t="shared" si="64"/>
        <v>16157000</v>
      </c>
      <c r="H32" s="113">
        <f t="shared" si="64"/>
        <v>747950</v>
      </c>
      <c r="I32" s="113">
        <f t="shared" si="64"/>
        <v>144300</v>
      </c>
      <c r="J32" s="113">
        <f t="shared" si="64"/>
        <v>0</v>
      </c>
      <c r="K32" s="113">
        <f t="shared" si="64"/>
        <v>15264750</v>
      </c>
      <c r="L32" s="113"/>
      <c r="M32" s="113">
        <f t="shared" si="64"/>
        <v>0</v>
      </c>
      <c r="N32" s="113">
        <f t="shared" si="64"/>
        <v>0</v>
      </c>
    </row>
    <row r="33" spans="1:15" ht="10.5" thickTop="1" x14ac:dyDescent="0.2">
      <c r="A33" s="21" t="s">
        <v>53</v>
      </c>
      <c r="B33" s="19"/>
      <c r="C33" s="19"/>
      <c r="D33" s="19"/>
      <c r="E33" s="19"/>
      <c r="F33" s="99"/>
      <c r="G33" s="19"/>
      <c r="H33" s="19"/>
      <c r="I33" s="19"/>
      <c r="J33" s="19"/>
      <c r="K33" s="19"/>
      <c r="L33" s="19"/>
      <c r="M33" s="19"/>
      <c r="N33" s="19"/>
    </row>
    <row r="34" spans="1:15" x14ac:dyDescent="0.2">
      <c r="A34" s="27" t="s">
        <v>54</v>
      </c>
      <c r="B34" s="28"/>
      <c r="C34" s="29"/>
      <c r="D34" s="28"/>
      <c r="E34" s="28"/>
      <c r="F34" s="95"/>
      <c r="G34" s="29"/>
      <c r="H34" s="28"/>
      <c r="I34" s="28"/>
      <c r="J34" s="28"/>
      <c r="K34" s="29"/>
      <c r="L34" s="28"/>
      <c r="M34" s="28"/>
      <c r="N34" s="28"/>
    </row>
    <row r="35" spans="1:15" ht="10.5" thickBot="1" x14ac:dyDescent="0.25">
      <c r="A35" s="30" t="s">
        <v>48</v>
      </c>
      <c r="B35" s="31"/>
      <c r="C35" s="32"/>
      <c r="D35" s="31"/>
      <c r="E35" s="31"/>
      <c r="F35" s="98"/>
      <c r="G35" s="32"/>
      <c r="H35" s="31"/>
      <c r="I35" s="31"/>
      <c r="J35" s="31"/>
      <c r="K35" s="32"/>
      <c r="L35" s="31"/>
      <c r="M35" s="31"/>
      <c r="N35" s="31"/>
    </row>
    <row r="36" spans="1:15" s="94" customFormat="1" ht="11" thickBot="1" x14ac:dyDescent="0.3">
      <c r="A36" s="100" t="s">
        <v>152</v>
      </c>
      <c r="B36" s="91"/>
      <c r="C36" s="92">
        <f>SUM(C35)</f>
        <v>0</v>
      </c>
      <c r="D36" s="92">
        <f t="shared" ref="D36" si="65">SUM(D35)</f>
        <v>0</v>
      </c>
      <c r="E36" s="92">
        <f t="shared" ref="E36" si="66">SUM(E35)</f>
        <v>0</v>
      </c>
      <c r="F36" s="96">
        <f t="shared" ref="F36" si="67">SUM(F35)</f>
        <v>0</v>
      </c>
      <c r="G36" s="92">
        <f t="shared" ref="G36" si="68">SUM(G35)</f>
        <v>0</v>
      </c>
      <c r="H36" s="92">
        <f t="shared" ref="H36" si="69">SUM(H35)</f>
        <v>0</v>
      </c>
      <c r="I36" s="92">
        <f t="shared" ref="I36" si="70">SUM(I35)</f>
        <v>0</v>
      </c>
      <c r="J36" s="92">
        <f t="shared" ref="J36" si="71">SUM(J35)</f>
        <v>0</v>
      </c>
      <c r="K36" s="92">
        <f t="shared" ref="K36" si="72">SUM(K35)</f>
        <v>0</v>
      </c>
      <c r="L36" s="92"/>
      <c r="M36" s="92"/>
      <c r="N36" s="92"/>
      <c r="O36" s="93"/>
    </row>
    <row r="37" spans="1:15" ht="20" x14ac:dyDescent="0.2">
      <c r="A37" s="33" t="s">
        <v>55</v>
      </c>
      <c r="B37" s="31"/>
      <c r="C37" s="32"/>
      <c r="D37" s="31"/>
      <c r="E37" s="31"/>
      <c r="F37" s="98"/>
      <c r="G37" s="32"/>
      <c r="H37" s="31"/>
      <c r="I37" s="31"/>
      <c r="J37" s="31"/>
      <c r="K37" s="32"/>
      <c r="L37" s="31"/>
      <c r="M37" s="31"/>
      <c r="N37" s="31"/>
    </row>
    <row r="38" spans="1:15" ht="10.5" thickBot="1" x14ac:dyDescent="0.25">
      <c r="A38" s="30" t="s">
        <v>48</v>
      </c>
      <c r="B38" s="31"/>
      <c r="C38" s="32"/>
      <c r="D38" s="31"/>
      <c r="E38" s="31"/>
      <c r="F38" s="98"/>
      <c r="G38" s="32"/>
      <c r="H38" s="31"/>
      <c r="I38" s="31"/>
      <c r="J38" s="31"/>
      <c r="K38" s="32"/>
      <c r="L38" s="31"/>
      <c r="M38" s="31"/>
      <c r="N38" s="31"/>
    </row>
    <row r="39" spans="1:15" s="94" customFormat="1" ht="21.5" thickBot="1" x14ac:dyDescent="0.3">
      <c r="A39" s="100" t="s">
        <v>154</v>
      </c>
      <c r="B39" s="91"/>
      <c r="C39" s="92">
        <f>SUM(C38)</f>
        <v>0</v>
      </c>
      <c r="D39" s="92">
        <f t="shared" ref="D39" si="73">SUM(D38)</f>
        <v>0</v>
      </c>
      <c r="E39" s="92">
        <f t="shared" ref="E39" si="74">SUM(E38)</f>
        <v>0</v>
      </c>
      <c r="F39" s="96">
        <f t="shared" ref="F39" si="75">SUM(F38)</f>
        <v>0</v>
      </c>
      <c r="G39" s="92">
        <f t="shared" ref="G39" si="76">SUM(G38)</f>
        <v>0</v>
      </c>
      <c r="H39" s="92">
        <f t="shared" ref="H39" si="77">SUM(H38)</f>
        <v>0</v>
      </c>
      <c r="I39" s="92">
        <f t="shared" ref="I39" si="78">SUM(I38)</f>
        <v>0</v>
      </c>
      <c r="J39" s="92">
        <f t="shared" ref="J39" si="79">SUM(J38)</f>
        <v>0</v>
      </c>
      <c r="K39" s="92">
        <f t="shared" ref="K39" si="80">SUM(K38)</f>
        <v>0</v>
      </c>
      <c r="L39" s="92"/>
      <c r="M39" s="92"/>
      <c r="N39" s="92"/>
      <c r="O39" s="93"/>
    </row>
    <row r="40" spans="1:15" x14ac:dyDescent="0.2">
      <c r="A40" s="33" t="s">
        <v>56</v>
      </c>
      <c r="B40" s="31"/>
      <c r="C40" s="32"/>
      <c r="D40" s="31"/>
      <c r="E40" s="31"/>
      <c r="F40" s="98"/>
      <c r="G40" s="32"/>
      <c r="H40" s="31"/>
      <c r="I40" s="31"/>
      <c r="J40" s="31"/>
      <c r="K40" s="32"/>
      <c r="L40" s="31"/>
      <c r="M40" s="31"/>
      <c r="N40" s="31"/>
    </row>
    <row r="41" spans="1:15" ht="10.5" thickBot="1" x14ac:dyDescent="0.25">
      <c r="A41" s="30" t="s">
        <v>189</v>
      </c>
      <c r="B41" s="67" t="s">
        <v>119</v>
      </c>
      <c r="C41" s="68">
        <v>70000</v>
      </c>
      <c r="D41" s="69">
        <v>55000</v>
      </c>
      <c r="E41" s="69">
        <v>3000</v>
      </c>
      <c r="F41" s="70">
        <v>0</v>
      </c>
      <c r="G41" s="85">
        <f t="shared" ref="G41" si="81">D41+E41-F41</f>
        <v>58000</v>
      </c>
      <c r="H41" s="69">
        <v>0</v>
      </c>
      <c r="I41" s="69">
        <v>0</v>
      </c>
      <c r="J41" s="69">
        <v>0</v>
      </c>
      <c r="K41" s="85">
        <f t="shared" ref="K41" si="82">G41-H41-I41-J41</f>
        <v>58000</v>
      </c>
      <c r="L41" s="73"/>
      <c r="M41" s="69"/>
      <c r="N41" s="69"/>
    </row>
    <row r="42" spans="1:15" s="94" customFormat="1" ht="11" thickBot="1" x14ac:dyDescent="0.3">
      <c r="A42" s="100" t="s">
        <v>155</v>
      </c>
      <c r="B42" s="91"/>
      <c r="C42" s="92">
        <f>SUM(C41)</f>
        <v>70000</v>
      </c>
      <c r="D42" s="92">
        <f t="shared" ref="D42" si="83">SUM(D41)</f>
        <v>55000</v>
      </c>
      <c r="E42" s="92">
        <f t="shared" ref="E42" si="84">SUM(E41)</f>
        <v>3000</v>
      </c>
      <c r="F42" s="96">
        <f t="shared" ref="F42" si="85">SUM(F41)</f>
        <v>0</v>
      </c>
      <c r="G42" s="92">
        <f t="shared" ref="G42" si="86">SUM(G41)</f>
        <v>58000</v>
      </c>
      <c r="H42" s="92">
        <f t="shared" ref="H42" si="87">SUM(H41)</f>
        <v>0</v>
      </c>
      <c r="I42" s="92">
        <f t="shared" ref="I42" si="88">SUM(I41)</f>
        <v>0</v>
      </c>
      <c r="J42" s="92">
        <f t="shared" ref="J42" si="89">SUM(J41)</f>
        <v>0</v>
      </c>
      <c r="K42" s="92">
        <f t="shared" ref="K42" si="90">SUM(K41)</f>
        <v>58000</v>
      </c>
      <c r="L42" s="92"/>
      <c r="M42" s="92"/>
      <c r="N42" s="92"/>
      <c r="O42" s="93"/>
    </row>
    <row r="43" spans="1:15" x14ac:dyDescent="0.2">
      <c r="A43" s="33" t="s">
        <v>184</v>
      </c>
      <c r="B43" s="31"/>
      <c r="C43" s="32"/>
      <c r="D43" s="31"/>
      <c r="E43" s="31"/>
      <c r="F43" s="98"/>
      <c r="G43" s="32"/>
      <c r="H43" s="31"/>
      <c r="I43" s="31"/>
      <c r="J43" s="31"/>
      <c r="K43" s="32"/>
      <c r="L43" s="31"/>
      <c r="M43" s="31"/>
      <c r="N43" s="31"/>
    </row>
    <row r="44" spans="1:15" ht="10.5" thickBot="1" x14ac:dyDescent="0.25">
      <c r="A44" s="30" t="s">
        <v>48</v>
      </c>
      <c r="B44" s="67"/>
      <c r="C44" s="32"/>
      <c r="D44" s="31"/>
      <c r="E44" s="31"/>
      <c r="F44" s="98"/>
      <c r="G44" s="32"/>
      <c r="H44" s="31"/>
      <c r="I44" s="31"/>
      <c r="J44" s="31"/>
      <c r="K44" s="32"/>
      <c r="L44" s="31"/>
      <c r="M44" s="31"/>
      <c r="N44" s="31"/>
    </row>
    <row r="45" spans="1:15" s="94" customFormat="1" ht="11" thickBot="1" x14ac:dyDescent="0.3">
      <c r="A45" s="100" t="s">
        <v>183</v>
      </c>
      <c r="B45" s="91"/>
      <c r="C45" s="92">
        <f>SUM(C44)</f>
        <v>0</v>
      </c>
      <c r="D45" s="92">
        <f t="shared" ref="D45" si="91">SUM(D44)</f>
        <v>0</v>
      </c>
      <c r="E45" s="92">
        <f t="shared" ref="E45" si="92">SUM(E44)</f>
        <v>0</v>
      </c>
      <c r="F45" s="96">
        <f t="shared" ref="F45" si="93">SUM(F44)</f>
        <v>0</v>
      </c>
      <c r="G45" s="92">
        <f t="shared" ref="G45" si="94">SUM(G44)</f>
        <v>0</v>
      </c>
      <c r="H45" s="92">
        <f t="shared" ref="H45" si="95">SUM(H44)</f>
        <v>0</v>
      </c>
      <c r="I45" s="92">
        <f t="shared" ref="I45" si="96">SUM(I44)</f>
        <v>0</v>
      </c>
      <c r="J45" s="92">
        <f t="shared" ref="J45" si="97">SUM(J44)</f>
        <v>0</v>
      </c>
      <c r="K45" s="92">
        <f t="shared" ref="K45" si="98">SUM(K44)</f>
        <v>0</v>
      </c>
      <c r="L45" s="92"/>
      <c r="M45" s="92"/>
      <c r="N45" s="92"/>
      <c r="O45" s="93"/>
    </row>
    <row r="46" spans="1:15" ht="11" thickBot="1" x14ac:dyDescent="0.25">
      <c r="A46" s="111" t="s">
        <v>156</v>
      </c>
      <c r="B46" s="112"/>
      <c r="C46" s="113">
        <f t="shared" ref="C46:K46" si="99">C36+C39+C42+C45</f>
        <v>70000</v>
      </c>
      <c r="D46" s="113">
        <f t="shared" si="99"/>
        <v>55000</v>
      </c>
      <c r="E46" s="113">
        <f t="shared" si="99"/>
        <v>3000</v>
      </c>
      <c r="F46" s="114">
        <f t="shared" si="99"/>
        <v>0</v>
      </c>
      <c r="G46" s="113">
        <f t="shared" si="99"/>
        <v>58000</v>
      </c>
      <c r="H46" s="113">
        <f t="shared" si="99"/>
        <v>0</v>
      </c>
      <c r="I46" s="113">
        <f t="shared" si="99"/>
        <v>0</v>
      </c>
      <c r="J46" s="113">
        <f t="shared" si="99"/>
        <v>0</v>
      </c>
      <c r="K46" s="113">
        <f t="shared" si="99"/>
        <v>58000</v>
      </c>
      <c r="L46" s="113"/>
      <c r="M46" s="113">
        <f>M36+M39+M42+M45</f>
        <v>0</v>
      </c>
      <c r="N46" s="113">
        <f>N36+N39+N42+N45</f>
        <v>0</v>
      </c>
    </row>
    <row r="47" spans="1:15" ht="10.5" thickTop="1" x14ac:dyDescent="0.2">
      <c r="A47" s="25" t="s">
        <v>57</v>
      </c>
      <c r="B47" s="19"/>
      <c r="C47" s="19"/>
      <c r="D47" s="19"/>
      <c r="E47" s="19"/>
      <c r="F47" s="99"/>
      <c r="G47" s="19"/>
      <c r="H47" s="19"/>
      <c r="I47" s="19"/>
      <c r="J47" s="19"/>
      <c r="K47" s="19"/>
      <c r="L47" s="19"/>
      <c r="M47" s="19"/>
      <c r="N47" s="19"/>
    </row>
    <row r="48" spans="1:15" ht="20" x14ac:dyDescent="0.2">
      <c r="A48" s="22" t="s">
        <v>58</v>
      </c>
      <c r="B48" s="28"/>
      <c r="C48" s="29"/>
      <c r="D48" s="28"/>
      <c r="E48" s="28"/>
      <c r="F48" s="95"/>
      <c r="G48" s="29"/>
      <c r="H48" s="28"/>
      <c r="I48" s="28"/>
      <c r="J48" s="28"/>
      <c r="K48" s="29"/>
      <c r="L48" s="28"/>
      <c r="M48" s="28"/>
      <c r="N48" s="28"/>
    </row>
    <row r="49" spans="1:15" ht="10.5" thickBot="1" x14ac:dyDescent="0.25">
      <c r="A49" s="23" t="s">
        <v>48</v>
      </c>
      <c r="B49" s="31"/>
      <c r="C49" s="32"/>
      <c r="D49" s="31"/>
      <c r="E49" s="31"/>
      <c r="F49" s="98"/>
      <c r="G49" s="32"/>
      <c r="H49" s="31"/>
      <c r="I49" s="31"/>
      <c r="J49" s="31"/>
      <c r="K49" s="32"/>
      <c r="L49" s="31"/>
      <c r="M49" s="31"/>
      <c r="N49" s="31"/>
    </row>
    <row r="50" spans="1:15" s="94" customFormat="1" ht="21.5" thickBot="1" x14ac:dyDescent="0.3">
      <c r="A50" s="100" t="s">
        <v>157</v>
      </c>
      <c r="B50" s="91"/>
      <c r="C50" s="92">
        <f>SUM(C49)</f>
        <v>0</v>
      </c>
      <c r="D50" s="92">
        <f t="shared" ref="D50" si="100">SUM(D49)</f>
        <v>0</v>
      </c>
      <c r="E50" s="92">
        <f t="shared" ref="E50" si="101">SUM(E49)</f>
        <v>0</v>
      </c>
      <c r="F50" s="96">
        <f t="shared" ref="F50" si="102">SUM(F49)</f>
        <v>0</v>
      </c>
      <c r="G50" s="92">
        <f t="shared" ref="G50" si="103">SUM(G49)</f>
        <v>0</v>
      </c>
      <c r="H50" s="92">
        <f t="shared" ref="H50" si="104">SUM(H49)</f>
        <v>0</v>
      </c>
      <c r="I50" s="92">
        <f t="shared" ref="I50" si="105">SUM(I49)</f>
        <v>0</v>
      </c>
      <c r="J50" s="92">
        <f t="shared" ref="J50" si="106">SUM(J49)</f>
        <v>0</v>
      </c>
      <c r="K50" s="92">
        <f t="shared" ref="K50" si="107">SUM(K49)</f>
        <v>0</v>
      </c>
      <c r="L50" s="92"/>
      <c r="M50" s="92"/>
      <c r="N50" s="92"/>
      <c r="O50" s="93"/>
    </row>
    <row r="51" spans="1:15" ht="20" x14ac:dyDescent="0.2">
      <c r="A51" s="22" t="s">
        <v>59</v>
      </c>
      <c r="B51" s="31"/>
      <c r="C51" s="32"/>
      <c r="D51" s="31"/>
      <c r="E51" s="31"/>
      <c r="F51" s="98"/>
      <c r="G51" s="32"/>
      <c r="H51" s="31"/>
      <c r="I51" s="31"/>
      <c r="J51" s="31"/>
      <c r="K51" s="32"/>
      <c r="L51" s="31"/>
      <c r="M51" s="31"/>
      <c r="N51" s="31"/>
    </row>
    <row r="52" spans="1:15" ht="10.5" thickBot="1" x14ac:dyDescent="0.25">
      <c r="A52" s="23" t="s">
        <v>48</v>
      </c>
      <c r="B52" s="31"/>
      <c r="C52" s="32"/>
      <c r="D52" s="31"/>
      <c r="E52" s="31"/>
      <c r="F52" s="98"/>
      <c r="G52" s="32"/>
      <c r="H52" s="31"/>
      <c r="I52" s="31"/>
      <c r="J52" s="31"/>
      <c r="K52" s="32"/>
      <c r="L52" s="31"/>
      <c r="M52" s="31"/>
      <c r="N52" s="31"/>
    </row>
    <row r="53" spans="1:15" s="94" customFormat="1" ht="21.5" thickBot="1" x14ac:dyDescent="0.3">
      <c r="A53" s="100" t="s">
        <v>158</v>
      </c>
      <c r="B53" s="91"/>
      <c r="C53" s="92">
        <f>SUM(C52)</f>
        <v>0</v>
      </c>
      <c r="D53" s="92">
        <f t="shared" ref="D53" si="108">SUM(D52)</f>
        <v>0</v>
      </c>
      <c r="E53" s="92">
        <f t="shared" ref="E53" si="109">SUM(E52)</f>
        <v>0</v>
      </c>
      <c r="F53" s="96">
        <f t="shared" ref="F53" si="110">SUM(F52)</f>
        <v>0</v>
      </c>
      <c r="G53" s="92">
        <f t="shared" ref="G53" si="111">SUM(G52)</f>
        <v>0</v>
      </c>
      <c r="H53" s="92">
        <f t="shared" ref="H53" si="112">SUM(H52)</f>
        <v>0</v>
      </c>
      <c r="I53" s="92">
        <f t="shared" ref="I53" si="113">SUM(I52)</f>
        <v>0</v>
      </c>
      <c r="J53" s="92">
        <f t="shared" ref="J53" si="114">SUM(J52)</f>
        <v>0</v>
      </c>
      <c r="K53" s="92">
        <f t="shared" ref="K53" si="115">SUM(K52)</f>
        <v>0</v>
      </c>
      <c r="L53" s="92"/>
      <c r="M53" s="92"/>
      <c r="N53" s="92"/>
      <c r="O53" s="93"/>
    </row>
    <row r="54" spans="1:15" ht="20" x14ac:dyDescent="0.2">
      <c r="A54" s="22" t="s">
        <v>185</v>
      </c>
      <c r="B54" s="31"/>
      <c r="C54" s="32"/>
      <c r="D54" s="31"/>
      <c r="E54" s="31"/>
      <c r="F54" s="98"/>
      <c r="G54" s="32"/>
      <c r="H54" s="31"/>
      <c r="I54" s="31"/>
      <c r="J54" s="31"/>
      <c r="K54" s="32"/>
      <c r="L54" s="31"/>
      <c r="M54" s="31"/>
      <c r="N54" s="31"/>
    </row>
    <row r="55" spans="1:15" ht="10.5" thickBot="1" x14ac:dyDescent="0.25">
      <c r="A55" s="23" t="s">
        <v>48</v>
      </c>
      <c r="B55" s="31"/>
      <c r="C55" s="32"/>
      <c r="D55" s="31"/>
      <c r="E55" s="31"/>
      <c r="F55" s="98"/>
      <c r="G55" s="32"/>
      <c r="H55" s="31"/>
      <c r="I55" s="31"/>
      <c r="J55" s="31"/>
      <c r="K55" s="32"/>
      <c r="L55" s="31"/>
      <c r="M55" s="31"/>
      <c r="N55" s="31"/>
    </row>
    <row r="56" spans="1:15" s="94" customFormat="1" ht="21.5" thickBot="1" x14ac:dyDescent="0.3">
      <c r="A56" s="100" t="s">
        <v>186</v>
      </c>
      <c r="B56" s="91"/>
      <c r="C56" s="92">
        <f>SUM(C55)</f>
        <v>0</v>
      </c>
      <c r="D56" s="92">
        <f t="shared" ref="D56" si="116">SUM(D55)</f>
        <v>0</v>
      </c>
      <c r="E56" s="92">
        <f t="shared" ref="E56" si="117">SUM(E55)</f>
        <v>0</v>
      </c>
      <c r="F56" s="96">
        <f t="shared" ref="F56" si="118">SUM(F55)</f>
        <v>0</v>
      </c>
      <c r="G56" s="92">
        <f t="shared" ref="G56" si="119">SUM(G55)</f>
        <v>0</v>
      </c>
      <c r="H56" s="92">
        <f t="shared" ref="H56" si="120">SUM(H55)</f>
        <v>0</v>
      </c>
      <c r="I56" s="92">
        <f t="shared" ref="I56" si="121">SUM(I55)</f>
        <v>0</v>
      </c>
      <c r="J56" s="92">
        <f t="shared" ref="J56" si="122">SUM(J55)</f>
        <v>0</v>
      </c>
      <c r="K56" s="92">
        <f t="shared" ref="K56" si="123">SUM(K55)</f>
        <v>0</v>
      </c>
      <c r="L56" s="92"/>
      <c r="M56" s="92"/>
      <c r="N56" s="92"/>
      <c r="O56" s="93"/>
    </row>
    <row r="57" spans="1:15" ht="20" x14ac:dyDescent="0.2">
      <c r="A57" s="22" t="s">
        <v>60</v>
      </c>
      <c r="B57" s="31"/>
      <c r="C57" s="32"/>
      <c r="D57" s="31"/>
      <c r="E57" s="31"/>
      <c r="F57" s="98"/>
      <c r="G57" s="32"/>
      <c r="H57" s="31"/>
      <c r="I57" s="31"/>
      <c r="J57" s="31"/>
      <c r="K57" s="32"/>
      <c r="L57" s="31"/>
      <c r="M57" s="31"/>
      <c r="N57" s="31"/>
    </row>
    <row r="58" spans="1:15" ht="10.5" thickBot="1" x14ac:dyDescent="0.25">
      <c r="A58" s="23" t="s">
        <v>48</v>
      </c>
      <c r="B58" s="31"/>
      <c r="C58" s="32"/>
      <c r="D58" s="31"/>
      <c r="E58" s="31"/>
      <c r="F58" s="98"/>
      <c r="G58" s="32"/>
      <c r="H58" s="31"/>
      <c r="I58" s="31"/>
      <c r="J58" s="31"/>
      <c r="K58" s="32"/>
      <c r="L58" s="31"/>
      <c r="M58" s="31"/>
      <c r="N58" s="31"/>
    </row>
    <row r="59" spans="1:15" s="94" customFormat="1" ht="21.5" thickBot="1" x14ac:dyDescent="0.3">
      <c r="A59" s="100" t="s">
        <v>159</v>
      </c>
      <c r="B59" s="91"/>
      <c r="C59" s="92">
        <f>SUM(C58)</f>
        <v>0</v>
      </c>
      <c r="D59" s="92">
        <f t="shared" ref="D59" si="124">SUM(D58)</f>
        <v>0</v>
      </c>
      <c r="E59" s="92">
        <f t="shared" ref="E59" si="125">SUM(E58)</f>
        <v>0</v>
      </c>
      <c r="F59" s="96">
        <f t="shared" ref="F59" si="126">SUM(F58)</f>
        <v>0</v>
      </c>
      <c r="G59" s="92">
        <f t="shared" ref="G59" si="127">SUM(G58)</f>
        <v>0</v>
      </c>
      <c r="H59" s="92">
        <f t="shared" ref="H59" si="128">SUM(H58)</f>
        <v>0</v>
      </c>
      <c r="I59" s="92">
        <f t="shared" ref="I59" si="129">SUM(I58)</f>
        <v>0</v>
      </c>
      <c r="J59" s="92">
        <f t="shared" ref="J59" si="130">SUM(J58)</f>
        <v>0</v>
      </c>
      <c r="K59" s="92">
        <f t="shared" ref="K59" si="131">SUM(K58)</f>
        <v>0</v>
      </c>
      <c r="L59" s="92"/>
      <c r="M59" s="92"/>
      <c r="N59" s="92"/>
      <c r="O59" s="93"/>
    </row>
    <row r="60" spans="1:15" ht="20" x14ac:dyDescent="0.2">
      <c r="A60" s="22" t="s">
        <v>61</v>
      </c>
      <c r="B60" s="31"/>
      <c r="C60" s="32"/>
      <c r="D60" s="31"/>
      <c r="E60" s="31"/>
      <c r="F60" s="98"/>
      <c r="G60" s="32"/>
      <c r="H60" s="31"/>
      <c r="I60" s="31"/>
      <c r="J60" s="31"/>
      <c r="K60" s="32"/>
      <c r="L60" s="31"/>
      <c r="M60" s="31"/>
      <c r="N60" s="31"/>
    </row>
    <row r="61" spans="1:15" ht="10.5" thickBot="1" x14ac:dyDescent="0.25">
      <c r="A61" s="23" t="s">
        <v>48</v>
      </c>
      <c r="B61" s="31"/>
      <c r="C61" s="32"/>
      <c r="D61" s="31"/>
      <c r="E61" s="31"/>
      <c r="F61" s="98"/>
      <c r="G61" s="32"/>
      <c r="H61" s="31"/>
      <c r="I61" s="31"/>
      <c r="J61" s="31"/>
      <c r="K61" s="32"/>
      <c r="L61" s="31"/>
      <c r="M61" s="31"/>
      <c r="N61" s="31"/>
    </row>
    <row r="62" spans="1:15" s="94" customFormat="1" ht="21.5" thickBot="1" x14ac:dyDescent="0.3">
      <c r="A62" s="100" t="s">
        <v>160</v>
      </c>
      <c r="B62" s="91"/>
      <c r="C62" s="92">
        <f>SUM(C61)</f>
        <v>0</v>
      </c>
      <c r="D62" s="92">
        <f t="shared" ref="D62" si="132">SUM(D61)</f>
        <v>0</v>
      </c>
      <c r="E62" s="92">
        <f t="shared" ref="E62" si="133">SUM(E61)</f>
        <v>0</v>
      </c>
      <c r="F62" s="96">
        <f t="shared" ref="F62" si="134">SUM(F61)</f>
        <v>0</v>
      </c>
      <c r="G62" s="92">
        <f t="shared" ref="G62" si="135">SUM(G61)</f>
        <v>0</v>
      </c>
      <c r="H62" s="92">
        <f t="shared" ref="H62" si="136">SUM(H61)</f>
        <v>0</v>
      </c>
      <c r="I62" s="92">
        <f t="shared" ref="I62" si="137">SUM(I61)</f>
        <v>0</v>
      </c>
      <c r="J62" s="92">
        <f t="shared" ref="J62" si="138">SUM(J61)</f>
        <v>0</v>
      </c>
      <c r="K62" s="92">
        <f t="shared" ref="K62" si="139">SUM(K61)</f>
        <v>0</v>
      </c>
      <c r="L62" s="92"/>
      <c r="M62" s="92"/>
      <c r="N62" s="92"/>
      <c r="O62" s="93"/>
    </row>
    <row r="63" spans="1:15" ht="20" x14ac:dyDescent="0.2">
      <c r="A63" s="22" t="s">
        <v>62</v>
      </c>
      <c r="B63" s="31"/>
      <c r="C63" s="32"/>
      <c r="D63" s="31"/>
      <c r="E63" s="31"/>
      <c r="F63" s="98"/>
      <c r="G63" s="32"/>
      <c r="H63" s="31"/>
      <c r="I63" s="31"/>
      <c r="J63" s="31"/>
      <c r="K63" s="32"/>
      <c r="L63" s="31"/>
      <c r="M63" s="31"/>
      <c r="N63" s="31"/>
    </row>
    <row r="64" spans="1:15" ht="10.5" thickBot="1" x14ac:dyDescent="0.25">
      <c r="A64" s="23" t="s">
        <v>48</v>
      </c>
      <c r="B64" s="31"/>
      <c r="C64" s="32"/>
      <c r="D64" s="31"/>
      <c r="E64" s="31"/>
      <c r="F64" s="98"/>
      <c r="G64" s="32"/>
      <c r="H64" s="31"/>
      <c r="I64" s="31"/>
      <c r="J64" s="31"/>
      <c r="K64" s="32"/>
      <c r="L64" s="31"/>
      <c r="M64" s="31"/>
      <c r="N64" s="31"/>
    </row>
    <row r="65" spans="1:15" s="94" customFormat="1" ht="21.5" thickBot="1" x14ac:dyDescent="0.3">
      <c r="A65" s="100" t="s">
        <v>161</v>
      </c>
      <c r="B65" s="91"/>
      <c r="C65" s="92">
        <f>SUM(C64)</f>
        <v>0</v>
      </c>
      <c r="D65" s="92">
        <f t="shared" ref="D65" si="140">SUM(D64)</f>
        <v>0</v>
      </c>
      <c r="E65" s="92">
        <f t="shared" ref="E65" si="141">SUM(E64)</f>
        <v>0</v>
      </c>
      <c r="F65" s="96">
        <f t="shared" ref="F65" si="142">SUM(F64)</f>
        <v>0</v>
      </c>
      <c r="G65" s="92">
        <f t="shared" ref="G65" si="143">SUM(G64)</f>
        <v>0</v>
      </c>
      <c r="H65" s="92">
        <f t="shared" ref="H65" si="144">SUM(H64)</f>
        <v>0</v>
      </c>
      <c r="I65" s="92">
        <f t="shared" ref="I65" si="145">SUM(I64)</f>
        <v>0</v>
      </c>
      <c r="J65" s="92">
        <f t="shared" ref="J65" si="146">SUM(J64)</f>
        <v>0</v>
      </c>
      <c r="K65" s="92">
        <f t="shared" ref="K65" si="147">SUM(K64)</f>
        <v>0</v>
      </c>
      <c r="L65" s="92"/>
      <c r="M65" s="92"/>
      <c r="N65" s="92"/>
      <c r="O65" s="93"/>
    </row>
    <row r="66" spans="1:15" ht="20" x14ac:dyDescent="0.2">
      <c r="A66" s="22" t="s">
        <v>187</v>
      </c>
      <c r="B66" s="31"/>
      <c r="C66" s="32"/>
      <c r="D66" s="31"/>
      <c r="E66" s="31"/>
      <c r="F66" s="98"/>
      <c r="G66" s="32"/>
      <c r="H66" s="31"/>
      <c r="I66" s="31"/>
      <c r="J66" s="31"/>
      <c r="K66" s="32"/>
      <c r="L66" s="31"/>
      <c r="M66" s="31"/>
      <c r="N66" s="31"/>
    </row>
    <row r="67" spans="1:15" ht="10.5" thickBot="1" x14ac:dyDescent="0.25">
      <c r="A67" s="23" t="s">
        <v>48</v>
      </c>
      <c r="B67" s="31"/>
      <c r="C67" s="32"/>
      <c r="D67" s="31"/>
      <c r="E67" s="31"/>
      <c r="F67" s="98"/>
      <c r="G67" s="32"/>
      <c r="H67" s="31"/>
      <c r="I67" s="31"/>
      <c r="J67" s="31"/>
      <c r="K67" s="32"/>
      <c r="L67" s="31"/>
      <c r="M67" s="31"/>
      <c r="N67" s="31"/>
    </row>
    <row r="68" spans="1:15" s="94" customFormat="1" ht="21.5" thickBot="1" x14ac:dyDescent="0.3">
      <c r="A68" s="100" t="s">
        <v>188</v>
      </c>
      <c r="B68" s="91"/>
      <c r="C68" s="92">
        <f>SUM(C67)</f>
        <v>0</v>
      </c>
      <c r="D68" s="92">
        <f t="shared" ref="D68" si="148">SUM(D67)</f>
        <v>0</v>
      </c>
      <c r="E68" s="92">
        <f t="shared" ref="E68" si="149">SUM(E67)</f>
        <v>0</v>
      </c>
      <c r="F68" s="96">
        <f t="shared" ref="F68" si="150">SUM(F67)</f>
        <v>0</v>
      </c>
      <c r="G68" s="92">
        <f t="shared" ref="G68" si="151">SUM(G67)</f>
        <v>0</v>
      </c>
      <c r="H68" s="92">
        <f t="shared" ref="H68" si="152">SUM(H67)</f>
        <v>0</v>
      </c>
      <c r="I68" s="92">
        <f t="shared" ref="I68" si="153">SUM(I67)</f>
        <v>0</v>
      </c>
      <c r="J68" s="92">
        <f t="shared" ref="J68" si="154">SUM(J67)</f>
        <v>0</v>
      </c>
      <c r="K68" s="92">
        <f t="shared" ref="K68" si="155">SUM(K67)</f>
        <v>0</v>
      </c>
      <c r="L68" s="92"/>
      <c r="M68" s="92"/>
      <c r="N68" s="92"/>
      <c r="O68" s="93"/>
    </row>
    <row r="69" spans="1:15" ht="20" x14ac:dyDescent="0.2">
      <c r="A69" s="22" t="s">
        <v>63</v>
      </c>
      <c r="B69" s="31"/>
      <c r="C69" s="32"/>
      <c r="D69" s="31"/>
      <c r="E69" s="31"/>
      <c r="F69" s="98"/>
      <c r="G69" s="32"/>
      <c r="H69" s="31"/>
      <c r="I69" s="31"/>
      <c r="J69" s="31"/>
      <c r="K69" s="32"/>
      <c r="L69" s="31"/>
      <c r="M69" s="31"/>
      <c r="N69" s="31"/>
    </row>
    <row r="70" spans="1:15" ht="10.5" thickBot="1" x14ac:dyDescent="0.25">
      <c r="A70" s="23" t="s">
        <v>48</v>
      </c>
      <c r="B70" s="31"/>
      <c r="C70" s="32"/>
      <c r="D70" s="31"/>
      <c r="E70" s="31"/>
      <c r="F70" s="98"/>
      <c r="G70" s="32"/>
      <c r="H70" s="31"/>
      <c r="I70" s="31"/>
      <c r="J70" s="31"/>
      <c r="K70" s="32"/>
      <c r="L70" s="31"/>
      <c r="M70" s="31"/>
      <c r="N70" s="31"/>
    </row>
    <row r="71" spans="1:15" s="94" customFormat="1" ht="21.5" thickBot="1" x14ac:dyDescent="0.3">
      <c r="A71" s="100" t="s">
        <v>163</v>
      </c>
      <c r="B71" s="91"/>
      <c r="C71" s="92">
        <f>SUM(C70)</f>
        <v>0</v>
      </c>
      <c r="D71" s="92">
        <f t="shared" ref="D71" si="156">SUM(D70)</f>
        <v>0</v>
      </c>
      <c r="E71" s="92">
        <f t="shared" ref="E71" si="157">SUM(E70)</f>
        <v>0</v>
      </c>
      <c r="F71" s="96">
        <f t="shared" ref="F71" si="158">SUM(F70)</f>
        <v>0</v>
      </c>
      <c r="G71" s="92">
        <f t="shared" ref="G71" si="159">SUM(G70)</f>
        <v>0</v>
      </c>
      <c r="H71" s="92">
        <f t="shared" ref="H71" si="160">SUM(H70)</f>
        <v>0</v>
      </c>
      <c r="I71" s="92">
        <f t="shared" ref="I71" si="161">SUM(I70)</f>
        <v>0</v>
      </c>
      <c r="J71" s="92">
        <f t="shared" ref="J71" si="162">SUM(J70)</f>
        <v>0</v>
      </c>
      <c r="K71" s="92">
        <f t="shared" ref="K71" si="163">SUM(K70)</f>
        <v>0</v>
      </c>
      <c r="L71" s="92"/>
      <c r="M71" s="92"/>
      <c r="N71" s="92"/>
      <c r="O71" s="93"/>
    </row>
    <row r="72" spans="1:15" x14ac:dyDescent="0.2">
      <c r="A72" s="22" t="s">
        <v>64</v>
      </c>
      <c r="B72" s="31"/>
      <c r="C72" s="32"/>
      <c r="D72" s="31"/>
      <c r="E72" s="31"/>
      <c r="F72" s="98"/>
      <c r="G72" s="32"/>
      <c r="H72" s="31"/>
      <c r="I72" s="31"/>
      <c r="J72" s="31"/>
      <c r="K72" s="32"/>
      <c r="L72" s="31"/>
      <c r="M72" s="31"/>
      <c r="N72" s="31"/>
    </row>
    <row r="73" spans="1:15" ht="10.5" thickBot="1" x14ac:dyDescent="0.25">
      <c r="A73" s="23" t="s">
        <v>48</v>
      </c>
      <c r="B73" s="31"/>
      <c r="C73" s="32"/>
      <c r="D73" s="31"/>
      <c r="E73" s="31"/>
      <c r="F73" s="98"/>
      <c r="G73" s="32"/>
      <c r="H73" s="31"/>
      <c r="I73" s="31"/>
      <c r="J73" s="31"/>
      <c r="K73" s="32"/>
      <c r="L73" s="31"/>
      <c r="M73" s="31"/>
      <c r="N73" s="31"/>
    </row>
    <row r="74" spans="1:15" s="94" customFormat="1" ht="11" thickBot="1" x14ac:dyDescent="0.3">
      <c r="A74" s="100" t="s">
        <v>162</v>
      </c>
      <c r="B74" s="91"/>
      <c r="C74" s="92">
        <f>SUM(C73)</f>
        <v>0</v>
      </c>
      <c r="D74" s="92">
        <f t="shared" ref="D74" si="164">SUM(D73)</f>
        <v>0</v>
      </c>
      <c r="E74" s="92">
        <f t="shared" ref="E74" si="165">SUM(E73)</f>
        <v>0</v>
      </c>
      <c r="F74" s="96">
        <f t="shared" ref="F74" si="166">SUM(F73)</f>
        <v>0</v>
      </c>
      <c r="G74" s="92">
        <f t="shared" ref="G74" si="167">SUM(G73)</f>
        <v>0</v>
      </c>
      <c r="H74" s="92">
        <f t="shared" ref="H74" si="168">SUM(H73)</f>
        <v>0</v>
      </c>
      <c r="I74" s="92">
        <f t="shared" ref="I74" si="169">SUM(I73)</f>
        <v>0</v>
      </c>
      <c r="J74" s="92">
        <f t="shared" ref="J74" si="170">SUM(J73)</f>
        <v>0</v>
      </c>
      <c r="K74" s="92">
        <f t="shared" ref="K74" si="171">SUM(K73)</f>
        <v>0</v>
      </c>
      <c r="L74" s="92"/>
      <c r="M74" s="92"/>
      <c r="N74" s="92"/>
      <c r="O74" s="93"/>
    </row>
    <row r="75" spans="1:15" ht="20" x14ac:dyDescent="0.2">
      <c r="A75" s="22" t="s">
        <v>190</v>
      </c>
      <c r="B75" s="31"/>
      <c r="C75" s="32"/>
      <c r="D75" s="31"/>
      <c r="E75" s="31"/>
      <c r="F75" s="98"/>
      <c r="G75" s="32"/>
      <c r="H75" s="31"/>
      <c r="I75" s="31"/>
      <c r="J75" s="31"/>
      <c r="K75" s="32"/>
      <c r="L75" s="31"/>
      <c r="M75" s="31"/>
      <c r="N75" s="31"/>
    </row>
    <row r="76" spans="1:15" ht="10.5" thickBot="1" x14ac:dyDescent="0.25">
      <c r="A76" s="24" t="s">
        <v>48</v>
      </c>
      <c r="B76" s="31"/>
      <c r="C76" s="32"/>
      <c r="D76" s="31"/>
      <c r="E76" s="31"/>
      <c r="F76" s="98"/>
      <c r="G76" s="32"/>
      <c r="H76" s="31"/>
      <c r="I76" s="31"/>
      <c r="J76" s="31"/>
      <c r="K76" s="32"/>
      <c r="L76" s="31"/>
      <c r="M76" s="31"/>
      <c r="N76" s="31"/>
    </row>
    <row r="77" spans="1:15" s="94" customFormat="1" ht="21.5" thickBot="1" x14ac:dyDescent="0.3">
      <c r="A77" s="100" t="s">
        <v>164</v>
      </c>
      <c r="B77" s="91"/>
      <c r="C77" s="92">
        <f>SUM(C76)</f>
        <v>0</v>
      </c>
      <c r="D77" s="92">
        <f t="shared" ref="D77" si="172">SUM(D76)</f>
        <v>0</v>
      </c>
      <c r="E77" s="92">
        <f t="shared" ref="E77" si="173">SUM(E76)</f>
        <v>0</v>
      </c>
      <c r="F77" s="96">
        <f t="shared" ref="F77" si="174">SUM(F76)</f>
        <v>0</v>
      </c>
      <c r="G77" s="92">
        <f t="shared" ref="G77" si="175">SUM(G76)</f>
        <v>0</v>
      </c>
      <c r="H77" s="92">
        <f t="shared" ref="H77" si="176">SUM(H76)</f>
        <v>0</v>
      </c>
      <c r="I77" s="92">
        <f t="shared" ref="I77" si="177">SUM(I76)</f>
        <v>0</v>
      </c>
      <c r="J77" s="92">
        <f t="shared" ref="J77" si="178">SUM(J76)</f>
        <v>0</v>
      </c>
      <c r="K77" s="92">
        <f t="shared" ref="K77" si="179">SUM(K76)</f>
        <v>0</v>
      </c>
      <c r="L77" s="92"/>
      <c r="M77" s="92"/>
      <c r="N77" s="92"/>
      <c r="O77" s="93"/>
    </row>
    <row r="78" spans="1:15" ht="11" thickBot="1" x14ac:dyDescent="0.25">
      <c r="A78" s="111" t="s">
        <v>165</v>
      </c>
      <c r="B78" s="112"/>
      <c r="C78" s="113">
        <f>C50+C53+C56+C59+C62+C65+C68+C71+C74+C77</f>
        <v>0</v>
      </c>
      <c r="D78" s="113">
        <f t="shared" ref="D78:N78" si="180">D50+D53+D56+D59+D62+D65+D68+D71+D74+D77</f>
        <v>0</v>
      </c>
      <c r="E78" s="113">
        <f t="shared" si="180"/>
        <v>0</v>
      </c>
      <c r="F78" s="114">
        <f t="shared" si="180"/>
        <v>0</v>
      </c>
      <c r="G78" s="113">
        <f t="shared" si="180"/>
        <v>0</v>
      </c>
      <c r="H78" s="113">
        <f t="shared" si="180"/>
        <v>0</v>
      </c>
      <c r="I78" s="113">
        <f t="shared" si="180"/>
        <v>0</v>
      </c>
      <c r="J78" s="113">
        <f t="shared" si="180"/>
        <v>0</v>
      </c>
      <c r="K78" s="113">
        <f t="shared" si="180"/>
        <v>0</v>
      </c>
      <c r="L78" s="113"/>
      <c r="M78" s="113">
        <f t="shared" si="180"/>
        <v>0</v>
      </c>
      <c r="N78" s="113">
        <f t="shared" si="180"/>
        <v>0</v>
      </c>
    </row>
    <row r="79" spans="1:15" ht="11.5" thickTop="1" thickBot="1" x14ac:dyDescent="0.25">
      <c r="A79" s="115" t="s">
        <v>166</v>
      </c>
      <c r="B79" s="116"/>
      <c r="C79" s="117">
        <f t="shared" ref="C79:K79" si="181">C32+C46+C78</f>
        <v>20281000</v>
      </c>
      <c r="D79" s="117">
        <f t="shared" si="181"/>
        <v>15485000</v>
      </c>
      <c r="E79" s="117">
        <f t="shared" si="181"/>
        <v>1328000</v>
      </c>
      <c r="F79" s="118">
        <f t="shared" si="181"/>
        <v>598000</v>
      </c>
      <c r="G79" s="117">
        <f t="shared" si="181"/>
        <v>16215000</v>
      </c>
      <c r="H79" s="117">
        <f t="shared" si="181"/>
        <v>747950</v>
      </c>
      <c r="I79" s="117">
        <f t="shared" si="181"/>
        <v>144300</v>
      </c>
      <c r="J79" s="117">
        <f t="shared" si="181"/>
        <v>0</v>
      </c>
      <c r="K79" s="117">
        <f t="shared" si="181"/>
        <v>15322750</v>
      </c>
      <c r="L79" s="117"/>
      <c r="M79" s="117">
        <f>M32+M46+M78</f>
        <v>0</v>
      </c>
      <c r="N79" s="117">
        <f>N32+N46+N78</f>
        <v>0</v>
      </c>
    </row>
    <row r="80" spans="1:15" ht="10.5" thickTop="1" x14ac:dyDescent="0.2"/>
    <row r="81" spans="7:7" x14ac:dyDescent="0.2">
      <c r="G81" s="102"/>
    </row>
  </sheetData>
  <mergeCells count="1">
    <mergeCell ref="A1:N1"/>
  </mergeCells>
  <hyperlinks>
    <hyperlink ref="O1" location="'Table des matières'!A1" display="Retour à la table des matières" xr:uid="{D125F0FD-935D-4F50-962F-B27862EAC4CC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69" fitToHeight="0" orientation="landscape" horizontalDpi="4294967292" verticalDpi="1200" r:id="rId1"/>
  <rowBreaks count="2" manualBreakCount="2">
    <brk id="32" max="13" man="1"/>
    <brk id="4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A24C-629E-41E4-87E3-69F19DF10290}">
  <sheetPr codeName="Feuil6">
    <tabColor rgb="FF70C4A9"/>
  </sheetPr>
  <dimension ref="A1:P17"/>
  <sheetViews>
    <sheetView zoomScale="120" zoomScaleNormal="120" workbookViewId="0">
      <pane ySplit="3" topLeftCell="A4" activePane="bottomLeft" state="frozen"/>
      <selection pane="bottomLeft" sqref="A1:O1"/>
    </sheetView>
  </sheetViews>
  <sheetFormatPr baseColWidth="10" defaultColWidth="11.453125" defaultRowHeight="10" x14ac:dyDescent="0.2"/>
  <cols>
    <col min="1" max="1" width="25" style="17" bestFit="1" customWidth="1"/>
    <col min="2" max="2" width="5.54296875" style="17" bestFit="1" customWidth="1"/>
    <col min="3" max="5" width="13.453125" style="17" bestFit="1" customWidth="1"/>
    <col min="6" max="6" width="6.1796875" style="17" bestFit="1" customWidth="1"/>
    <col min="7" max="7" width="13.453125" style="17" bestFit="1" customWidth="1"/>
    <col min="8" max="8" width="9.453125" style="17" bestFit="1" customWidth="1"/>
    <col min="9" max="9" width="11.54296875" style="17" bestFit="1" customWidth="1"/>
    <col min="10" max="10" width="13.453125" style="17" bestFit="1" customWidth="1"/>
    <col min="11" max="13" width="7.26953125" style="17" bestFit="1" customWidth="1"/>
    <col min="14" max="14" width="15" style="17" bestFit="1" customWidth="1"/>
    <col min="15" max="15" width="12.453125" style="17" bestFit="1" customWidth="1"/>
    <col min="16" max="16" width="12" style="17" bestFit="1" customWidth="1"/>
    <col min="17" max="16384" width="11.453125" style="17"/>
  </cols>
  <sheetData>
    <row r="1" spans="1:16" ht="45" customHeight="1" thickBot="1" x14ac:dyDescent="0.25">
      <c r="A1" s="136" t="s">
        <v>167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38" t="s">
        <v>13</v>
      </c>
    </row>
    <row r="2" spans="1:16" ht="94.5" customHeight="1" thickBot="1" x14ac:dyDescent="0.25">
      <c r="A2" s="1" t="s">
        <v>42</v>
      </c>
      <c r="B2" s="18" t="s">
        <v>65</v>
      </c>
      <c r="C2" s="18" t="s">
        <v>66</v>
      </c>
      <c r="D2" s="18" t="s">
        <v>132</v>
      </c>
      <c r="E2" s="18" t="s">
        <v>133</v>
      </c>
      <c r="F2" s="18" t="s">
        <v>134</v>
      </c>
      <c r="G2" s="18" t="s">
        <v>135</v>
      </c>
      <c r="H2" s="18" t="s">
        <v>168</v>
      </c>
      <c r="I2" s="18" t="s">
        <v>169</v>
      </c>
      <c r="J2" s="18" t="s">
        <v>139</v>
      </c>
      <c r="K2" s="18" t="s">
        <v>67</v>
      </c>
      <c r="L2" s="18" t="s">
        <v>140</v>
      </c>
      <c r="M2" s="18" t="s">
        <v>141</v>
      </c>
      <c r="N2" s="18" t="s">
        <v>68</v>
      </c>
      <c r="O2" s="18" t="s">
        <v>170</v>
      </c>
    </row>
    <row r="3" spans="1:16" ht="20" x14ac:dyDescent="0.2">
      <c r="A3" s="21" t="s">
        <v>69</v>
      </c>
      <c r="B3" s="19"/>
      <c r="C3" s="19"/>
      <c r="D3" s="19"/>
      <c r="E3" s="19"/>
      <c r="F3" s="99"/>
      <c r="G3" s="19"/>
      <c r="H3" s="19"/>
      <c r="I3" s="19"/>
      <c r="J3" s="19"/>
      <c r="K3" s="19"/>
      <c r="L3" s="19"/>
      <c r="M3" s="19"/>
      <c r="N3" s="19"/>
      <c r="O3" s="19"/>
    </row>
    <row r="4" spans="1:16" ht="20" x14ac:dyDescent="0.2">
      <c r="A4" s="22" t="s">
        <v>72</v>
      </c>
      <c r="B4" s="71"/>
      <c r="C4" s="72"/>
      <c r="D4" s="71"/>
      <c r="E4" s="71"/>
      <c r="F4" s="103"/>
      <c r="G4" s="72"/>
      <c r="H4" s="71"/>
      <c r="I4" s="71"/>
      <c r="J4" s="72"/>
      <c r="K4" s="71"/>
      <c r="L4" s="71"/>
      <c r="M4" s="71"/>
      <c r="N4" s="71"/>
      <c r="O4" s="71"/>
    </row>
    <row r="5" spans="1:16" ht="10.5" thickBot="1" x14ac:dyDescent="0.25">
      <c r="A5" s="34" t="s">
        <v>120</v>
      </c>
      <c r="B5" s="75" t="s">
        <v>121</v>
      </c>
      <c r="C5" s="76">
        <v>350000</v>
      </c>
      <c r="D5" s="77">
        <v>350000</v>
      </c>
      <c r="E5" s="77">
        <v>0</v>
      </c>
      <c r="F5" s="104">
        <v>0</v>
      </c>
      <c r="G5" s="76">
        <f>D5+E5-F5</f>
        <v>350000</v>
      </c>
      <c r="H5" s="77">
        <v>0</v>
      </c>
      <c r="I5" s="77">
        <v>0</v>
      </c>
      <c r="J5" s="76">
        <f>G5-H5-I5</f>
        <v>350000</v>
      </c>
      <c r="K5" s="77"/>
      <c r="L5" s="77">
        <v>0</v>
      </c>
      <c r="M5" s="77">
        <v>0</v>
      </c>
      <c r="N5" s="77">
        <v>400000</v>
      </c>
      <c r="O5" s="77">
        <v>15000</v>
      </c>
    </row>
    <row r="6" spans="1:16" s="94" customFormat="1" ht="11" thickBot="1" x14ac:dyDescent="0.3">
      <c r="A6" s="100" t="s">
        <v>171</v>
      </c>
      <c r="B6" s="91"/>
      <c r="C6" s="92">
        <f>SUM(C5)</f>
        <v>350000</v>
      </c>
      <c r="D6" s="92">
        <f t="shared" ref="D6:O6" si="0">SUM(D5)</f>
        <v>350000</v>
      </c>
      <c r="E6" s="92">
        <f t="shared" si="0"/>
        <v>0</v>
      </c>
      <c r="F6" s="96">
        <f t="shared" si="0"/>
        <v>0</v>
      </c>
      <c r="G6" s="92">
        <f t="shared" si="0"/>
        <v>350000</v>
      </c>
      <c r="H6" s="92">
        <f t="shared" si="0"/>
        <v>0</v>
      </c>
      <c r="I6" s="92">
        <f t="shared" si="0"/>
        <v>0</v>
      </c>
      <c r="J6" s="92">
        <f t="shared" si="0"/>
        <v>350000</v>
      </c>
      <c r="K6" s="92"/>
      <c r="L6" s="92">
        <f t="shared" si="0"/>
        <v>0</v>
      </c>
      <c r="M6" s="92">
        <f t="shared" si="0"/>
        <v>0</v>
      </c>
      <c r="N6" s="92">
        <f t="shared" si="0"/>
        <v>400000</v>
      </c>
      <c r="O6" s="92">
        <f t="shared" si="0"/>
        <v>15000</v>
      </c>
    </row>
    <row r="7" spans="1:16" x14ac:dyDescent="0.2">
      <c r="A7" s="22" t="s">
        <v>70</v>
      </c>
      <c r="B7" s="75"/>
      <c r="C7" s="76"/>
      <c r="D7" s="77"/>
      <c r="E7" s="77"/>
      <c r="F7" s="104"/>
      <c r="G7" s="76"/>
      <c r="H7" s="77"/>
      <c r="I7" s="77"/>
      <c r="J7" s="76"/>
      <c r="K7" s="77"/>
      <c r="L7" s="77"/>
      <c r="M7" s="77"/>
      <c r="N7" s="77"/>
      <c r="O7" s="77"/>
    </row>
    <row r="8" spans="1:16" ht="10.5" thickBot="1" x14ac:dyDescent="0.25">
      <c r="A8" s="34" t="s">
        <v>105</v>
      </c>
      <c r="B8" s="75" t="s">
        <v>106</v>
      </c>
      <c r="C8" s="76">
        <v>598000</v>
      </c>
      <c r="D8" s="77">
        <v>0</v>
      </c>
      <c r="E8" s="77">
        <v>598000</v>
      </c>
      <c r="F8" s="104">
        <v>0</v>
      </c>
      <c r="G8" s="76">
        <f>D8+E8-F8</f>
        <v>598000</v>
      </c>
      <c r="H8" s="77">
        <v>0</v>
      </c>
      <c r="I8" s="77">
        <v>0</v>
      </c>
      <c r="J8" s="76">
        <f>G8-H8-I8</f>
        <v>598000</v>
      </c>
      <c r="K8" s="77"/>
      <c r="L8" s="77">
        <v>0</v>
      </c>
      <c r="M8" s="77">
        <v>0</v>
      </c>
      <c r="N8" s="77">
        <v>1000000</v>
      </c>
      <c r="O8" s="77">
        <v>20000</v>
      </c>
      <c r="P8" s="78" t="s">
        <v>193</v>
      </c>
    </row>
    <row r="9" spans="1:16" s="94" customFormat="1" ht="11" thickBot="1" x14ac:dyDescent="0.3">
      <c r="A9" s="100" t="s">
        <v>172</v>
      </c>
      <c r="B9" s="91"/>
      <c r="C9" s="92">
        <f>SUM(C8)</f>
        <v>598000</v>
      </c>
      <c r="D9" s="92">
        <f t="shared" ref="D9" si="1">SUM(D8)</f>
        <v>0</v>
      </c>
      <c r="E9" s="92">
        <f t="shared" ref="E9" si="2">SUM(E8)</f>
        <v>598000</v>
      </c>
      <c r="F9" s="96">
        <f t="shared" ref="F9" si="3">SUM(F8)</f>
        <v>0</v>
      </c>
      <c r="G9" s="92">
        <f t="shared" ref="G9" si="4">SUM(G8)</f>
        <v>598000</v>
      </c>
      <c r="H9" s="92">
        <f t="shared" ref="H9" si="5">SUM(H8)</f>
        <v>0</v>
      </c>
      <c r="I9" s="92">
        <f t="shared" ref="I9" si="6">SUM(I8)</f>
        <v>0</v>
      </c>
      <c r="J9" s="92">
        <f t="shared" ref="J9" si="7">SUM(J8)</f>
        <v>598000</v>
      </c>
      <c r="K9" s="92"/>
      <c r="L9" s="92">
        <f t="shared" ref="L9" si="8">SUM(L8)</f>
        <v>0</v>
      </c>
      <c r="M9" s="92">
        <f t="shared" ref="M9" si="9">SUM(M8)</f>
        <v>0</v>
      </c>
      <c r="N9" s="92">
        <f t="shared" ref="N9" si="10">SUM(N8)</f>
        <v>1000000</v>
      </c>
      <c r="O9" s="92">
        <f t="shared" ref="O9" si="11">SUM(O8)</f>
        <v>20000</v>
      </c>
    </row>
    <row r="10" spans="1:16" ht="20" x14ac:dyDescent="0.2">
      <c r="A10" s="22" t="s">
        <v>0</v>
      </c>
      <c r="B10" s="75"/>
      <c r="C10" s="76"/>
      <c r="D10" s="77"/>
      <c r="E10" s="77"/>
      <c r="F10" s="104"/>
      <c r="G10" s="76"/>
      <c r="H10" s="77"/>
      <c r="I10" s="77"/>
      <c r="J10" s="76"/>
      <c r="K10" s="77"/>
      <c r="L10" s="77"/>
      <c r="M10" s="77"/>
      <c r="N10" s="77"/>
      <c r="O10" s="77"/>
    </row>
    <row r="11" spans="1:16" ht="10.5" thickBot="1" x14ac:dyDescent="0.25">
      <c r="A11" s="34" t="s">
        <v>48</v>
      </c>
      <c r="B11" s="75"/>
      <c r="C11" s="76"/>
      <c r="D11" s="77"/>
      <c r="E11" s="77"/>
      <c r="F11" s="104"/>
      <c r="G11" s="76"/>
      <c r="H11" s="77"/>
      <c r="I11" s="77"/>
      <c r="J11" s="76"/>
      <c r="K11" s="77"/>
      <c r="L11" s="77"/>
      <c r="M11" s="77"/>
      <c r="N11" s="77"/>
      <c r="O11" s="77"/>
    </row>
    <row r="12" spans="1:16" s="94" customFormat="1" ht="21.5" thickBot="1" x14ac:dyDescent="0.3">
      <c r="A12" s="100" t="s">
        <v>173</v>
      </c>
      <c r="B12" s="91"/>
      <c r="C12" s="92">
        <f>SUM(C11)</f>
        <v>0</v>
      </c>
      <c r="D12" s="92">
        <f t="shared" ref="D12" si="12">SUM(D11)</f>
        <v>0</v>
      </c>
      <c r="E12" s="92">
        <f t="shared" ref="E12" si="13">SUM(E11)</f>
        <v>0</v>
      </c>
      <c r="F12" s="96">
        <f t="shared" ref="F12" si="14">SUM(F11)</f>
        <v>0</v>
      </c>
      <c r="G12" s="92">
        <f t="shared" ref="G12" si="15">SUM(G11)</f>
        <v>0</v>
      </c>
      <c r="H12" s="92">
        <f t="shared" ref="H12" si="16">SUM(H11)</f>
        <v>0</v>
      </c>
      <c r="I12" s="92">
        <f t="shared" ref="I12" si="17">SUM(I11)</f>
        <v>0</v>
      </c>
      <c r="J12" s="92">
        <f t="shared" ref="J12" si="18">SUM(J11)</f>
        <v>0</v>
      </c>
      <c r="K12" s="92"/>
      <c r="L12" s="92">
        <f t="shared" ref="L12" si="19">SUM(L11)</f>
        <v>0</v>
      </c>
      <c r="M12" s="92">
        <f t="shared" ref="M12" si="20">SUM(M11)</f>
        <v>0</v>
      </c>
      <c r="N12" s="92">
        <f t="shared" ref="N12" si="21">SUM(N11)</f>
        <v>0</v>
      </c>
      <c r="O12" s="92">
        <f t="shared" ref="O12" si="22">SUM(O11)</f>
        <v>0</v>
      </c>
    </row>
    <row r="13" spans="1:16" ht="20" x14ac:dyDescent="0.2">
      <c r="A13" s="22" t="s">
        <v>71</v>
      </c>
      <c r="B13" s="75"/>
      <c r="C13" s="76"/>
      <c r="D13" s="77"/>
      <c r="E13" s="77"/>
      <c r="F13" s="104"/>
      <c r="G13" s="76"/>
      <c r="H13" s="77"/>
      <c r="I13" s="77"/>
      <c r="J13" s="76"/>
      <c r="K13" s="77"/>
      <c r="L13" s="77"/>
      <c r="M13" s="77"/>
      <c r="N13" s="77"/>
      <c r="O13" s="77"/>
    </row>
    <row r="14" spans="1:16" ht="10.5" thickBot="1" x14ac:dyDescent="0.25">
      <c r="A14" s="35" t="s">
        <v>48</v>
      </c>
      <c r="B14" s="75"/>
      <c r="C14" s="76"/>
      <c r="D14" s="77"/>
      <c r="E14" s="77"/>
      <c r="F14" s="104"/>
      <c r="G14" s="76"/>
      <c r="H14" s="77"/>
      <c r="I14" s="77"/>
      <c r="J14" s="76"/>
      <c r="K14" s="77"/>
      <c r="L14" s="77"/>
      <c r="M14" s="77"/>
      <c r="N14" s="77"/>
      <c r="O14" s="77"/>
    </row>
    <row r="15" spans="1:16" s="94" customFormat="1" ht="21.5" thickBot="1" x14ac:dyDescent="0.3">
      <c r="A15" s="100" t="s">
        <v>174</v>
      </c>
      <c r="B15" s="91"/>
      <c r="C15" s="92">
        <f>SUM(C14)</f>
        <v>0</v>
      </c>
      <c r="D15" s="92">
        <f t="shared" ref="D15" si="23">SUM(D14)</f>
        <v>0</v>
      </c>
      <c r="E15" s="92">
        <f t="shared" ref="E15" si="24">SUM(E14)</f>
        <v>0</v>
      </c>
      <c r="F15" s="96">
        <f t="shared" ref="F15" si="25">SUM(F14)</f>
        <v>0</v>
      </c>
      <c r="G15" s="92">
        <f t="shared" ref="G15" si="26">SUM(G14)</f>
        <v>0</v>
      </c>
      <c r="H15" s="92">
        <f t="shared" ref="H15" si="27">SUM(H14)</f>
        <v>0</v>
      </c>
      <c r="I15" s="92">
        <f t="shared" ref="I15" si="28">SUM(I14)</f>
        <v>0</v>
      </c>
      <c r="J15" s="92">
        <f t="shared" ref="J15" si="29">SUM(J14)</f>
        <v>0</v>
      </c>
      <c r="K15" s="92"/>
      <c r="L15" s="92">
        <f t="shared" ref="L15" si="30">SUM(L14)</f>
        <v>0</v>
      </c>
      <c r="M15" s="92">
        <f t="shared" ref="M15" si="31">SUM(M14)</f>
        <v>0</v>
      </c>
      <c r="N15" s="92">
        <f t="shared" ref="N15" si="32">SUM(N14)</f>
        <v>0</v>
      </c>
      <c r="O15" s="92">
        <f t="shared" ref="O15" si="33">SUM(O14)</f>
        <v>0</v>
      </c>
    </row>
    <row r="16" spans="1:16" ht="32" thickBot="1" x14ac:dyDescent="0.25">
      <c r="A16" s="115" t="s">
        <v>175</v>
      </c>
      <c r="B16" s="116"/>
      <c r="C16" s="117">
        <f>C6+C9+C12+C15</f>
        <v>948000</v>
      </c>
      <c r="D16" s="117">
        <f t="shared" ref="D16:O16" si="34">D6+D9+D12+D15</f>
        <v>350000</v>
      </c>
      <c r="E16" s="117">
        <f t="shared" si="34"/>
        <v>598000</v>
      </c>
      <c r="F16" s="118">
        <f t="shared" si="34"/>
        <v>0</v>
      </c>
      <c r="G16" s="117">
        <f t="shared" si="34"/>
        <v>948000</v>
      </c>
      <c r="H16" s="117">
        <f t="shared" si="34"/>
        <v>0</v>
      </c>
      <c r="I16" s="117">
        <f t="shared" si="34"/>
        <v>0</v>
      </c>
      <c r="J16" s="117">
        <f t="shared" si="34"/>
        <v>948000</v>
      </c>
      <c r="K16" s="117"/>
      <c r="L16" s="117">
        <f t="shared" si="34"/>
        <v>0</v>
      </c>
      <c r="M16" s="117">
        <f t="shared" si="34"/>
        <v>0</v>
      </c>
      <c r="N16" s="117">
        <f t="shared" si="34"/>
        <v>1400000</v>
      </c>
      <c r="O16" s="117">
        <f t="shared" si="34"/>
        <v>35000</v>
      </c>
    </row>
    <row r="17" ht="10.5" thickTop="1" x14ac:dyDescent="0.2"/>
  </sheetData>
  <mergeCells count="1">
    <mergeCell ref="A1:O1"/>
  </mergeCells>
  <hyperlinks>
    <hyperlink ref="P1" location="'Table des matières'!A1" display="Retour à la table des matières" xr:uid="{50768987-9FCC-48AC-8FFC-4E5A459212B6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B75D299B897E4B88587F7CD9C0CA24" ma:contentTypeVersion="13" ma:contentTypeDescription="Crée un document." ma:contentTypeScope="" ma:versionID="cb6adb2c8c12fcc82a87a22b603429ca">
  <xsd:schema xmlns:xsd="http://www.w3.org/2001/XMLSchema" xmlns:xs="http://www.w3.org/2001/XMLSchema" xmlns:p="http://schemas.microsoft.com/office/2006/metadata/properties" xmlns:ns2="77275f4c-6737-47fc-9c5e-f212172b2495" xmlns:ns3="d99ca88c-c8c0-44c7-b0c6-2a11d47a730b" targetNamespace="http://schemas.microsoft.com/office/2006/metadata/properties" ma:root="true" ma:fieldsID="5e27994f0eacaf0dfface028ee6b843a" ns2:_="" ns3:_="">
    <xsd:import namespace="77275f4c-6737-47fc-9c5e-f212172b2495"/>
    <xsd:import namespace="d99ca88c-c8c0-44c7-b0c6-2a11d47a7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75f4c-6737-47fc-9c5e-f212172b24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ca88c-c8c0-44c7-b0c6-2a11d47a730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D171D-AB35-460A-89A0-06A0BE67A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75f4c-6737-47fc-9c5e-f212172b2495"/>
    <ds:schemaRef ds:uri="d99ca88c-c8c0-44c7-b0c6-2a11d47a7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67966-35D7-4ACE-8F66-615EAA934489}">
  <ds:schemaRefs>
    <ds:schemaRef ds:uri="http://schemas.microsoft.com/office/infopath/2007/PartnerControls"/>
    <ds:schemaRef ds:uri="d99ca88c-c8c0-44c7-b0c6-2a11d47a730b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77275f4c-6737-47fc-9c5e-f212172b2495"/>
  </ds:schemaRefs>
</ds:datastoreItem>
</file>

<file path=customXml/itemProps3.xml><?xml version="1.0" encoding="utf-8"?>
<ds:datastoreItem xmlns:ds="http://schemas.openxmlformats.org/officeDocument/2006/customXml" ds:itemID="{A368FD92-DD3B-4AEE-9F2C-2E3B903CDB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Table des matières</vt:lpstr>
      <vt:lpstr>Etat du capital propre</vt:lpstr>
      <vt:lpstr>Associations de communes</vt:lpstr>
      <vt:lpstr>Titres et participations</vt:lpstr>
      <vt:lpstr>Prêts et garanties</vt:lpstr>
      <vt:lpstr>Immobilisations (PA)</vt:lpstr>
      <vt:lpstr>Immobilisations (PF)</vt:lpstr>
      <vt:lpstr>'Immobilisations (PA)'!Impression_des_titres</vt:lpstr>
      <vt:lpstr>'Associations de communes'!Zone_d_impression</vt:lpstr>
      <vt:lpstr>'Etat du capital propre'!Zone_d_impression</vt:lpstr>
      <vt:lpstr>'Immobilisations (PA)'!Zone_d_impression</vt:lpstr>
      <vt:lpstr>'Immobilisations (PF)'!Zone_d_impression</vt:lpstr>
      <vt:lpstr>'Prêts et garanties'!Zone_d_impression</vt:lpstr>
      <vt:lpstr>'Table des matières'!Zone_d_impression</vt:lpstr>
      <vt:lpstr>'Titres et participations'!Zone_d_impression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Luisier</dc:creator>
  <cp:lastModifiedBy>Mizar Sophie</cp:lastModifiedBy>
  <cp:lastPrinted>2023-11-15T07:45:13Z</cp:lastPrinted>
  <dcterms:created xsi:type="dcterms:W3CDTF">2020-08-06T07:22:16Z</dcterms:created>
  <dcterms:modified xsi:type="dcterms:W3CDTF">2023-12-01T14:02:59Z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0x0101005AB75D299B897E4B88587F7CD9C0CA24</vt:lpwstr>
  </property>
</Properties>
</file>