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 defaultThemeVersion="166925"/>
  <mc:AlternateContent xmlns:mc="http://schemas.openxmlformats.org/markup-compatibility/2006">
    <mc:Choice Requires="x15">
      <x15ac:absPath xmlns:x15ac="http://schemas.microsoft.com/office/spreadsheetml/2010/11/ac" url="Q:\Finances Communales\5. Rapport annuel FinCom\Fichier de calcul des indicateurs pour site\"/>
    </mc:Choice>
  </mc:AlternateContent>
  <xr:revisionPtr revIDLastSave="0" documentId="13_ncr:1_{CD22BAB0-E3C0-4187-85C3-0D7952188D8C}" xr6:coauthVersionLast="47" xr6:coauthVersionMax="47" xr10:uidLastSave="{00000000-0000-0000-0000-000000000000}"/>
  <bookViews>
    <workbookView xWindow="-120" yWindow="-120" windowWidth="29040" windowHeight="15840" xr2:uid="{9F2E47CD-561F-4887-BFCD-7880041874F7}"/>
  </bookViews>
  <sheets>
    <sheet name="1. Données à saisir" sheetId="1" r:id="rId1"/>
    <sheet name="2. données et Indicateurs" sheetId="2" r:id="rId2"/>
    <sheet name="Associations" sheetId="8" state="hidden" r:id="rId3"/>
    <sheet name="Agrégats stock" sheetId="6" state="hidden" r:id="rId4"/>
    <sheet name="Ratios stock" sheetId="7" state="hidden" r:id="rId5"/>
  </sheets>
  <definedNames>
    <definedName name="_xlnm.Print_Titles" localSheetId="0">'1. Données à saisir'!$1:$2</definedName>
    <definedName name="_xlnm.Print_Area" localSheetId="0">'1. Données à saisir'!$A$1:$G$39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47" i="2" l="1"/>
  <c r="C36" i="2"/>
  <c r="C24" i="2"/>
  <c r="C3" i="2"/>
  <c r="C40" i="1"/>
  <c r="C33" i="1"/>
  <c r="C25" i="1"/>
  <c r="G25" i="1"/>
  <c r="G8" i="1"/>
  <c r="C8" i="1"/>
  <c r="C41" i="1"/>
  <c r="C49" i="2" s="1"/>
  <c r="E7" i="2"/>
  <c r="L29" i="2" a="1"/>
  <c r="L29" i="2" s="1"/>
  <c r="K29" i="2" a="1"/>
  <c r="K29" i="2" s="1"/>
  <c r="J29" i="2" a="1"/>
  <c r="J29" i="2" s="1"/>
  <c r="I29" i="2" a="1"/>
  <c r="I29" i="2" s="1"/>
  <c r="H29" i="2" a="1"/>
  <c r="H29" i="2" s="1"/>
  <c r="H33" i="2" a="1"/>
  <c r="H33" i="2" s="1"/>
  <c r="L33" i="2" a="1"/>
  <c r="L33" i="2" s="1"/>
  <c r="K33" i="2" a="1"/>
  <c r="K33" i="2" s="1"/>
  <c r="J33" i="2" a="1"/>
  <c r="J33" i="2" s="1"/>
  <c r="I33" i="2" a="1"/>
  <c r="I33" i="2" s="1"/>
  <c r="C50" i="2"/>
  <c r="Y12" i="8"/>
  <c r="Y11" i="8"/>
  <c r="N152" i="8"/>
  <c r="Y10" i="8"/>
  <c r="Y9" i="8"/>
  <c r="Y8" i="8"/>
  <c r="Y7" i="8"/>
  <c r="Y6" i="8"/>
  <c r="Y5" i="8"/>
  <c r="Y4" i="8"/>
  <c r="Y3" i="8"/>
  <c r="C43" i="1" l="1"/>
  <c r="E317" i="6" l="1"/>
  <c r="F317" i="6"/>
  <c r="G317" i="6"/>
  <c r="H317" i="6"/>
  <c r="I317" i="6"/>
  <c r="J317" i="6"/>
  <c r="K317" i="6"/>
  <c r="L317" i="6"/>
  <c r="M317" i="6"/>
  <c r="N317" i="6"/>
  <c r="O317" i="6"/>
  <c r="P317" i="6"/>
  <c r="Q317" i="6"/>
  <c r="R317" i="6"/>
  <c r="S317" i="6"/>
  <c r="T317" i="6"/>
  <c r="U317" i="6"/>
  <c r="V317" i="6"/>
  <c r="W317" i="6"/>
  <c r="X317" i="6"/>
  <c r="Y317" i="6"/>
  <c r="Z317" i="6"/>
  <c r="AA317" i="6"/>
  <c r="AB317" i="6"/>
  <c r="AC317" i="6"/>
  <c r="AD317" i="6"/>
  <c r="AE317" i="6"/>
  <c r="AF317" i="6"/>
  <c r="AG317" i="6"/>
  <c r="AH317" i="6"/>
  <c r="AI317" i="6"/>
  <c r="AJ317" i="6"/>
  <c r="AK317" i="6"/>
  <c r="AL317" i="6"/>
  <c r="AM317" i="6"/>
  <c r="AN317" i="6"/>
  <c r="AO317" i="6"/>
  <c r="AP317" i="6"/>
  <c r="AQ317" i="6"/>
  <c r="AR317" i="6"/>
  <c r="AS317" i="6"/>
  <c r="AT317" i="6"/>
  <c r="AU317" i="6"/>
  <c r="AV317" i="6"/>
  <c r="AW317" i="6"/>
  <c r="AX317" i="6"/>
  <c r="AY317" i="6"/>
  <c r="AZ317" i="6"/>
  <c r="BA317" i="6"/>
  <c r="BB317" i="6"/>
  <c r="BC317" i="6"/>
  <c r="BD317" i="6"/>
  <c r="BE317" i="6"/>
  <c r="BF317" i="6"/>
  <c r="BG317" i="6"/>
  <c r="BH317" i="6"/>
  <c r="BI317" i="6"/>
  <c r="BJ317" i="6"/>
  <c r="BK317" i="6"/>
  <c r="BL317" i="6"/>
  <c r="BM317" i="6"/>
  <c r="BN317" i="6"/>
  <c r="BO317" i="6"/>
  <c r="BP317" i="6"/>
  <c r="BQ317" i="6"/>
  <c r="BR317" i="6"/>
  <c r="BS317" i="6"/>
  <c r="BT317" i="6"/>
  <c r="BU317" i="6"/>
  <c r="BV317" i="6"/>
  <c r="BW317" i="6"/>
  <c r="BX317" i="6"/>
  <c r="BY317" i="6"/>
  <c r="BZ317" i="6"/>
  <c r="CA317" i="6"/>
  <c r="CB317" i="6"/>
  <c r="CC317" i="6"/>
  <c r="CD317" i="6"/>
  <c r="CE317" i="6"/>
  <c r="CF317" i="6"/>
  <c r="CG317" i="6"/>
  <c r="CH317" i="6"/>
  <c r="CH318" i="6" s="1"/>
  <c r="CI317" i="6"/>
  <c r="CJ317" i="6"/>
  <c r="CK317" i="6"/>
  <c r="CL317" i="6"/>
  <c r="CM317" i="6"/>
  <c r="CN317" i="6"/>
  <c r="CO317" i="6"/>
  <c r="CP317" i="6"/>
  <c r="CQ317" i="6"/>
  <c r="CR317" i="6"/>
  <c r="CS317" i="6"/>
  <c r="CT317" i="6"/>
  <c r="CU317" i="6"/>
  <c r="CV317" i="6"/>
  <c r="CW317" i="6"/>
  <c r="CX317" i="6"/>
  <c r="CY317" i="6"/>
  <c r="CZ317" i="6"/>
  <c r="DA317" i="6"/>
  <c r="DB317" i="6"/>
  <c r="DC317" i="6"/>
  <c r="DD317" i="6"/>
  <c r="DE317" i="6"/>
  <c r="DF317" i="6"/>
  <c r="DG317" i="6"/>
  <c r="DH317" i="6"/>
  <c r="DI317" i="6"/>
  <c r="DJ317" i="6"/>
  <c r="DK317" i="6"/>
  <c r="DL317" i="6"/>
  <c r="DM317" i="6"/>
  <c r="DN317" i="6"/>
  <c r="DO317" i="6"/>
  <c r="DP317" i="6"/>
  <c r="DQ317" i="6"/>
  <c r="DR317" i="6"/>
  <c r="DS317" i="6"/>
  <c r="DT317" i="6"/>
  <c r="DU317" i="6"/>
  <c r="DV317" i="6"/>
  <c r="DW317" i="6"/>
  <c r="DX317" i="6"/>
  <c r="DY317" i="6"/>
  <c r="DZ317" i="6"/>
  <c r="EA317" i="6"/>
  <c r="EB317" i="6"/>
  <c r="EC317" i="6"/>
  <c r="ED317" i="6"/>
  <c r="EE317" i="6"/>
  <c r="EF317" i="6"/>
  <c r="EG317" i="6"/>
  <c r="EH317" i="6"/>
  <c r="EI317" i="6"/>
  <c r="EJ317" i="6"/>
  <c r="EK317" i="6"/>
  <c r="EL317" i="6"/>
  <c r="EM317" i="6"/>
  <c r="EN317" i="6"/>
  <c r="EO317" i="6"/>
  <c r="EP317" i="6"/>
  <c r="EQ317" i="6"/>
  <c r="D47" i="2" l="1"/>
  <c r="E47" i="2" s="1"/>
  <c r="F47" i="2" s="1"/>
  <c r="G47" i="2" s="1"/>
  <c r="H47" i="2" s="1"/>
  <c r="I47" i="2" s="1"/>
  <c r="J47" i="2" s="1"/>
  <c r="K47" i="2" s="1"/>
  <c r="L47" i="2" s="1"/>
  <c r="N8" i="2"/>
  <c r="D38" i="2" l="1"/>
  <c r="E38" i="2"/>
  <c r="F38" i="2"/>
  <c r="G38" i="2"/>
  <c r="H38" i="2"/>
  <c r="I38" i="2"/>
  <c r="J38" i="2"/>
  <c r="K38" i="2"/>
  <c r="L38" i="2"/>
  <c r="L32" i="2"/>
  <c r="K32" i="2"/>
  <c r="J32" i="2"/>
  <c r="I32" i="2"/>
  <c r="H32" i="2"/>
  <c r="G32" i="2"/>
  <c r="F32" i="2"/>
  <c r="E32" i="2"/>
  <c r="D32" i="2"/>
  <c r="L31" i="2"/>
  <c r="K31" i="2"/>
  <c r="J31" i="2"/>
  <c r="I31" i="2"/>
  <c r="H31" i="2"/>
  <c r="G31" i="2"/>
  <c r="F31" i="2"/>
  <c r="E31" i="2"/>
  <c r="D31" i="2"/>
  <c r="L30" i="2"/>
  <c r="K30" i="2"/>
  <c r="J30" i="2"/>
  <c r="I30" i="2"/>
  <c r="H30" i="2"/>
  <c r="G30" i="2"/>
  <c r="F30" i="2"/>
  <c r="E30" i="2"/>
  <c r="D30" i="2"/>
  <c r="L28" i="2"/>
  <c r="K28" i="2"/>
  <c r="J28" i="2"/>
  <c r="I28" i="2"/>
  <c r="H28" i="2"/>
  <c r="G28" i="2"/>
  <c r="F28" i="2"/>
  <c r="E28" i="2"/>
  <c r="D28" i="2"/>
  <c r="L27" i="2"/>
  <c r="K27" i="2"/>
  <c r="J27" i="2"/>
  <c r="I27" i="2"/>
  <c r="H27" i="2"/>
  <c r="G27" i="2"/>
  <c r="F27" i="2"/>
  <c r="E27" i="2"/>
  <c r="D27" i="2"/>
  <c r="L26" i="2"/>
  <c r="K26" i="2"/>
  <c r="J26" i="2"/>
  <c r="I26" i="2"/>
  <c r="H26" i="2"/>
  <c r="G26" i="2"/>
  <c r="F26" i="2"/>
  <c r="E26" i="2"/>
  <c r="D26" i="2"/>
  <c r="L21" i="2" l="1"/>
  <c r="K21" i="2"/>
  <c r="J21" i="2"/>
  <c r="I21" i="2"/>
  <c r="H21" i="2"/>
  <c r="H50" i="2" s="1"/>
  <c r="G21" i="2"/>
  <c r="F21" i="2"/>
  <c r="E21" i="2"/>
  <c r="D21" i="2"/>
  <c r="L20" i="2"/>
  <c r="K20" i="2"/>
  <c r="J20" i="2"/>
  <c r="I20" i="2"/>
  <c r="H20" i="2"/>
  <c r="G20" i="2"/>
  <c r="F20" i="2"/>
  <c r="E20" i="2"/>
  <c r="D20" i="2"/>
  <c r="L19" i="2"/>
  <c r="K19" i="2"/>
  <c r="J19" i="2"/>
  <c r="I19" i="2"/>
  <c r="H19" i="2"/>
  <c r="G19" i="2"/>
  <c r="F19" i="2"/>
  <c r="E19" i="2"/>
  <c r="D19" i="2"/>
  <c r="L18" i="2"/>
  <c r="K18" i="2"/>
  <c r="J18" i="2"/>
  <c r="I18" i="2"/>
  <c r="H18" i="2"/>
  <c r="G18" i="2"/>
  <c r="F18" i="2"/>
  <c r="E18" i="2"/>
  <c r="D18" i="2"/>
  <c r="L17" i="2"/>
  <c r="K17" i="2"/>
  <c r="J17" i="2"/>
  <c r="I17" i="2"/>
  <c r="H17" i="2"/>
  <c r="G17" i="2"/>
  <c r="F17" i="2"/>
  <c r="E17" i="2"/>
  <c r="D17" i="2"/>
  <c r="L16" i="2"/>
  <c r="K16" i="2"/>
  <c r="J16" i="2"/>
  <c r="I16" i="2"/>
  <c r="H16" i="2"/>
  <c r="G16" i="2"/>
  <c r="F16" i="2"/>
  <c r="E16" i="2"/>
  <c r="D16" i="2"/>
  <c r="L15" i="2"/>
  <c r="K15" i="2"/>
  <c r="J15" i="2"/>
  <c r="I15" i="2"/>
  <c r="H15" i="2"/>
  <c r="G15" i="2"/>
  <c r="F15" i="2"/>
  <c r="E15" i="2"/>
  <c r="D15" i="2"/>
  <c r="L14" i="2"/>
  <c r="K14" i="2"/>
  <c r="J14" i="2"/>
  <c r="I14" i="2"/>
  <c r="H14" i="2"/>
  <c r="G14" i="2"/>
  <c r="F14" i="2"/>
  <c r="E14" i="2"/>
  <c r="D14" i="2"/>
  <c r="L13" i="2"/>
  <c r="K13" i="2"/>
  <c r="J13" i="2"/>
  <c r="I13" i="2"/>
  <c r="H13" i="2"/>
  <c r="G13" i="2"/>
  <c r="F13" i="2"/>
  <c r="E13" i="2"/>
  <c r="D13" i="2"/>
  <c r="L12" i="2"/>
  <c r="K12" i="2"/>
  <c r="J12" i="2"/>
  <c r="I12" i="2"/>
  <c r="H12" i="2"/>
  <c r="G12" i="2"/>
  <c r="F12" i="2"/>
  <c r="E12" i="2"/>
  <c r="D12" i="2"/>
  <c r="L11" i="2"/>
  <c r="K11" i="2"/>
  <c r="J11" i="2"/>
  <c r="I11" i="2"/>
  <c r="H11" i="2"/>
  <c r="G11" i="2"/>
  <c r="F11" i="2"/>
  <c r="E11" i="2"/>
  <c r="D11" i="2"/>
  <c r="L10" i="2"/>
  <c r="K10" i="2"/>
  <c r="J10" i="2"/>
  <c r="I10" i="2"/>
  <c r="H10" i="2"/>
  <c r="G10" i="2"/>
  <c r="F10" i="2"/>
  <c r="E10" i="2"/>
  <c r="D10" i="2"/>
  <c r="L9" i="2"/>
  <c r="K9" i="2"/>
  <c r="J9" i="2"/>
  <c r="I9" i="2"/>
  <c r="H9" i="2"/>
  <c r="G9" i="2"/>
  <c r="F9" i="2"/>
  <c r="E9" i="2"/>
  <c r="D9" i="2"/>
  <c r="L8" i="2"/>
  <c r="K8" i="2"/>
  <c r="J8" i="2"/>
  <c r="I8" i="2"/>
  <c r="H8" i="2"/>
  <c r="G8" i="2"/>
  <c r="F8" i="2"/>
  <c r="E8" i="2"/>
  <c r="D8" i="2"/>
  <c r="L7" i="2"/>
  <c r="K7" i="2"/>
  <c r="J7" i="2"/>
  <c r="I7" i="2"/>
  <c r="H7" i="2"/>
  <c r="G7" i="2"/>
  <c r="F7" i="2"/>
  <c r="D7" i="2"/>
  <c r="L6" i="2"/>
  <c r="K6" i="2"/>
  <c r="J6" i="2"/>
  <c r="I6" i="2"/>
  <c r="H6" i="2"/>
  <c r="H49" i="2" s="1"/>
  <c r="G6" i="2"/>
  <c r="F6" i="2"/>
  <c r="E6" i="2"/>
  <c r="D6" i="2"/>
  <c r="L5" i="2"/>
  <c r="K5" i="2"/>
  <c r="J5" i="2"/>
  <c r="I5" i="2"/>
  <c r="H5" i="2"/>
  <c r="G5" i="2"/>
  <c r="F5" i="2"/>
  <c r="E5" i="2"/>
  <c r="D5" i="2"/>
  <c r="H318" i="6"/>
  <c r="J318" i="6"/>
  <c r="K318" i="6"/>
  <c r="L318" i="6"/>
  <c r="P318" i="6"/>
  <c r="R318" i="6"/>
  <c r="S318" i="6"/>
  <c r="T318" i="6"/>
  <c r="X318" i="6"/>
  <c r="AB318" i="6"/>
  <c r="AF318" i="6"/>
  <c r="AH318" i="6"/>
  <c r="AI318" i="6"/>
  <c r="AJ318" i="6"/>
  <c r="AN318" i="6"/>
  <c r="AP318" i="6"/>
  <c r="AQ318" i="6"/>
  <c r="AR318" i="6"/>
  <c r="AV318" i="6"/>
  <c r="AY318" i="6"/>
  <c r="AZ318" i="6"/>
  <c r="BD318" i="6"/>
  <c r="BF318" i="6"/>
  <c r="BG318" i="6"/>
  <c r="BH318" i="6"/>
  <c r="BL318" i="6"/>
  <c r="BN318" i="6"/>
  <c r="BP318" i="6"/>
  <c r="BT318" i="6"/>
  <c r="BW318" i="6"/>
  <c r="BX318" i="6"/>
  <c r="CB318" i="6"/>
  <c r="CD318" i="6"/>
  <c r="CE318" i="6"/>
  <c r="CF318" i="6"/>
  <c r="CG318" i="6"/>
  <c r="CJ318" i="6"/>
  <c r="CL318" i="6"/>
  <c r="CN318" i="6"/>
  <c r="CR318" i="6"/>
  <c r="CT318" i="6"/>
  <c r="CU318" i="6"/>
  <c r="CV318" i="6"/>
  <c r="CZ318" i="6"/>
  <c r="DB318" i="6"/>
  <c r="DC318" i="6"/>
  <c r="DD318" i="6"/>
  <c r="DE318" i="6"/>
  <c r="DH318" i="6"/>
  <c r="DJ318" i="6"/>
  <c r="DK318" i="6"/>
  <c r="DL318" i="6"/>
  <c r="DP318" i="6"/>
  <c r="DR318" i="6"/>
  <c r="DS318" i="6"/>
  <c r="DT318" i="6"/>
  <c r="DX318" i="6"/>
  <c r="DZ318" i="6"/>
  <c r="EB318" i="6"/>
  <c r="EC318" i="6"/>
  <c r="ED318" i="6"/>
  <c r="EF318" i="6"/>
  <c r="EH318" i="6"/>
  <c r="EI318" i="6"/>
  <c r="EJ318" i="6"/>
  <c r="EL318" i="6"/>
  <c r="EN318" i="6"/>
  <c r="EO318" i="6"/>
  <c r="EP318" i="6"/>
  <c r="EQ318" i="6"/>
  <c r="E318" i="6"/>
  <c r="F318" i="6"/>
  <c r="G318" i="6"/>
  <c r="I318" i="6"/>
  <c r="M318" i="6"/>
  <c r="N318" i="6"/>
  <c r="O318" i="6"/>
  <c r="Q318" i="6"/>
  <c r="U318" i="6"/>
  <c r="V318" i="6"/>
  <c r="W318" i="6"/>
  <c r="Y318" i="6"/>
  <c r="Z318" i="6"/>
  <c r="AA318" i="6"/>
  <c r="AC318" i="6"/>
  <c r="AD318" i="6"/>
  <c r="AE318" i="6"/>
  <c r="AG318" i="6"/>
  <c r="AK318" i="6"/>
  <c r="AL318" i="6"/>
  <c r="AM318" i="6"/>
  <c r="AO318" i="6"/>
  <c r="AS318" i="6"/>
  <c r="AT318" i="6"/>
  <c r="AU318" i="6"/>
  <c r="AW318" i="6"/>
  <c r="AX318" i="6"/>
  <c r="BA318" i="6"/>
  <c r="BB318" i="6"/>
  <c r="BC318" i="6"/>
  <c r="BE318" i="6"/>
  <c r="BI318" i="6"/>
  <c r="BJ318" i="6"/>
  <c r="BK318" i="6"/>
  <c r="BM318" i="6"/>
  <c r="BO318" i="6"/>
  <c r="BQ318" i="6"/>
  <c r="BR318" i="6"/>
  <c r="BS318" i="6"/>
  <c r="BU318" i="6"/>
  <c r="BV318" i="6"/>
  <c r="BY318" i="6"/>
  <c r="BZ318" i="6"/>
  <c r="CA318" i="6"/>
  <c r="CC318" i="6"/>
  <c r="CI318" i="6"/>
  <c r="CK318" i="6"/>
  <c r="CM318" i="6"/>
  <c r="CO318" i="6"/>
  <c r="CP318" i="6"/>
  <c r="CQ318" i="6"/>
  <c r="CS318" i="6"/>
  <c r="CW318" i="6"/>
  <c r="CX318" i="6"/>
  <c r="CY318" i="6"/>
  <c r="DA318" i="6"/>
  <c r="DF318" i="6"/>
  <c r="DG318" i="6"/>
  <c r="DI318" i="6"/>
  <c r="DM318" i="6"/>
  <c r="DN318" i="6"/>
  <c r="DO318" i="6"/>
  <c r="DQ318" i="6"/>
  <c r="DU318" i="6"/>
  <c r="DV318" i="6"/>
  <c r="DW318" i="6"/>
  <c r="DY318" i="6"/>
  <c r="EA318" i="6"/>
  <c r="EE318" i="6"/>
  <c r="EG318" i="6"/>
  <c r="EK318" i="6"/>
  <c r="EM318" i="6"/>
  <c r="D317" i="6"/>
  <c r="D318" i="6" s="1"/>
  <c r="D29" i="2" l="1"/>
  <c r="D49" i="2"/>
  <c r="F33" i="2"/>
  <c r="F50" i="2"/>
  <c r="E29" i="2"/>
  <c r="E49" i="2"/>
  <c r="G33" i="2"/>
  <c r="G50" i="2"/>
  <c r="F29" i="2"/>
  <c r="F49" i="2"/>
  <c r="E33" i="2"/>
  <c r="E50" i="2"/>
  <c r="G29" i="2"/>
  <c r="G49" i="2"/>
  <c r="D33" i="2"/>
  <c r="D50" i="2"/>
  <c r="L44" i="2"/>
  <c r="K44" i="2"/>
  <c r="J44" i="2"/>
  <c r="I44" i="2"/>
  <c r="H44" i="2"/>
  <c r="G44" i="2"/>
  <c r="F44" i="2"/>
  <c r="E44" i="2"/>
  <c r="D44" i="2"/>
  <c r="L43" i="2"/>
  <c r="K43" i="2"/>
  <c r="J43" i="2"/>
  <c r="I43" i="2"/>
  <c r="H43" i="2"/>
  <c r="G43" i="2"/>
  <c r="F43" i="2"/>
  <c r="E43" i="2"/>
  <c r="D43" i="2"/>
  <c r="L42" i="2"/>
  <c r="K42" i="2"/>
  <c r="J42" i="2"/>
  <c r="I42" i="2"/>
  <c r="H42" i="2"/>
  <c r="G42" i="2"/>
  <c r="F42" i="2"/>
  <c r="E42" i="2"/>
  <c r="D42" i="2"/>
  <c r="L41" i="2"/>
  <c r="K41" i="2"/>
  <c r="J41" i="2"/>
  <c r="I41" i="2"/>
  <c r="H41" i="2"/>
  <c r="G41" i="2"/>
  <c r="F41" i="2"/>
  <c r="E41" i="2"/>
  <c r="D41" i="2"/>
  <c r="L40" i="2"/>
  <c r="K40" i="2"/>
  <c r="J40" i="2"/>
  <c r="I40" i="2"/>
  <c r="H40" i="2"/>
  <c r="G40" i="2"/>
  <c r="F40" i="2"/>
  <c r="E40" i="2"/>
  <c r="D40" i="2"/>
  <c r="L39" i="2"/>
  <c r="K39" i="2"/>
  <c r="J39" i="2"/>
  <c r="I39" i="2"/>
  <c r="H39" i="2"/>
  <c r="G39" i="2"/>
  <c r="F39" i="2"/>
  <c r="E39" i="2"/>
  <c r="D39" i="2"/>
  <c r="C19" i="2" l="1"/>
  <c r="C15" i="2"/>
  <c r="C21" i="2"/>
  <c r="C20" i="2" l="1"/>
  <c r="D36" i="2"/>
  <c r="E36" i="2" s="1"/>
  <c r="F36" i="2" s="1"/>
  <c r="G36" i="2" s="1"/>
  <c r="H36" i="2" s="1"/>
  <c r="I36" i="2" s="1"/>
  <c r="J36" i="2" s="1"/>
  <c r="K36" i="2" s="1"/>
  <c r="L36" i="2" s="1"/>
  <c r="G9" i="1" l="1"/>
  <c r="C6" i="2" s="1"/>
  <c r="D24" i="2"/>
  <c r="E24" i="2" s="1"/>
  <c r="F24" i="2" s="1"/>
  <c r="G24" i="2" s="1"/>
  <c r="H24" i="2" s="1"/>
  <c r="I24" i="2" s="1"/>
  <c r="J24" i="2" s="1"/>
  <c r="K24" i="2" s="1"/>
  <c r="L24" i="2" s="1"/>
  <c r="D3" i="2"/>
  <c r="E3" i="2" s="1"/>
  <c r="F3" i="2" s="1"/>
  <c r="G3" i="2" s="1"/>
  <c r="H3" i="2" s="1"/>
  <c r="I3" i="2" s="1"/>
  <c r="J3" i="2" s="1"/>
  <c r="K3" i="2" s="1"/>
  <c r="L3" i="2" s="1"/>
  <c r="G31" i="1"/>
  <c r="C16" i="2" s="1"/>
  <c r="G26" i="1"/>
  <c r="C17" i="2" s="1"/>
  <c r="C34" i="1"/>
  <c r="C11" i="2" s="1"/>
  <c r="C26" i="1"/>
  <c r="C10" i="2" s="1"/>
  <c r="C13" i="1"/>
  <c r="C9" i="1" s="1"/>
  <c r="C5" i="2" s="1"/>
  <c r="C29" i="2" l="1"/>
  <c r="C30" i="2"/>
  <c r="C32" i="2"/>
  <c r="C31" i="2"/>
  <c r="C18" i="2"/>
  <c r="C33" i="2" s="1"/>
  <c r="C12" i="2"/>
  <c r="C8" i="2"/>
  <c r="C7" i="2"/>
  <c r="C13" i="2" l="1"/>
  <c r="C28" i="2" s="1"/>
  <c r="C9" i="2"/>
  <c r="C26" i="2" l="1"/>
  <c r="C27" i="2"/>
  <c r="C14" i="2"/>
  <c r="C40" i="2" s="1"/>
  <c r="C43" i="2" l="1"/>
  <c r="C42" i="2"/>
  <c r="C38" i="2"/>
  <c r="C41" i="2"/>
  <c r="C44" i="2"/>
  <c r="C39" i="2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<sst xmlns="http://schemas.openxmlformats.org/spreadsheetml/2006/main" count="1524" uniqueCount="484">
  <si>
    <t>Charges</t>
  </si>
  <si>
    <t>Autorités et personnel</t>
  </si>
  <si>
    <t>Biens, services, marchandises</t>
  </si>
  <si>
    <t>Intérêts passifs</t>
  </si>
  <si>
    <t>Amortissements</t>
  </si>
  <si>
    <t>Amortissements du patrimoine financier</t>
  </si>
  <si>
    <t>Amortissements obligatoires du patrimoine administratif</t>
  </si>
  <si>
    <t>Autres amortissements du patrimoine administratif</t>
  </si>
  <si>
    <t>Amortissement du découvert</t>
  </si>
  <si>
    <t>Aides et subventions</t>
  </si>
  <si>
    <t>Imputations internes</t>
  </si>
  <si>
    <t>Produits</t>
  </si>
  <si>
    <t>Impôts</t>
  </si>
  <si>
    <t>Patentes, concessions</t>
  </si>
  <si>
    <t>Revenus du patrimoine</t>
  </si>
  <si>
    <t>Revenus des capitaux du patrimoine financier</t>
  </si>
  <si>
    <t>Taxes, émoluments, produits des ventes</t>
  </si>
  <si>
    <t>Parts à des recettes cantonales</t>
  </si>
  <si>
    <t>Autres participations et subventions</t>
  </si>
  <si>
    <t>Charges par nature</t>
  </si>
  <si>
    <t>Revenus par nature</t>
  </si>
  <si>
    <t>à saisir</t>
  </si>
  <si>
    <t>Attributions aux fonds et aux fin. spéciaux</t>
  </si>
  <si>
    <t>Participations et remboursements 
de collectivités publiques</t>
  </si>
  <si>
    <t>Remboursements, participations et
subventions à des collectivités publiques</t>
  </si>
  <si>
    <t>Dépenses d'investissement</t>
  </si>
  <si>
    <t>Dépenses</t>
  </si>
  <si>
    <t>Investissements</t>
  </si>
  <si>
    <t>Prêts et participations permanentes</t>
  </si>
  <si>
    <t>Subventions d'investissement</t>
  </si>
  <si>
    <t>Autres investissements</t>
  </si>
  <si>
    <t>Recettes d'investissement</t>
  </si>
  <si>
    <t>Recettes</t>
  </si>
  <si>
    <t>Subventions</t>
  </si>
  <si>
    <t>Transferts au patrimoine financier</t>
  </si>
  <si>
    <t>Participations de tiers</t>
  </si>
  <si>
    <t>Remboursement de prêts et de participations</t>
  </si>
  <si>
    <t>Bilan</t>
  </si>
  <si>
    <t>Patrimoine financier</t>
  </si>
  <si>
    <t>Engagements</t>
  </si>
  <si>
    <t>Disponibilités</t>
  </si>
  <si>
    <t>Débiteurs et comptes courants</t>
  </si>
  <si>
    <t>Placements du patrimoine financier</t>
  </si>
  <si>
    <t>Actifs transitoires</t>
  </si>
  <si>
    <t>Engagements courants</t>
  </si>
  <si>
    <t>Dettes à court terme</t>
  </si>
  <si>
    <t>Emprunts à moyen et long terme</t>
  </si>
  <si>
    <t>Engagements envers des propres 
établissements et fonds</t>
  </si>
  <si>
    <t>Passifs transitoires</t>
  </si>
  <si>
    <t>Revenus courants (RC)</t>
  </si>
  <si>
    <t>4-48-49</t>
  </si>
  <si>
    <t>E-PF</t>
  </si>
  <si>
    <t>921+922+923</t>
  </si>
  <si>
    <t>Calculé</t>
  </si>
  <si>
    <t>Marge d'autofinancement (MA)</t>
  </si>
  <si>
    <t>Chiffres basés sur les comptes déposés les années précédentes (source: StatVD/DGAIC)</t>
  </si>
  <si>
    <t>Dépenses nettes d'investissement (DNI)</t>
  </si>
  <si>
    <t>PF</t>
  </si>
  <si>
    <t>E</t>
  </si>
  <si>
    <t>Endettement net par habitant</t>
  </si>
  <si>
    <t>MA / RC</t>
  </si>
  <si>
    <t>DI</t>
  </si>
  <si>
    <t>RI</t>
  </si>
  <si>
    <t>3-332-38-39</t>
  </si>
  <si>
    <t>Dette brute (D)</t>
  </si>
  <si>
    <t>D / RC</t>
  </si>
  <si>
    <t>≥ 100 idéal; 70-100 acceptable à bon; 40-70 insuffisant; &lt;40 (très) mauvais.</t>
  </si>
  <si>
    <t>&gt;10 bonne; 6-10 moyenne; 3-6 faible; &lt;3 mauvaise.</t>
  </si>
  <si>
    <t>Degré d'autofinancement (en %)</t>
  </si>
  <si>
    <t>Capacité d'autofinancement (en %)</t>
  </si>
  <si>
    <t>Quotité d'investissement (en %)</t>
  </si>
  <si>
    <t>Quotité des intérêts nets (en %)</t>
  </si>
  <si>
    <t>Quotité de la charge financière (en %)</t>
  </si>
  <si>
    <t>Couverture des charges (en %)</t>
  </si>
  <si>
    <t>DI-RI</t>
  </si>
  <si>
    <t>2. Données clées et indicateurs financiers</t>
  </si>
  <si>
    <t>MA / DNI</t>
  </si>
  <si>
    <t>32 - 422</t>
  </si>
  <si>
    <t>Intérêts nets (IN)</t>
  </si>
  <si>
    <t>IN / RC</t>
  </si>
  <si>
    <t>IN + 331</t>
  </si>
  <si>
    <t>Charge financière (CF)</t>
  </si>
  <si>
    <t>CF / RC</t>
  </si>
  <si>
    <t>Dépenses courantes (DC)</t>
  </si>
  <si>
    <t>DI + DC</t>
  </si>
  <si>
    <t>RC - DC</t>
  </si>
  <si>
    <t>Ratios (chiffres annuels)</t>
  </si>
  <si>
    <t>Ratio (moyennes mobiles sur 5 ans)</t>
  </si>
  <si>
    <t>Seuils interprétatifs (Conférénce des autorités cantonales de surveillance des finances communales / IDHEAP)</t>
  </si>
  <si>
    <t>Excédent de charges courantes (EC=CHC-RC)</t>
  </si>
  <si>
    <t>Charges courantes (CHC)</t>
  </si>
  <si>
    <t>Dépenses totales (DT=DI+DC)</t>
  </si>
  <si>
    <t>Insuffisance de financement (IF=DNI-MA)</t>
  </si>
  <si>
    <t>DNI-MA</t>
  </si>
  <si>
    <t>Engagements (E)</t>
  </si>
  <si>
    <t>Endettement net (EN)</t>
  </si>
  <si>
    <t>Insuffisance de financement (IF)</t>
  </si>
  <si>
    <t>Excédent de charges courantes (EC)</t>
  </si>
  <si>
    <t>CHC - RC</t>
  </si>
  <si>
    <t>CHC-331 -333</t>
  </si>
  <si>
    <t>au 31.12</t>
  </si>
  <si>
    <t>Dépenses totales (DT)</t>
  </si>
  <si>
    <t>DI / DT</t>
  </si>
  <si>
    <t>EN / HAB</t>
  </si>
  <si>
    <t>Population résidente permanente (HAB)</t>
  </si>
  <si>
    <t>RC / CHC</t>
  </si>
  <si>
    <t>&lt;0 fortune nette; &lt;1'000 faible endettement; 1'000-3'000 endettement modéré; 3'000-5'000 haut endettement; &gt;5'000 très haut endettement.</t>
  </si>
  <si>
    <r>
      <rPr>
        <sz val="9"/>
        <color theme="1"/>
        <rFont val="Calibri"/>
        <family val="2"/>
      </rPr>
      <t>≤</t>
    </r>
    <r>
      <rPr>
        <sz val="9"/>
        <color theme="1"/>
        <rFont val="Leelawadee"/>
        <family val="2"/>
      </rPr>
      <t>50 très bon; 50-100 bon; 100-150 acceptable; 150-200 mauvais; &gt;200 critique.</t>
    </r>
  </si>
  <si>
    <t>≤2; très faible; 2-4 faible; 4-5 moyenne; &gt;5-6 forte, voire excessive.</t>
  </si>
  <si>
    <t>&lt;5 faible; 5-10 supportable; 10-15 élévée; &gt;15 excessive.</t>
  </si>
  <si>
    <t>&gt;103 élévée; 100-103 optimale; 99-99,9 bonne; 95,5-98,9 faible; &lt;95,5 problématique.</t>
  </si>
  <si>
    <t>Population résidente permanente au 31.12</t>
  </si>
  <si>
    <t>Dette brute sur revenus courants (en %)</t>
  </si>
  <si>
    <t>Dépenses d'investissement (DI)</t>
  </si>
  <si>
    <t>Recettes d'investissement (RI)</t>
  </si>
  <si>
    <t>Principaux agrégats (1'000 de francs)</t>
  </si>
  <si>
    <t>Yvorne</t>
  </si>
  <si>
    <t>Yvonand</t>
  </si>
  <si>
    <t>Yverdon-les-Bains</t>
  </si>
  <si>
    <t>Yens</t>
  </si>
  <si>
    <t>Vully-les-Lacs</t>
  </si>
  <si>
    <t>Vullierens</t>
  </si>
  <si>
    <t>Vulliens</t>
  </si>
  <si>
    <t>Vuiteboeuf</t>
  </si>
  <si>
    <t>Vugelles-La Mothe</t>
  </si>
  <si>
    <t>Vufflens-le-Château</t>
  </si>
  <si>
    <t>Vufflens-la-Ville</t>
  </si>
  <si>
    <t>Vucherens</t>
  </si>
  <si>
    <t>Vuarrens</t>
  </si>
  <si>
    <t>Vinzel</t>
  </si>
  <si>
    <t>Villeneuve</t>
  </si>
  <si>
    <t>Villarzel</t>
  </si>
  <si>
    <t>Villars-sous-Yens</t>
  </si>
  <si>
    <t>Villars-Sainte-Croix</t>
  </si>
  <si>
    <t>Villars-le-Terroir</t>
  </si>
  <si>
    <t>Villars-le-Comte</t>
  </si>
  <si>
    <t>Villars-Epeney</t>
  </si>
  <si>
    <t>Vich</t>
  </si>
  <si>
    <t>Veytaux</t>
  </si>
  <si>
    <t>Vevey</t>
  </si>
  <si>
    <t>Vaux-sur-Morges</t>
  </si>
  <si>
    <t>Vaulion</t>
  </si>
  <si>
    <t>Vallorbe</t>
  </si>
  <si>
    <t>Valeyres-sous-Ursins</t>
  </si>
  <si>
    <t>Valeyres-sous-Rances</t>
  </si>
  <si>
    <t>Valeyres-sous-Montagny</t>
  </si>
  <si>
    <t>Valbroye</t>
  </si>
  <si>
    <t>Ursins</t>
  </si>
  <si>
    <t>Treytorrens</t>
  </si>
  <si>
    <t>Treycovagnes</t>
  </si>
  <si>
    <t>Trey</t>
  </si>
  <si>
    <t>Trélex</t>
  </si>
  <si>
    <t>Tolochenaz</t>
  </si>
  <si>
    <t>Tévenon</t>
  </si>
  <si>
    <t>Tartegnin</t>
  </si>
  <si>
    <t>Tannay</t>
  </si>
  <si>
    <t>Syens</t>
  </si>
  <si>
    <t>Suscévaz</t>
  </si>
  <si>
    <t>Sullens</t>
  </si>
  <si>
    <t>Suchy</t>
  </si>
  <si>
    <t>St-Saphorin (Lavaux)</t>
  </si>
  <si>
    <t>St-Légier-La Chiésaz</t>
  </si>
  <si>
    <t>Signy-Avenex</t>
  </si>
  <si>
    <t>Sévery</t>
  </si>
  <si>
    <t>Servion</t>
  </si>
  <si>
    <t>Sergey</t>
  </si>
  <si>
    <t>Senarclens</t>
  </si>
  <si>
    <t>Savigny</t>
  </si>
  <si>
    <t>Saubraz</t>
  </si>
  <si>
    <t>Sainte-Croix</t>
  </si>
  <si>
    <t>Saint-Sulpice</t>
  </si>
  <si>
    <t>Saint-Prex</t>
  </si>
  <si>
    <t>Saint-Oyens</t>
  </si>
  <si>
    <t>Saint-Livres</t>
  </si>
  <si>
    <t>Saint-George</t>
  </si>
  <si>
    <t>Saint-Cergue</t>
  </si>
  <si>
    <t>Saint-Barthélemy</t>
  </si>
  <si>
    <t>Rueyres</t>
  </si>
  <si>
    <t>Rovray</t>
  </si>
  <si>
    <t>Rougemont</t>
  </si>
  <si>
    <t>Rossinière</t>
  </si>
  <si>
    <t>Rossenges</t>
  </si>
  <si>
    <t>Ropraz</t>
  </si>
  <si>
    <t>Romanel-sur-Morges</t>
  </si>
  <si>
    <t>Romanel-sur-Lausanne</t>
  </si>
  <si>
    <t>Romainmôtier-Envy</t>
  </si>
  <si>
    <t>Rolle</t>
  </si>
  <si>
    <t>Roche</t>
  </si>
  <si>
    <t>Rivaz</t>
  </si>
  <si>
    <t>Reverolle</t>
  </si>
  <si>
    <t>Rennaz</t>
  </si>
  <si>
    <t>Renens</t>
  </si>
  <si>
    <t>Rances</t>
  </si>
  <si>
    <t>Pully</t>
  </si>
  <si>
    <t>Puidoux</t>
  </si>
  <si>
    <t>Provence</t>
  </si>
  <si>
    <t>Prilly</t>
  </si>
  <si>
    <t>Prévonloup</t>
  </si>
  <si>
    <t>Préverenges</t>
  </si>
  <si>
    <t>Premier</t>
  </si>
  <si>
    <t>Prangins</t>
  </si>
  <si>
    <t>Pomy</t>
  </si>
  <si>
    <t>Pompaples</t>
  </si>
  <si>
    <t>Poliez-Pittet</t>
  </si>
  <si>
    <t>Perroy</t>
  </si>
  <si>
    <t>Penthéréaz</t>
  </si>
  <si>
    <t>Penthaz</t>
  </si>
  <si>
    <t>Penthalaz</t>
  </si>
  <si>
    <t>Payerne</t>
  </si>
  <si>
    <t>Paudex</t>
  </si>
  <si>
    <t>Pampigny</t>
  </si>
  <si>
    <t>Pailly</t>
  </si>
  <si>
    <t>Oulens-sous-Echallens</t>
  </si>
  <si>
    <t>Orzens</t>
  </si>
  <si>
    <t>Oron</t>
  </si>
  <si>
    <t>Orny</t>
  </si>
  <si>
    <t>Ormont-Dessus</t>
  </si>
  <si>
    <t>Ormont-Dessous</t>
  </si>
  <si>
    <t>Orges</t>
  </si>
  <si>
    <t>Orbe</t>
  </si>
  <si>
    <t>Oppens</t>
  </si>
  <si>
    <t>Onnens</t>
  </si>
  <si>
    <t>Ollon</t>
  </si>
  <si>
    <t>Ogens</t>
  </si>
  <si>
    <t>Nyon</t>
  </si>
  <si>
    <t>Noville</t>
  </si>
  <si>
    <t>Novalles</t>
  </si>
  <si>
    <t>Mutrux</t>
  </si>
  <si>
    <t>Moudon</t>
  </si>
  <si>
    <t>Morrens</t>
  </si>
  <si>
    <t>Morges</t>
  </si>
  <si>
    <t>Montricher</t>
  </si>
  <si>
    <t>Montreux</t>
  </si>
  <si>
    <t>Montpreveyres</t>
  </si>
  <si>
    <t>Montilliez</t>
  </si>
  <si>
    <t>Montcherand</t>
  </si>
  <si>
    <t>Montanaire</t>
  </si>
  <si>
    <t>Montagny-près-Yverdon</t>
  </si>
  <si>
    <t>Mont-sur-Rolle</t>
  </si>
  <si>
    <t>Mont-la-Ville</t>
  </si>
  <si>
    <t>Molondin</t>
  </si>
  <si>
    <t>Mollens</t>
  </si>
  <si>
    <t>Moiry</t>
  </si>
  <si>
    <t>Missy</t>
  </si>
  <si>
    <t>Mies</t>
  </si>
  <si>
    <t>Mex</t>
  </si>
  <si>
    <t>Mauraz</t>
  </si>
  <si>
    <t>Mauborget</t>
  </si>
  <si>
    <t>Mathod</t>
  </si>
  <si>
    <t>Marchissy</t>
  </si>
  <si>
    <t>Maracon</t>
  </si>
  <si>
    <t>Lutry</t>
  </si>
  <si>
    <t>Lussy-sur-Morges</t>
  </si>
  <si>
    <t>Lussery-Villars</t>
  </si>
  <si>
    <t>Lully</t>
  </si>
  <si>
    <t>Luins</t>
  </si>
  <si>
    <t>Lucens</t>
  </si>
  <si>
    <t>Lovatens</t>
  </si>
  <si>
    <t>Longirod</t>
  </si>
  <si>
    <t>Lonay</t>
  </si>
  <si>
    <t>Lignerolle</t>
  </si>
  <si>
    <t>Leysin</t>
  </si>
  <si>
    <t>Les Clées</t>
  </si>
  <si>
    <t>Le Vaud</t>
  </si>
  <si>
    <t>Le Mont-sur-Lausanne</t>
  </si>
  <si>
    <t>Le Lieu</t>
  </si>
  <si>
    <t>Le Chenit</t>
  </si>
  <si>
    <t>Lavigny</t>
  </si>
  <si>
    <t>Lavey-Morcles</t>
  </si>
  <si>
    <t>Lausanne</t>
  </si>
  <si>
    <t>La Tour-de-Peilz</t>
  </si>
  <si>
    <t>La Sarraz</t>
  </si>
  <si>
    <t>La Rippe</t>
  </si>
  <si>
    <t>La Praz</t>
  </si>
  <si>
    <t>La Chaux (Cossonay)</t>
  </si>
  <si>
    <t>L'Isle</t>
  </si>
  <si>
    <t>L'Abergement</t>
  </si>
  <si>
    <t>L'Abbaye</t>
  </si>
  <si>
    <t>Juriens</t>
  </si>
  <si>
    <t>Jouxtens-Mézery</t>
  </si>
  <si>
    <t>Jorat-Mézières</t>
  </si>
  <si>
    <t>Jorat-Menthue</t>
  </si>
  <si>
    <t>Jongny</t>
  </si>
  <si>
    <t>Hermenches</t>
  </si>
  <si>
    <t>Henniez</t>
  </si>
  <si>
    <t>Gryon</t>
  </si>
  <si>
    <t>Grens</t>
  </si>
  <si>
    <t>Grandson</t>
  </si>
  <si>
    <t>Grandevent</t>
  </si>
  <si>
    <t>Grandcour</t>
  </si>
  <si>
    <t>Grancy</t>
  </si>
  <si>
    <t>Goumoëns</t>
  </si>
  <si>
    <t>Gollion</t>
  </si>
  <si>
    <t>Gland</t>
  </si>
  <si>
    <t>Givrins</t>
  </si>
  <si>
    <t>Gingins</t>
  </si>
  <si>
    <t>Gimel</t>
  </si>
  <si>
    <t>Gilly</t>
  </si>
  <si>
    <t>Giez</t>
  </si>
  <si>
    <t>Genolier</t>
  </si>
  <si>
    <t>Froideville</t>
  </si>
  <si>
    <t>Founex</t>
  </si>
  <si>
    <t>Forel (Lavaux)</t>
  </si>
  <si>
    <t>Fontaines-sur-Grandson</t>
  </si>
  <si>
    <t>Fiez</t>
  </si>
  <si>
    <t>Fey</t>
  </si>
  <si>
    <t>Ferreyres</t>
  </si>
  <si>
    <t>Féchy</t>
  </si>
  <si>
    <t>Faoug</t>
  </si>
  <si>
    <t>Eysins</t>
  </si>
  <si>
    <t>Etoy</t>
  </si>
  <si>
    <t>Etagnières</t>
  </si>
  <si>
    <t>Essertines-sur-Yverdon</t>
  </si>
  <si>
    <t>Essertines-sur-Rolle</t>
  </si>
  <si>
    <t>Essertes</t>
  </si>
  <si>
    <t>Ependes</t>
  </si>
  <si>
    <t>Epalinges</t>
  </si>
  <si>
    <t>Ecublens</t>
  </si>
  <si>
    <t>Eclépens</t>
  </si>
  <si>
    <t>Echichens</t>
  </si>
  <si>
    <t>Echandens</t>
  </si>
  <si>
    <t>Echallens</t>
  </si>
  <si>
    <t>Dully</t>
  </si>
  <si>
    <t>Duillier</t>
  </si>
  <si>
    <t>Donneloye</t>
  </si>
  <si>
    <t>Dompierre</t>
  </si>
  <si>
    <t>Dizy</t>
  </si>
  <si>
    <t>Denges</t>
  </si>
  <si>
    <t>Denens</t>
  </si>
  <si>
    <t>Démoret</t>
  </si>
  <si>
    <t>Daillens</t>
  </si>
  <si>
    <t>Curtilles</t>
  </si>
  <si>
    <t>Cugy</t>
  </si>
  <si>
    <t>Cudrefin</t>
  </si>
  <si>
    <t>Cuarny</t>
  </si>
  <si>
    <t>Cuarnens</t>
  </si>
  <si>
    <t>Croy</t>
  </si>
  <si>
    <t>Cronay</t>
  </si>
  <si>
    <t>Crissier</t>
  </si>
  <si>
    <t>Crassier</t>
  </si>
  <si>
    <t>Crans</t>
  </si>
  <si>
    <t>Cottens</t>
  </si>
  <si>
    <t>Cossonay</t>
  </si>
  <si>
    <t>Corsier-sur-Vevey</t>
  </si>
  <si>
    <t>Corseaux</t>
  </si>
  <si>
    <t>Corcelles-près-Payerne</t>
  </si>
  <si>
    <t>Corcelles-près-Concise</t>
  </si>
  <si>
    <t>Corcelles-le-Jorat</t>
  </si>
  <si>
    <t>Corbeyrier</t>
  </si>
  <si>
    <t>Coppet</t>
  </si>
  <si>
    <t>Concise</t>
  </si>
  <si>
    <t>Commugny</t>
  </si>
  <si>
    <t>Coinsins</t>
  </si>
  <si>
    <t>Clarmont</t>
  </si>
  <si>
    <t>Chigny</t>
  </si>
  <si>
    <t>Chexbres</t>
  </si>
  <si>
    <t>Chevroux</t>
  </si>
  <si>
    <t>Chevilly</t>
  </si>
  <si>
    <t>Chessel</t>
  </si>
  <si>
    <t>Chéserex</t>
  </si>
  <si>
    <t>Cheseaux-sur-Lausanne</t>
  </si>
  <si>
    <t>Cheseaux-Noréaz</t>
  </si>
  <si>
    <t>Chêne-Pâquier</t>
  </si>
  <si>
    <t>Chavornay</t>
  </si>
  <si>
    <t>Chavannes-sur-Moudon</t>
  </si>
  <si>
    <t>Chavannes-près-Renens</t>
  </si>
  <si>
    <t>Chavannes-le-Veyron</t>
  </si>
  <si>
    <t>Chavannes-le-Chêne</t>
  </si>
  <si>
    <t>Chavannes-des-Bois</t>
  </si>
  <si>
    <t>Chavannes-de-Bogis</t>
  </si>
  <si>
    <t>Château-d'Oex</t>
  </si>
  <si>
    <t>Chardonne</t>
  </si>
  <si>
    <t>Champvent</t>
  </si>
  <si>
    <t>Champtauroz</t>
  </si>
  <si>
    <t>Champagne</t>
  </si>
  <si>
    <t>Chamblon</t>
  </si>
  <si>
    <t>Bussy-sur-Moudon</t>
  </si>
  <si>
    <t>Bussy-Chardonney</t>
  </si>
  <si>
    <t>Bussigny</t>
  </si>
  <si>
    <t>Burtigny</t>
  </si>
  <si>
    <t>Bursins</t>
  </si>
  <si>
    <t>Bursinel</t>
  </si>
  <si>
    <t>Bullet</t>
  </si>
  <si>
    <t>Buchillon</t>
  </si>
  <si>
    <t>Bretonnières</t>
  </si>
  <si>
    <t>Bretigny-sur-Morrens</t>
  </si>
  <si>
    <t>Bremblens</t>
  </si>
  <si>
    <t>Boussens</t>
  </si>
  <si>
    <t>Bournens</t>
  </si>
  <si>
    <t>Bourg-en-Lavaux</t>
  </si>
  <si>
    <t>Boulens</t>
  </si>
  <si>
    <t>Bougy-Villars</t>
  </si>
  <si>
    <t>Bottens</t>
  </si>
  <si>
    <t>Borex</t>
  </si>
  <si>
    <t>Bonvillars</t>
  </si>
  <si>
    <t>Bogis-Bossey</t>
  </si>
  <si>
    <t>Bofflens</t>
  </si>
  <si>
    <t>Blonay</t>
  </si>
  <si>
    <t>Bioley-Orjulaz</t>
  </si>
  <si>
    <t>Bioley-Magnoux</t>
  </si>
  <si>
    <t>Bière</t>
  </si>
  <si>
    <t>Bex</t>
  </si>
  <si>
    <t>Bettens</t>
  </si>
  <si>
    <t>Berolle</t>
  </si>
  <si>
    <t>Bercher</t>
  </si>
  <si>
    <t>Belmont-sur-Yverdon</t>
  </si>
  <si>
    <t>Belmont-sur-Lausanne</t>
  </si>
  <si>
    <t>Begnins</t>
  </si>
  <si>
    <t>Bavois</t>
  </si>
  <si>
    <t>Baulmes</t>
  </si>
  <si>
    <t>Bassins</t>
  </si>
  <si>
    <t>Ballens</t>
  </si>
  <si>
    <t>Ballaigues</t>
  </si>
  <si>
    <t>Avenches</t>
  </si>
  <si>
    <t>Aubonne</t>
  </si>
  <si>
    <t>Assens</t>
  </si>
  <si>
    <t>Arzier-Le Muids</t>
  </si>
  <si>
    <t>Arnex-sur-Orbe</t>
  </si>
  <si>
    <t>Arnex-sur-Nyon</t>
  </si>
  <si>
    <t>Apples</t>
  </si>
  <si>
    <t>Allaman</t>
  </si>
  <si>
    <t>Aigle</t>
  </si>
  <si>
    <t>Agiez</t>
  </si>
  <si>
    <t>Aclens</t>
  </si>
  <si>
    <t>Année</t>
  </si>
  <si>
    <t>Patrimoine financier (PF)</t>
  </si>
  <si>
    <t>Marge d'autofinancement (MA=RC-DC)</t>
  </si>
  <si>
    <t>Mesures</t>
  </si>
  <si>
    <t>Cache du rapport utilisé : Non</t>
  </si>
  <si>
    <t>Filtre vide</t>
  </si>
  <si>
    <t>Limite de rapport:</t>
  </si>
  <si>
    <t>{Dès 1985} et {Choix communes et années}</t>
  </si>
  <si>
    <t>Filtre de rapport:</t>
  </si>
  <si>
    <t>Remarque : Choix de l'année et de la commune</t>
  </si>
  <si>
    <t>Description du rapport:</t>
  </si>
  <si>
    <t>Population au 31 décembre (FAO)</t>
  </si>
  <si>
    <t>Degré de couverture des charges sur 5 ans</t>
  </si>
  <si>
    <t>Quotité de la charge financière sur 5 ans</t>
  </si>
  <si>
    <t>Quotité des intérêts nets sur 5 ans</t>
  </si>
  <si>
    <t>Dette brute sur revenus courants sur 5 ans</t>
  </si>
  <si>
    <t>Quotité d'investissement sur 5 ans</t>
  </si>
  <si>
    <t>Capacité d'autofinancement sur 5 ans</t>
  </si>
  <si>
    <t>Degré d'autofinancement sur 5 ans</t>
  </si>
  <si>
    <t>Degré de couverture des charges (RC/CHC)</t>
  </si>
  <si>
    <t>Quotité de la charge financière (CF/RC)</t>
  </si>
  <si>
    <t>Quotité des intérêts nets (IN/RC)</t>
  </si>
  <si>
    <t>Quotité d'investissement (DI/DT)</t>
  </si>
  <si>
    <t>Capacité d'autofinancement (MA/RC)</t>
  </si>
  <si>
    <t>Ensemble des communes</t>
  </si>
  <si>
    <t>Ensemble des communes (sans Lausanne)</t>
  </si>
  <si>
    <t>Prélèvements sur les fonds et
financements spéciaux</t>
  </si>
  <si>
    <t>Chiffres basés sur les comptes déposés les années précédentes (source: StatVD/DGAIC) - pas pour l'ensemble des communes</t>
  </si>
  <si>
    <t>&gt;20 importante; 10-20 suffisante à bonne; 3-10 faible; &lt;3 insuffisante.</t>
  </si>
  <si>
    <t>Choisir la commune dans la cellule F1 ci-dessus et saisir les montants en francs
dans les cellules en violet.</t>
  </si>
  <si>
    <t>Non disponible</t>
  </si>
  <si>
    <t>Ces deux séries peuvent être ajoutées aux ratios communaux annuels pour disposer d'une vision d'ensemble comprenant aussi l'endettement des associations de communes.</t>
  </si>
  <si>
    <t>Dépenses nettes d'investissement  (DNI)</t>
  </si>
  <si>
    <t>Dette brute selon définition MCH1 (D2)</t>
  </si>
  <si>
    <t>Engagements nets (EN=E-PF)</t>
  </si>
  <si>
    <t>Commune</t>
  </si>
  <si>
    <t>Blonay - Saint-Légier</t>
  </si>
  <si>
    <t>Hautemorges</t>
  </si>
  <si>
    <t>Degré d'autofinancement  (MA/DNI)</t>
  </si>
  <si>
    <t>Dette brute selon définition MCH1 sur revenus courants (D2/RC)</t>
  </si>
  <si>
    <t>Engagements nets (EN/HAB)</t>
  </si>
  <si>
    <t>MA-/0</t>
  </si>
  <si>
    <t>MA-/DNI-</t>
  </si>
  <si>
    <t>FACULTATIF (associations)</t>
  </si>
  <si>
    <t>Communes</t>
  </si>
  <si>
    <t>OFS</t>
  </si>
  <si>
    <t>Dette brute</t>
  </si>
  <si>
    <t>Dette nette</t>
  </si>
  <si>
    <t>Montherod</t>
  </si>
  <si>
    <t>Crans-près-Céligny</t>
  </si>
  <si>
    <t>Quotes-parts de la dette brute des associations de communes + cautionnements</t>
  </si>
  <si>
    <t>Quotes-parts des engagements nets des associations de communes + cautionements</t>
  </si>
  <si>
    <t>Supplément pour dette des associations</t>
  </si>
  <si>
    <t>Ajouter au ratio communal</t>
  </si>
  <si>
    <t>non</t>
  </si>
  <si>
    <t>1. Données à saisir</t>
  </si>
  <si>
    <t>Commune (état 1.1.2023)</t>
  </si>
  <si>
    <t>NB: hors associations autofinancées (eau, step, etc.)</t>
  </si>
  <si>
    <r>
      <t xml:space="preserve">Les chiffres se basent sur des répartitions par habitant. N'hésitez pas à nous signaler toute différence majeure par rapport aux informations à votre disposition. </t>
    </r>
    <r>
      <rPr>
        <b/>
        <sz val="9"/>
        <color theme="1"/>
        <rFont val="Leelawadee"/>
        <family val="2"/>
      </rPr>
      <t>Dès le fichier 2022</t>
    </r>
    <r>
      <rPr>
        <sz val="9"/>
        <color theme="1"/>
        <rFont val="Leelawadee"/>
        <family val="2"/>
      </rPr>
      <t>, chiffres, hors associations autofinancées.</t>
    </r>
  </si>
  <si>
    <t>SANS ASS. AUTOFINANCEES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</si>
</sst>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#,##0;\(#,##0\)"/>
    <numFmt numFmtId="165" formatCode="#,##0;[Red]#,##0"/>
    <numFmt numFmtId="166" formatCode="#,##0.0"/>
    <numFmt numFmtId="167" formatCode="#,##0.0;\(#,##0.0\)"/>
    <numFmt numFmtId="168" formatCode="#,##0.0;[Red]#,##0.0"/>
    <numFmt numFmtId="169" formatCode="#,##0.0_);\(#,##0.0\)"/>
  </numFmts>
  <fonts count="31" x14ac:knownFonts="1">
    <font>
      <sz val="11"/>
      <color theme="1"/>
      <name val="Calibri"/>
      <family val="2"/>
      <scheme val="minor"/>
    </font>
    <font>
      <b/>
      <sz val="11"/>
      <color theme="1"/>
      <name val="Leelawadee"/>
      <family val="2"/>
    </font>
    <font>
      <sz val="11"/>
      <color theme="1"/>
      <name val="Leelawadee"/>
      <family val="2"/>
    </font>
    <font>
      <b/>
      <sz val="10"/>
      <name val="Leelawadee"/>
      <family val="2"/>
    </font>
    <font>
      <sz val="9"/>
      <color theme="1"/>
      <name val="Leelawadee"/>
      <family val="2"/>
    </font>
    <font>
      <b/>
      <sz val="13"/>
      <name val="Leelawadee"/>
      <family val="2"/>
    </font>
    <font>
      <sz val="15"/>
      <color theme="1"/>
      <name val="Leelawadee"/>
      <family val="2"/>
    </font>
    <font>
      <sz val="10"/>
      <color theme="1"/>
      <name val="Leelawadee"/>
      <family val="2"/>
    </font>
    <font>
      <b/>
      <sz val="10"/>
      <color theme="1"/>
      <name val="Leelawadee"/>
      <family val="2"/>
    </font>
    <font>
      <b/>
      <sz val="14"/>
      <color theme="1"/>
      <name val="Leelawadee"/>
      <family val="2"/>
    </font>
    <font>
      <sz val="13"/>
      <color theme="1"/>
      <name val="Leelawadee"/>
      <family val="2"/>
    </font>
    <font>
      <sz val="9"/>
      <color theme="1"/>
      <name val="Calibri"/>
      <family val="2"/>
    </font>
    <font>
      <b/>
      <sz val="9"/>
      <color theme="1"/>
      <name val="Leelawadee"/>
      <family val="2"/>
    </font>
    <font>
      <sz val="9"/>
      <color rgb="FF0000FF"/>
      <name val="Verdana"/>
      <family val="2"/>
    </font>
    <font>
      <sz val="10"/>
      <name val="Leelawadee"/>
      <family val="2"/>
    </font>
    <font>
      <b/>
      <sz val="13"/>
      <color theme="0"/>
      <name val="Leelawadee"/>
      <family val="2"/>
    </font>
    <font>
      <b/>
      <sz val="14"/>
      <color theme="0"/>
      <name val="Leelawadee"/>
      <family val="2"/>
    </font>
    <font>
      <b/>
      <sz val="11"/>
      <color theme="0"/>
      <name val="Leelawadee"/>
      <family val="2"/>
    </font>
    <font>
      <sz val="10"/>
      <color rgb="FF7030A0"/>
      <name val="Leelawadee"/>
      <family val="2"/>
    </font>
    <font>
      <b/>
      <sz val="36"/>
      <color theme="1"/>
      <name val="Leelawadee"/>
      <family val="2"/>
    </font>
    <font>
      <b/>
      <sz val="11"/>
      <color theme="1"/>
      <name val="Calibri"/>
      <family val="2"/>
      <scheme val="minor"/>
    </font>
    <font>
      <sz val="9"/>
      <color rgb="FF000000"/>
      <name val="Verdana"/>
      <family val="2"/>
    </font>
    <font>
      <i/>
      <sz val="9"/>
      <color rgb="FF000000"/>
      <name val="Verdana"/>
      <family val="2"/>
    </font>
    <font>
      <b/>
      <sz val="10"/>
      <color theme="0"/>
      <name val="Leelawadee"/>
      <family val="2"/>
    </font>
    <font>
      <b/>
      <sz val="9"/>
      <color rgb="FF63659C"/>
      <name val="Verdana"/>
    </font>
    <font>
      <sz val="9"/>
      <color rgb="FF63659C"/>
      <name val="Verdana"/>
    </font>
    <font>
      <b/>
      <sz val="9"/>
      <color rgb="FFFFFFFF"/>
      <name val="Verdana"/>
    </font>
    <font>
      <sz val="9"/>
      <color rgb="FFC6C3C6"/>
      <name val="Verdana"/>
    </font>
    <font>
      <b/>
      <sz val="10"/>
      <color rgb="FF0000FF"/>
      <name val="Verdana"/>
    </font>
    <font>
      <sz val="9"/>
      <color rgb="FF000000"/>
      <name val="Verdana"/>
    </font>
    <font>
      <sz val="11"/>
      <color rgb="FFFF0000"/>
      <name val="Calibri"/>
      <family val="2"/>
      <scheme val="minor"/>
    </font>
  </fonts>
  <fills count="2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FF"/>
      </patternFill>
    </fill>
    <fill>
      <patternFill patternType="solid">
        <fgColor rgb="FF63659C"/>
      </patternFill>
    </fill>
    <fill>
      <patternFill patternType="solid">
        <fgColor rgb="FF7030A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00B0F0"/>
        <bgColor indexed="64"/>
      </patternFill>
    </fill>
  </fills>
  <borders count="25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rgb="FFC6C3C6"/>
      </left>
      <right style="thin">
        <color rgb="FFC6C3C6"/>
      </right>
      <top/>
      <bottom style="thin">
        <color rgb="FFC6C3C6"/>
      </bottom>
      <diagonal/>
    </border>
    <border>
      <left style="thin">
        <color rgb="FFC6C3C6"/>
      </left>
      <right/>
      <top/>
      <bottom style="thin">
        <color rgb="FFC6C3C6"/>
      </bottom>
      <diagonal/>
    </border>
    <border>
      <left style="thin">
        <color rgb="FFC6C3C6"/>
      </left>
      <right style="thin">
        <color rgb="FFC6C3C6"/>
      </right>
      <top/>
      <bottom/>
      <diagonal/>
    </border>
    <border>
      <left style="thin">
        <color rgb="FFC6C3C6"/>
      </left>
      <right/>
      <top/>
      <bottom/>
      <diagonal/>
    </border>
    <border>
      <left style="thin">
        <color rgb="FFC6C3C6"/>
      </left>
      <right/>
      <top style="thin">
        <color rgb="FFC6C3C6"/>
      </top>
      <bottom style="thin">
        <color rgb="FFC6C3C6"/>
      </bottom>
      <diagonal/>
    </border>
    <border>
      <left style="thin">
        <color rgb="FFC6C3C6"/>
      </left>
      <right/>
      <top style="thin">
        <color rgb="FFC6C3C6"/>
      </top>
      <bottom/>
      <diagonal/>
    </border>
    <border>
      <left/>
      <right/>
      <top style="thin">
        <color rgb="FFC6C3C6"/>
      </top>
      <bottom/>
      <diagonal/>
    </border>
    <border>
      <left/>
      <right style="thin">
        <color rgb="FFC6C3C6"/>
      </right>
      <top style="thin">
        <color rgb="FFC6C3C6"/>
      </top>
      <bottom/>
      <diagonal/>
    </border>
    <border>
      <left style="thin">
        <color rgb="FFC6C3C6"/>
      </left>
      <right style="thin">
        <color rgb="FFC6C3C6"/>
      </right>
      <top style="thin">
        <color rgb="FFC6C3C6"/>
      </top>
      <bottom/>
      <diagonal/>
    </border>
  </borders>
  <cellStyleXfs count="1">
    <xf numFmtId="0" fontId="0" fillId="0" borderId="0"/>
  </cellStyleXfs>
  <cellXfs count="205">
    <xf numFmtId="0" fontId="0" fillId="0" borderId="0" xfId="0"/>
    <xf numFmtId="4" fontId="3" fillId="2" borderId="0" xfId="0" applyNumberFormat="1" applyFont="1" applyFill="1" applyBorder="1" applyAlignment="1">
      <alignment vertical="center"/>
    </xf>
    <xf numFmtId="0" fontId="2" fillId="2" borderId="0" xfId="0" applyFont="1" applyFill="1" applyBorder="1" applyAlignment="1">
      <alignment vertical="center"/>
    </xf>
    <xf numFmtId="0" fontId="2" fillId="2" borderId="0" xfId="0" applyFont="1" applyFill="1" applyBorder="1" applyAlignment="1">
      <alignment horizontal="center" vertical="center"/>
    </xf>
    <xf numFmtId="0" fontId="9" fillId="2" borderId="0" xfId="0" applyFont="1" applyFill="1" applyBorder="1" applyAlignment="1">
      <alignment vertical="center"/>
    </xf>
    <xf numFmtId="49" fontId="9" fillId="2" borderId="0" xfId="0" applyNumberFormat="1" applyFont="1" applyFill="1" applyBorder="1" applyAlignment="1">
      <alignment vertical="center"/>
    </xf>
    <xf numFmtId="49" fontId="2" fillId="2" borderId="0" xfId="0" applyNumberFormat="1" applyFont="1" applyFill="1" applyBorder="1" applyAlignment="1">
      <alignment vertical="center"/>
    </xf>
    <xf numFmtId="0" fontId="4" fillId="2" borderId="0" xfId="0" applyFont="1" applyFill="1" applyBorder="1" applyAlignment="1">
      <alignment horizontal="center" vertical="center"/>
    </xf>
    <xf numFmtId="0" fontId="1" fillId="2" borderId="15" xfId="0" applyFont="1" applyFill="1" applyBorder="1" applyAlignment="1">
      <alignment vertical="center"/>
    </xf>
    <xf numFmtId="0" fontId="1" fillId="2" borderId="14" xfId="0" applyFont="1" applyFill="1" applyBorder="1" applyAlignment="1">
      <alignment vertical="center"/>
    </xf>
    <xf numFmtId="0" fontId="4" fillId="2" borderId="0" xfId="0" applyFont="1" applyFill="1" applyBorder="1" applyAlignment="1">
      <alignment horizontal="center" vertical="center"/>
    </xf>
    <xf numFmtId="3" fontId="3" fillId="2" borderId="4" xfId="0" applyNumberFormat="1" applyFont="1" applyFill="1" applyBorder="1" applyAlignment="1">
      <alignment vertical="center"/>
    </xf>
    <xf numFmtId="49" fontId="4" fillId="2" borderId="4" xfId="0" applyNumberFormat="1" applyFont="1" applyFill="1" applyBorder="1" applyAlignment="1">
      <alignment horizontal="center" vertical="center"/>
    </xf>
    <xf numFmtId="0" fontId="1" fillId="2" borderId="4" xfId="0" applyFont="1" applyFill="1" applyBorder="1" applyAlignment="1">
      <alignment vertical="center"/>
    </xf>
    <xf numFmtId="166" fontId="14" fillId="6" borderId="4" xfId="0" applyNumberFormat="1" applyFont="1" applyFill="1" applyBorder="1" applyAlignment="1">
      <alignment vertical="center"/>
    </xf>
    <xf numFmtId="166" fontId="3" fillId="2" borderId="5" xfId="0" applyNumberFormat="1" applyFont="1" applyFill="1" applyBorder="1" applyAlignment="1">
      <alignment vertical="center"/>
    </xf>
    <xf numFmtId="166" fontId="3" fillId="2" borderId="4" xfId="0" applyNumberFormat="1" applyFont="1" applyFill="1" applyBorder="1" applyAlignment="1">
      <alignment vertical="center"/>
    </xf>
    <xf numFmtId="3" fontId="14" fillId="6" borderId="4" xfId="0" applyNumberFormat="1" applyFont="1" applyFill="1" applyBorder="1" applyAlignment="1">
      <alignment vertical="center"/>
    </xf>
    <xf numFmtId="166" fontId="14" fillId="6" borderId="5" xfId="0" applyNumberFormat="1" applyFont="1" applyFill="1" applyBorder="1" applyAlignment="1">
      <alignment vertical="center"/>
    </xf>
    <xf numFmtId="0" fontId="9" fillId="2" borderId="0" xfId="0" applyFont="1" applyFill="1" applyAlignment="1" applyProtection="1">
      <alignment vertical="center"/>
    </xf>
    <xf numFmtId="0" fontId="7" fillId="2" borderId="0" xfId="0" applyFont="1" applyFill="1" applyBorder="1" applyAlignment="1" applyProtection="1">
      <alignment vertical="center"/>
    </xf>
    <xf numFmtId="0" fontId="7" fillId="2" borderId="0" xfId="0" applyFont="1" applyFill="1" applyAlignment="1" applyProtection="1">
      <alignment vertical="center"/>
    </xf>
    <xf numFmtId="0" fontId="9" fillId="2" borderId="0" xfId="0" applyFont="1" applyFill="1" applyAlignment="1" applyProtection="1">
      <alignment horizontal="left" vertical="center"/>
    </xf>
    <xf numFmtId="0" fontId="9" fillId="2" borderId="0" xfId="0" applyFont="1" applyFill="1" applyBorder="1" applyAlignment="1" applyProtection="1">
      <alignment horizontal="left" vertical="center"/>
    </xf>
    <xf numFmtId="0" fontId="8" fillId="2" borderId="0" xfId="0" applyFont="1" applyFill="1" applyBorder="1" applyAlignment="1" applyProtection="1">
      <alignment horizontal="center" vertical="center"/>
    </xf>
    <xf numFmtId="0" fontId="7" fillId="2" borderId="0" xfId="0" applyFont="1" applyFill="1" applyBorder="1" applyAlignment="1" applyProtection="1">
      <alignment horizontal="center" vertical="center"/>
    </xf>
    <xf numFmtId="0" fontId="7" fillId="2" borderId="0" xfId="0" applyFont="1" applyFill="1" applyAlignment="1" applyProtection="1">
      <alignment horizontal="center" vertical="center"/>
    </xf>
    <xf numFmtId="0" fontId="7" fillId="2" borderId="0" xfId="0" applyFont="1" applyFill="1" applyBorder="1" applyAlignment="1" applyProtection="1">
      <alignment horizontal="left" vertical="center"/>
    </xf>
    <xf numFmtId="1" fontId="8" fillId="2" borderId="4" xfId="0" applyNumberFormat="1" applyFont="1" applyFill="1" applyBorder="1" applyAlignment="1" applyProtection="1">
      <alignment horizontal="center" vertical="center"/>
    </xf>
    <xf numFmtId="0" fontId="3" fillId="2" borderId="12" xfId="0" applyFont="1" applyFill="1" applyBorder="1" applyAlignment="1" applyProtection="1">
      <alignment horizontal="left" vertical="center"/>
    </xf>
    <xf numFmtId="0" fontId="3" fillId="2" borderId="13" xfId="0" applyFont="1" applyFill="1" applyBorder="1" applyAlignment="1" applyProtection="1">
      <alignment vertical="center"/>
    </xf>
    <xf numFmtId="0" fontId="3" fillId="2" borderId="0" xfId="0" applyFont="1" applyFill="1" applyBorder="1" applyAlignment="1" applyProtection="1">
      <alignment horizontal="left" vertical="center"/>
    </xf>
    <xf numFmtId="0" fontId="3" fillId="2" borderId="0" xfId="0" applyFont="1" applyFill="1" applyBorder="1" applyAlignment="1" applyProtection="1">
      <alignment vertical="center"/>
    </xf>
    <xf numFmtId="4" fontId="3" fillId="2" borderId="0" xfId="0" applyNumberFormat="1" applyFont="1" applyFill="1" applyBorder="1" applyAlignment="1" applyProtection="1">
      <alignment vertical="center"/>
    </xf>
    <xf numFmtId="0" fontId="7" fillId="2" borderId="0" xfId="0" applyFont="1" applyFill="1" applyAlignment="1" applyProtection="1">
      <alignment horizontal="left" vertical="center"/>
    </xf>
    <xf numFmtId="0" fontId="3" fillId="2" borderId="0" xfId="0" applyFont="1" applyFill="1" applyAlignment="1" applyProtection="1">
      <alignment horizontal="center" vertical="center"/>
    </xf>
    <xf numFmtId="0" fontId="6" fillId="3" borderId="12" xfId="0" applyFont="1" applyFill="1" applyBorder="1" applyAlignment="1" applyProtection="1">
      <alignment horizontal="left" vertical="center"/>
    </xf>
    <xf numFmtId="0" fontId="5" fillId="3" borderId="13" xfId="0" applyFont="1" applyFill="1" applyBorder="1" applyAlignment="1" applyProtection="1">
      <alignment vertical="center"/>
    </xf>
    <xf numFmtId="1" fontId="8" fillId="3" borderId="5" xfId="0" applyNumberFormat="1" applyFont="1" applyFill="1" applyBorder="1" applyAlignment="1" applyProtection="1">
      <alignment horizontal="center" vertical="center"/>
    </xf>
    <xf numFmtId="0" fontId="5" fillId="4" borderId="12" xfId="0" applyFont="1" applyFill="1" applyBorder="1" applyAlignment="1" applyProtection="1">
      <alignment vertical="center"/>
    </xf>
    <xf numFmtId="0" fontId="5" fillId="4" borderId="13" xfId="0" applyFont="1" applyFill="1" applyBorder="1" applyAlignment="1" applyProtection="1">
      <alignment vertical="center"/>
    </xf>
    <xf numFmtId="1" fontId="8" fillId="4" borderId="4" xfId="0" applyNumberFormat="1" applyFont="1" applyFill="1" applyBorder="1" applyAlignment="1" applyProtection="1">
      <alignment horizontal="center" vertical="center"/>
    </xf>
    <xf numFmtId="0" fontId="3" fillId="2" borderId="8" xfId="0" applyFont="1" applyFill="1" applyBorder="1" applyAlignment="1" applyProtection="1">
      <alignment horizontal="left" vertical="center"/>
    </xf>
    <xf numFmtId="0" fontId="3" fillId="2" borderId="0" xfId="0" applyFont="1" applyFill="1" applyBorder="1" applyAlignment="1" applyProtection="1">
      <alignment vertical="center" wrapText="1"/>
    </xf>
    <xf numFmtId="0" fontId="3" fillId="2" borderId="9" xfId="0" applyFont="1" applyFill="1" applyBorder="1" applyAlignment="1" applyProtection="1">
      <alignment vertical="center" wrapText="1"/>
    </xf>
    <xf numFmtId="0" fontId="4" fillId="2" borderId="8" xfId="0" applyFont="1" applyFill="1" applyBorder="1" applyAlignment="1" applyProtection="1">
      <alignment horizontal="left" vertical="center"/>
    </xf>
    <xf numFmtId="0" fontId="4" fillId="2" borderId="0" xfId="0" applyFont="1" applyFill="1" applyBorder="1" applyAlignment="1" applyProtection="1">
      <alignment vertical="center" wrapText="1"/>
    </xf>
    <xf numFmtId="0" fontId="4" fillId="2" borderId="0" xfId="0" applyFont="1" applyFill="1" applyAlignment="1" applyProtection="1">
      <alignment vertical="center"/>
    </xf>
    <xf numFmtId="0" fontId="3" fillId="2" borderId="10" xfId="0" applyFont="1" applyFill="1" applyBorder="1" applyAlignment="1" applyProtection="1">
      <alignment horizontal="left" vertical="center"/>
    </xf>
    <xf numFmtId="0" fontId="3" fillId="2" borderId="11" xfId="0" applyFont="1" applyFill="1" applyBorder="1" applyAlignment="1" applyProtection="1">
      <alignment vertical="center" wrapText="1"/>
    </xf>
    <xf numFmtId="0" fontId="3" fillId="2" borderId="3" xfId="0" applyFont="1" applyFill="1" applyBorder="1" applyAlignment="1" applyProtection="1">
      <alignment vertical="center" wrapText="1"/>
    </xf>
    <xf numFmtId="4" fontId="7" fillId="2" borderId="0" xfId="0" applyNumberFormat="1" applyFont="1" applyFill="1" applyAlignment="1" applyProtection="1">
      <alignment vertical="center"/>
    </xf>
    <xf numFmtId="0" fontId="10" fillId="7" borderId="12" xfId="0" applyFont="1" applyFill="1" applyBorder="1" applyAlignment="1" applyProtection="1">
      <alignment horizontal="left" vertical="center"/>
    </xf>
    <xf numFmtId="0" fontId="5" fillId="7" borderId="13" xfId="0" applyFont="1" applyFill="1" applyBorder="1" applyAlignment="1" applyProtection="1">
      <alignment vertical="center"/>
    </xf>
    <xf numFmtId="1" fontId="8" fillId="7" borderId="5" xfId="0" applyNumberFormat="1" applyFont="1" applyFill="1" applyBorder="1" applyAlignment="1" applyProtection="1">
      <alignment horizontal="center" vertical="center"/>
    </xf>
    <xf numFmtId="0" fontId="3" fillId="2" borderId="9" xfId="0" applyFont="1" applyFill="1" applyBorder="1" applyAlignment="1" applyProtection="1">
      <alignment vertical="center"/>
    </xf>
    <xf numFmtId="0" fontId="10" fillId="8" borderId="12" xfId="0" applyFont="1" applyFill="1" applyBorder="1" applyAlignment="1" applyProtection="1">
      <alignment horizontal="left" vertical="center"/>
    </xf>
    <xf numFmtId="0" fontId="5" fillId="8" borderId="13" xfId="0" applyFont="1" applyFill="1" applyBorder="1" applyAlignment="1" applyProtection="1">
      <alignment vertical="center"/>
    </xf>
    <xf numFmtId="1" fontId="8" fillId="8" borderId="5" xfId="0" applyNumberFormat="1" applyFont="1" applyFill="1" applyBorder="1" applyAlignment="1" applyProtection="1">
      <alignment horizontal="center" vertical="center"/>
    </xf>
    <xf numFmtId="49" fontId="15" fillId="13" borderId="10" xfId="0" applyNumberFormat="1" applyFont="1" applyFill="1" applyBorder="1" applyAlignment="1">
      <alignment vertical="center"/>
    </xf>
    <xf numFmtId="0" fontId="16" fillId="13" borderId="11" xfId="0" applyFont="1" applyFill="1" applyBorder="1" applyAlignment="1">
      <alignment vertical="center"/>
    </xf>
    <xf numFmtId="3" fontId="14" fillId="9" borderId="4" xfId="0" applyNumberFormat="1" applyFont="1" applyFill="1" applyBorder="1" applyAlignment="1">
      <alignment vertical="center"/>
    </xf>
    <xf numFmtId="0" fontId="10" fillId="14" borderId="12" xfId="0" applyFont="1" applyFill="1" applyBorder="1" applyAlignment="1" applyProtection="1">
      <alignment horizontal="left" vertical="center"/>
    </xf>
    <xf numFmtId="0" fontId="5" fillId="14" borderId="13" xfId="0" applyFont="1" applyFill="1" applyBorder="1" applyAlignment="1" applyProtection="1">
      <alignment vertical="center"/>
    </xf>
    <xf numFmtId="1" fontId="8" fillId="14" borderId="5" xfId="0" applyNumberFormat="1" applyFont="1" applyFill="1" applyBorder="1" applyAlignment="1" applyProtection="1">
      <alignment horizontal="center" vertical="center"/>
    </xf>
    <xf numFmtId="4" fontId="3" fillId="9" borderId="1" xfId="0" applyNumberFormat="1" applyFont="1" applyFill="1" applyBorder="1" applyAlignment="1" applyProtection="1">
      <alignment vertical="center"/>
      <protection locked="0"/>
    </xf>
    <xf numFmtId="4" fontId="3" fillId="9" borderId="2" xfId="0" applyNumberFormat="1" applyFont="1" applyFill="1" applyBorder="1" applyAlignment="1" applyProtection="1">
      <alignment vertical="center"/>
      <protection locked="0"/>
    </xf>
    <xf numFmtId="3" fontId="3" fillId="9" borderId="4" xfId="0" applyNumberFormat="1" applyFont="1" applyFill="1" applyBorder="1" applyAlignment="1" applyProtection="1">
      <alignment horizontal="center" vertical="center"/>
      <protection locked="0"/>
    </xf>
    <xf numFmtId="0" fontId="7" fillId="9" borderId="4" xfId="0" applyFont="1" applyFill="1" applyBorder="1" applyAlignment="1" applyProtection="1">
      <alignment vertical="center"/>
      <protection locked="0"/>
    </xf>
    <xf numFmtId="0" fontId="18" fillId="2" borderId="0" xfId="0" applyFont="1" applyFill="1" applyAlignment="1" applyProtection="1">
      <alignment horizontal="center" vertical="center"/>
    </xf>
    <xf numFmtId="0" fontId="13" fillId="11" borderId="19" xfId="0" applyFont="1" applyFill="1" applyBorder="1" applyAlignment="1">
      <alignment horizontal="left" vertical="center" wrapText="1"/>
    </xf>
    <xf numFmtId="165" fontId="0" fillId="0" borderId="0" xfId="0" applyNumberFormat="1"/>
    <xf numFmtId="0" fontId="3" fillId="10" borderId="12" xfId="0" applyFont="1" applyFill="1" applyBorder="1" applyAlignment="1" applyProtection="1">
      <alignment horizontal="left" vertical="center"/>
    </xf>
    <xf numFmtId="0" fontId="3" fillId="10" borderId="14" xfId="0" applyFont="1" applyFill="1" applyBorder="1" applyAlignment="1" applyProtection="1">
      <alignment vertical="center" wrapText="1"/>
    </xf>
    <xf numFmtId="4" fontId="3" fillId="10" borderId="4" xfId="0" applyNumberFormat="1" applyFont="1" applyFill="1" applyBorder="1" applyAlignment="1" applyProtection="1">
      <alignment vertical="center"/>
    </xf>
    <xf numFmtId="0" fontId="5" fillId="6" borderId="12" xfId="0" applyFont="1" applyFill="1" applyBorder="1" applyAlignment="1" applyProtection="1">
      <alignment horizontal="left" vertical="center"/>
    </xf>
    <xf numFmtId="0" fontId="5" fillId="6" borderId="14" xfId="0" applyFont="1" applyFill="1" applyBorder="1" applyAlignment="1" applyProtection="1">
      <alignment vertical="center"/>
    </xf>
    <xf numFmtId="4" fontId="3" fillId="6" borderId="4" xfId="0" applyNumberFormat="1" applyFont="1" applyFill="1" applyBorder="1" applyAlignment="1" applyProtection="1">
      <alignment vertical="center"/>
    </xf>
    <xf numFmtId="0" fontId="5" fillId="6" borderId="13" xfId="0" applyFont="1" applyFill="1" applyBorder="1" applyAlignment="1" applyProtection="1">
      <alignment vertical="center"/>
    </xf>
    <xf numFmtId="0" fontId="7" fillId="2" borderId="0" xfId="0" applyFont="1" applyFill="1" applyAlignment="1" applyProtection="1">
      <alignment horizontal="center" vertical="center"/>
    </xf>
    <xf numFmtId="3" fontId="21" fillId="11" borderId="17" xfId="0" applyNumberFormat="1" applyFont="1" applyFill="1" applyBorder="1" applyAlignment="1">
      <alignment horizontal="right" vertical="center" wrapText="1"/>
    </xf>
    <xf numFmtId="3" fontId="21" fillId="11" borderId="16" xfId="0" applyNumberFormat="1" applyFont="1" applyFill="1" applyBorder="1" applyAlignment="1">
      <alignment horizontal="right" vertical="center" wrapText="1"/>
    </xf>
    <xf numFmtId="0" fontId="0" fillId="16" borderId="0" xfId="0" applyFill="1"/>
    <xf numFmtId="166" fontId="21" fillId="11" borderId="17" xfId="0" applyNumberFormat="1" applyFont="1" applyFill="1" applyBorder="1" applyAlignment="1">
      <alignment horizontal="right" vertical="center" wrapText="1"/>
    </xf>
    <xf numFmtId="167" fontId="21" fillId="11" borderId="17" xfId="0" applyNumberFormat="1" applyFont="1" applyFill="1" applyBorder="1" applyAlignment="1">
      <alignment horizontal="right" vertical="center" wrapText="1"/>
    </xf>
    <xf numFmtId="168" fontId="21" fillId="11" borderId="17" xfId="0" applyNumberFormat="1" applyFont="1" applyFill="1" applyBorder="1" applyAlignment="1">
      <alignment horizontal="right" vertical="center" wrapText="1"/>
    </xf>
    <xf numFmtId="166" fontId="21" fillId="11" borderId="16" xfId="0" applyNumberFormat="1" applyFont="1" applyFill="1" applyBorder="1" applyAlignment="1">
      <alignment horizontal="right" vertical="center" wrapText="1"/>
    </xf>
    <xf numFmtId="167" fontId="21" fillId="11" borderId="16" xfId="0" applyNumberFormat="1" applyFont="1" applyFill="1" applyBorder="1" applyAlignment="1">
      <alignment horizontal="right" vertical="center" wrapText="1"/>
    </xf>
    <xf numFmtId="168" fontId="21" fillId="11" borderId="16" xfId="0" applyNumberFormat="1" applyFont="1" applyFill="1" applyBorder="1" applyAlignment="1">
      <alignment horizontal="right" vertical="center" wrapText="1"/>
    </xf>
    <xf numFmtId="164" fontId="22" fillId="11" borderId="17" xfId="0" applyNumberFormat="1" applyFont="1" applyFill="1" applyBorder="1" applyAlignment="1">
      <alignment horizontal="right" vertical="center" wrapText="1"/>
    </xf>
    <xf numFmtId="164" fontId="22" fillId="11" borderId="16" xfId="0" applyNumberFormat="1" applyFont="1" applyFill="1" applyBorder="1" applyAlignment="1">
      <alignment horizontal="right" vertical="center" wrapText="1"/>
    </xf>
    <xf numFmtId="1" fontId="23" fillId="17" borderId="5" xfId="0" applyNumberFormat="1" applyFont="1" applyFill="1" applyBorder="1" applyAlignment="1" applyProtection="1">
      <alignment horizontal="center" vertical="center"/>
    </xf>
    <xf numFmtId="49" fontId="15" fillId="17" borderId="10" xfId="0" applyNumberFormat="1" applyFont="1" applyFill="1" applyBorder="1" applyAlignment="1">
      <alignment vertical="center"/>
    </xf>
    <xf numFmtId="0" fontId="16" fillId="17" borderId="11" xfId="0" applyFont="1" applyFill="1" applyBorder="1" applyAlignment="1">
      <alignment vertical="center"/>
    </xf>
    <xf numFmtId="0" fontId="0" fillId="18" borderId="0" xfId="0" applyFill="1"/>
    <xf numFmtId="3" fontId="0" fillId="0" borderId="0" xfId="0" applyNumberFormat="1"/>
    <xf numFmtId="0" fontId="20" fillId="0" borderId="0" xfId="0" applyFont="1" applyAlignment="1">
      <alignment horizontal="center"/>
    </xf>
    <xf numFmtId="3" fontId="0" fillId="15" borderId="0" xfId="0" applyNumberFormat="1" applyFill="1"/>
    <xf numFmtId="0" fontId="0" fillId="15" borderId="0" xfId="0" applyFill="1"/>
    <xf numFmtId="0" fontId="0" fillId="19" borderId="0" xfId="0" applyFill="1"/>
    <xf numFmtId="3" fontId="0" fillId="4" borderId="0" xfId="0" applyNumberFormat="1" applyFill="1"/>
    <xf numFmtId="0" fontId="0" fillId="4" borderId="0" xfId="0" applyFill="1"/>
    <xf numFmtId="0" fontId="7" fillId="2" borderId="4" xfId="0" applyFont="1" applyFill="1" applyBorder="1" applyAlignment="1">
      <alignment horizontal="center" vertical="center"/>
    </xf>
    <xf numFmtId="0" fontId="7" fillId="2" borderId="0" xfId="0" applyFont="1" applyFill="1" applyAlignment="1" applyProtection="1">
      <alignment horizontal="center" vertical="center"/>
    </xf>
    <xf numFmtId="0" fontId="20" fillId="0" borderId="0" xfId="0" applyFont="1" applyAlignment="1">
      <alignment horizontal="center"/>
    </xf>
    <xf numFmtId="0" fontId="1" fillId="9" borderId="4" xfId="0" applyFont="1" applyFill="1" applyBorder="1" applyAlignment="1" applyProtection="1">
      <alignment horizontal="center" vertical="center"/>
      <protection locked="0"/>
    </xf>
    <xf numFmtId="0" fontId="25" fillId="12" borderId="21" xfId="0" applyFont="1" applyFill="1" applyBorder="1" applyAlignment="1">
      <alignment horizontal="center" vertical="center" wrapText="1"/>
    </xf>
    <xf numFmtId="0" fontId="27" fillId="12" borderId="19" xfId="0" applyFont="1" applyFill="1" applyBorder="1" applyAlignment="1">
      <alignment horizontal="center" vertical="center" wrapText="1"/>
    </xf>
    <xf numFmtId="0" fontId="26" fillId="12" borderId="19" xfId="0" applyFont="1" applyFill="1" applyBorder="1" applyAlignment="1">
      <alignment horizontal="center" wrapText="1"/>
    </xf>
    <xf numFmtId="0" fontId="26" fillId="12" borderId="18" xfId="0" applyFont="1" applyFill="1" applyBorder="1" applyAlignment="1">
      <alignment horizontal="center" wrapText="1"/>
    </xf>
    <xf numFmtId="0" fontId="28" fillId="11" borderId="17" xfId="0" applyFont="1" applyFill="1" applyBorder="1" applyAlignment="1">
      <alignment horizontal="left" vertical="top" wrapText="1"/>
    </xf>
    <xf numFmtId="165" fontId="29" fillId="11" borderId="17" xfId="0" applyNumberFormat="1" applyFont="1" applyFill="1" applyBorder="1" applyAlignment="1">
      <alignment horizontal="right" vertical="center" wrapText="1"/>
    </xf>
    <xf numFmtId="3" fontId="29" fillId="11" borderId="17" xfId="0" applyNumberFormat="1" applyFont="1" applyFill="1" applyBorder="1" applyAlignment="1">
      <alignment horizontal="right" vertical="center" wrapText="1"/>
    </xf>
    <xf numFmtId="37" fontId="29" fillId="11" borderId="17" xfId="0" applyNumberFormat="1" applyFont="1" applyFill="1" applyBorder="1" applyAlignment="1">
      <alignment horizontal="right" vertical="center" wrapText="1"/>
    </xf>
    <xf numFmtId="3" fontId="29" fillId="11" borderId="16" xfId="0" applyNumberFormat="1" applyFont="1" applyFill="1" applyBorder="1" applyAlignment="1">
      <alignment horizontal="right" vertical="center" wrapText="1"/>
    </xf>
    <xf numFmtId="0" fontId="3" fillId="2" borderId="8" xfId="0" applyFont="1" applyFill="1" applyBorder="1" applyAlignment="1" applyProtection="1">
      <alignment horizontal="left" vertical="center"/>
    </xf>
    <xf numFmtId="0" fontId="3" fillId="2" borderId="9" xfId="0" applyFont="1" applyFill="1" applyBorder="1" applyAlignment="1" applyProtection="1">
      <alignment horizontal="left" vertical="center" wrapText="1"/>
    </xf>
    <xf numFmtId="4" fontId="3" fillId="9" borderId="1" xfId="0" applyNumberFormat="1" applyFont="1" applyFill="1" applyBorder="1" applyAlignment="1" applyProtection="1">
      <alignment horizontal="right" vertical="center"/>
      <protection locked="0"/>
    </xf>
    <xf numFmtId="0" fontId="7" fillId="2" borderId="0" xfId="0" applyFont="1" applyFill="1" applyBorder="1" applyAlignment="1" applyProtection="1">
      <alignment horizontal="center" vertical="center"/>
    </xf>
    <xf numFmtId="0" fontId="7" fillId="2" borderId="0" xfId="0" applyFont="1" applyFill="1" applyAlignment="1" applyProtection="1">
      <alignment horizontal="center" vertical="center"/>
    </xf>
    <xf numFmtId="0" fontId="8" fillId="5" borderId="12" xfId="0" applyFont="1" applyFill="1" applyBorder="1" applyAlignment="1" applyProtection="1">
      <alignment horizontal="center" vertical="center"/>
    </xf>
    <xf numFmtId="0" fontId="8" fillId="5" borderId="14" xfId="0" applyFont="1" applyFill="1" applyBorder="1" applyAlignment="1" applyProtection="1">
      <alignment horizontal="center" vertical="center"/>
    </xf>
    <xf numFmtId="0" fontId="8" fillId="5" borderId="13" xfId="0" applyFont="1" applyFill="1" applyBorder="1" applyAlignment="1" applyProtection="1">
      <alignment horizontal="center" vertical="center"/>
    </xf>
    <xf numFmtId="0" fontId="3" fillId="2" borderId="8" xfId="0" applyFont="1" applyFill="1" applyBorder="1" applyAlignment="1" applyProtection="1">
      <alignment horizontal="center" vertical="center"/>
    </xf>
    <xf numFmtId="0" fontId="18" fillId="15" borderId="5" xfId="0" applyFont="1" applyFill="1" applyBorder="1" applyAlignment="1" applyProtection="1">
      <alignment horizontal="center" vertical="center" wrapText="1"/>
    </xf>
    <xf numFmtId="0" fontId="18" fillId="15" borderId="2" xfId="0" applyFont="1" applyFill="1" applyBorder="1" applyAlignment="1" applyProtection="1">
      <alignment horizontal="center" vertical="center" wrapText="1"/>
    </xf>
    <xf numFmtId="0" fontId="23" fillId="17" borderId="12" xfId="0" applyFont="1" applyFill="1" applyBorder="1" applyAlignment="1" applyProtection="1">
      <alignment horizontal="center" vertical="center"/>
    </xf>
    <xf numFmtId="0" fontId="23" fillId="17" borderId="13" xfId="0" applyFont="1" applyFill="1" applyBorder="1" applyAlignment="1" applyProtection="1">
      <alignment horizontal="center" vertical="center"/>
    </xf>
    <xf numFmtId="0" fontId="3" fillId="6" borderId="6" xfId="0" applyFont="1" applyFill="1" applyBorder="1" applyAlignment="1" applyProtection="1">
      <alignment horizontal="center" vertical="center"/>
    </xf>
    <xf numFmtId="0" fontId="3" fillId="6" borderId="10" xfId="0" applyFont="1" applyFill="1" applyBorder="1" applyAlignment="1" applyProtection="1">
      <alignment horizontal="center" vertical="center"/>
    </xf>
    <xf numFmtId="0" fontId="3" fillId="6" borderId="7" xfId="0" applyFont="1" applyFill="1" applyBorder="1" applyAlignment="1" applyProtection="1">
      <alignment horizontal="center" vertical="center" wrapText="1"/>
    </xf>
    <xf numFmtId="0" fontId="3" fillId="6" borderId="11" xfId="0" applyFont="1" applyFill="1" applyBorder="1" applyAlignment="1" applyProtection="1">
      <alignment horizontal="center" vertical="center" wrapText="1"/>
    </xf>
    <xf numFmtId="4" fontId="3" fillId="9" borderId="5" xfId="0" applyNumberFormat="1" applyFont="1" applyFill="1" applyBorder="1" applyAlignment="1" applyProtection="1">
      <alignment horizontal="center" vertical="center"/>
      <protection locked="0"/>
    </xf>
    <xf numFmtId="4" fontId="3" fillId="9" borderId="2" xfId="0" applyNumberFormat="1" applyFont="1" applyFill="1" applyBorder="1" applyAlignment="1" applyProtection="1">
      <alignment horizontal="center" vertical="center"/>
      <protection locked="0"/>
    </xf>
    <xf numFmtId="0" fontId="3" fillId="6" borderId="8" xfId="0" applyFont="1" applyFill="1" applyBorder="1" applyAlignment="1" applyProtection="1">
      <alignment horizontal="center" vertical="center"/>
    </xf>
    <xf numFmtId="0" fontId="3" fillId="6" borderId="9" xfId="0" applyFont="1" applyFill="1" applyBorder="1" applyAlignment="1" applyProtection="1">
      <alignment horizontal="center" vertical="center" wrapText="1"/>
    </xf>
    <xf numFmtId="4" fontId="3" fillId="9" borderId="1" xfId="0" applyNumberFormat="1" applyFont="1" applyFill="1" applyBorder="1" applyAlignment="1" applyProtection="1">
      <alignment horizontal="center" vertical="center"/>
      <protection locked="0"/>
    </xf>
    <xf numFmtId="0" fontId="4" fillId="2" borderId="10" xfId="0" applyFont="1" applyFill="1" applyBorder="1" applyAlignment="1">
      <alignment horizontal="center" vertical="center"/>
    </xf>
    <xf numFmtId="0" fontId="4" fillId="2" borderId="3" xfId="0" applyFont="1" applyFill="1" applyBorder="1" applyAlignment="1">
      <alignment horizontal="center" vertical="center"/>
    </xf>
    <xf numFmtId="0" fontId="4" fillId="2" borderId="11" xfId="0" applyFont="1" applyFill="1" applyBorder="1" applyAlignment="1">
      <alignment horizontal="center" vertical="center"/>
    </xf>
    <xf numFmtId="0" fontId="12" fillId="2" borderId="12" xfId="0" applyFont="1" applyFill="1" applyBorder="1" applyAlignment="1">
      <alignment horizontal="center" vertical="center"/>
    </xf>
    <xf numFmtId="0" fontId="12" fillId="2" borderId="14" xfId="0" applyFont="1" applyFill="1" applyBorder="1" applyAlignment="1">
      <alignment horizontal="center" vertical="center"/>
    </xf>
    <xf numFmtId="0" fontId="12" fillId="2" borderId="13" xfId="0" applyFont="1" applyFill="1" applyBorder="1" applyAlignment="1">
      <alignment horizontal="center" vertical="center"/>
    </xf>
    <xf numFmtId="0" fontId="4" fillId="2" borderId="12" xfId="0" applyFont="1" applyFill="1" applyBorder="1" applyAlignment="1">
      <alignment horizontal="center" vertical="center"/>
    </xf>
    <xf numFmtId="0" fontId="4" fillId="2" borderId="14" xfId="0" applyFont="1" applyFill="1" applyBorder="1" applyAlignment="1">
      <alignment horizontal="center" vertical="center"/>
    </xf>
    <xf numFmtId="0" fontId="4" fillId="2" borderId="13" xfId="0" applyFont="1" applyFill="1" applyBorder="1" applyAlignment="1">
      <alignment horizontal="center" vertical="center"/>
    </xf>
    <xf numFmtId="0" fontId="11" fillId="2" borderId="10" xfId="0" applyFont="1" applyFill="1" applyBorder="1" applyAlignment="1">
      <alignment horizontal="center" vertical="center"/>
    </xf>
    <xf numFmtId="0" fontId="11" fillId="2" borderId="3" xfId="0" applyFont="1" applyFill="1" applyBorder="1" applyAlignment="1">
      <alignment horizontal="center" vertical="center"/>
    </xf>
    <xf numFmtId="0" fontId="11" fillId="2" borderId="11" xfId="0" applyFont="1" applyFill="1" applyBorder="1" applyAlignment="1">
      <alignment horizontal="center" vertical="center"/>
    </xf>
    <xf numFmtId="0" fontId="4" fillId="2" borderId="10" xfId="0" applyFont="1" applyFill="1" applyBorder="1" applyAlignment="1">
      <alignment horizontal="center" vertical="center" wrapText="1"/>
    </xf>
    <xf numFmtId="0" fontId="4" fillId="2" borderId="3" xfId="0" applyFont="1" applyFill="1" applyBorder="1" applyAlignment="1">
      <alignment horizontal="center" vertical="center" wrapText="1"/>
    </xf>
    <xf numFmtId="0" fontId="4" fillId="2" borderId="11" xfId="0" applyFont="1" applyFill="1" applyBorder="1" applyAlignment="1">
      <alignment horizontal="center" vertical="center" wrapText="1"/>
    </xf>
    <xf numFmtId="0" fontId="17" fillId="13" borderId="5" xfId="0" applyFont="1" applyFill="1" applyBorder="1" applyAlignment="1">
      <alignment horizontal="center" vertical="center"/>
    </xf>
    <xf numFmtId="0" fontId="17" fillId="13" borderId="2" xfId="0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center" vertical="center"/>
    </xf>
    <xf numFmtId="1" fontId="17" fillId="13" borderId="5" xfId="0" applyNumberFormat="1" applyFont="1" applyFill="1" applyBorder="1" applyAlignment="1">
      <alignment horizontal="center" vertical="center"/>
    </xf>
    <xf numFmtId="0" fontId="16" fillId="13" borderId="6" xfId="0" applyFont="1" applyFill="1" applyBorder="1" applyAlignment="1">
      <alignment horizontal="center" vertical="center"/>
    </xf>
    <xf numFmtId="0" fontId="16" fillId="13" borderId="7" xfId="0" applyFont="1" applyFill="1" applyBorder="1" applyAlignment="1">
      <alignment horizontal="center" vertical="center"/>
    </xf>
    <xf numFmtId="0" fontId="19" fillId="2" borderId="0" xfId="0" applyFont="1" applyFill="1" applyBorder="1" applyAlignment="1">
      <alignment horizontal="center" vertical="center" wrapText="1"/>
    </xf>
    <xf numFmtId="0" fontId="16" fillId="17" borderId="6" xfId="0" applyFont="1" applyFill="1" applyBorder="1" applyAlignment="1">
      <alignment horizontal="center" vertical="center"/>
    </xf>
    <xf numFmtId="0" fontId="16" fillId="17" borderId="7" xfId="0" applyFont="1" applyFill="1" applyBorder="1" applyAlignment="1">
      <alignment horizontal="center" vertical="center"/>
    </xf>
    <xf numFmtId="1" fontId="17" fillId="17" borderId="5" xfId="0" applyNumberFormat="1" applyFont="1" applyFill="1" applyBorder="1" applyAlignment="1">
      <alignment horizontal="center" vertical="center"/>
    </xf>
    <xf numFmtId="0" fontId="17" fillId="17" borderId="2" xfId="0" applyFont="1" applyFill="1" applyBorder="1" applyAlignment="1">
      <alignment horizontal="center" vertical="center"/>
    </xf>
    <xf numFmtId="0" fontId="17" fillId="17" borderId="5" xfId="0" applyFont="1" applyFill="1" applyBorder="1" applyAlignment="1">
      <alignment horizontal="center" vertical="center"/>
    </xf>
    <xf numFmtId="0" fontId="12" fillId="2" borderId="6" xfId="0" applyFont="1" applyFill="1" applyBorder="1" applyAlignment="1">
      <alignment horizontal="center" vertical="center" wrapText="1"/>
    </xf>
    <xf numFmtId="0" fontId="12" fillId="2" borderId="15" xfId="0" applyFont="1" applyFill="1" applyBorder="1" applyAlignment="1">
      <alignment horizontal="center" vertical="center" wrapText="1"/>
    </xf>
    <xf numFmtId="0" fontId="12" fillId="2" borderId="7" xfId="0" applyFont="1" applyFill="1" applyBorder="1" applyAlignment="1">
      <alignment horizontal="center" vertical="center" wrapText="1"/>
    </xf>
    <xf numFmtId="0" fontId="12" fillId="2" borderId="10" xfId="0" applyFont="1" applyFill="1" applyBorder="1" applyAlignment="1">
      <alignment horizontal="center" vertical="center" wrapText="1"/>
    </xf>
    <xf numFmtId="0" fontId="12" fillId="2" borderId="3" xfId="0" applyFont="1" applyFill="1" applyBorder="1" applyAlignment="1">
      <alignment horizontal="center" vertical="center" wrapText="1"/>
    </xf>
    <xf numFmtId="0" fontId="12" fillId="2" borderId="11" xfId="0" applyFont="1" applyFill="1" applyBorder="1" applyAlignment="1">
      <alignment horizontal="center" vertical="center" wrapText="1"/>
    </xf>
    <xf numFmtId="0" fontId="4" fillId="7" borderId="6" xfId="0" applyFont="1" applyFill="1" applyBorder="1" applyAlignment="1">
      <alignment horizontal="center" vertical="center" wrapText="1"/>
    </xf>
    <xf numFmtId="0" fontId="4" fillId="7" borderId="15" xfId="0" applyFont="1" applyFill="1" applyBorder="1" applyAlignment="1">
      <alignment horizontal="center" vertical="center" wrapText="1"/>
    </xf>
    <xf numFmtId="0" fontId="4" fillId="7" borderId="7" xfId="0" applyFont="1" applyFill="1" applyBorder="1" applyAlignment="1">
      <alignment horizontal="center" vertical="center" wrapText="1"/>
    </xf>
    <xf numFmtId="0" fontId="4" fillId="7" borderId="10" xfId="0" applyFont="1" applyFill="1" applyBorder="1" applyAlignment="1">
      <alignment horizontal="center" vertical="center" wrapText="1"/>
    </xf>
    <xf numFmtId="0" fontId="4" fillId="7" borderId="3" xfId="0" applyFont="1" applyFill="1" applyBorder="1" applyAlignment="1">
      <alignment horizontal="center" vertical="center" wrapText="1"/>
    </xf>
    <xf numFmtId="0" fontId="4" fillId="7" borderId="11" xfId="0" applyFont="1" applyFill="1" applyBorder="1" applyAlignment="1">
      <alignment horizontal="center" vertical="center" wrapText="1"/>
    </xf>
    <xf numFmtId="166" fontId="14" fillId="6" borderId="14" xfId="0" applyNumberFormat="1" applyFont="1" applyFill="1" applyBorder="1" applyAlignment="1">
      <alignment horizontal="center" vertical="center"/>
    </xf>
    <xf numFmtId="166" fontId="14" fillId="6" borderId="13" xfId="0" applyNumberFormat="1" applyFont="1" applyFill="1" applyBorder="1" applyAlignment="1">
      <alignment horizontal="center" vertical="center"/>
    </xf>
    <xf numFmtId="0" fontId="20" fillId="0" borderId="0" xfId="0" applyFont="1" applyAlignment="1">
      <alignment horizontal="center"/>
    </xf>
    <xf numFmtId="0" fontId="26" fillId="12" borderId="21" xfId="0" applyFont="1" applyFill="1" applyBorder="1" applyAlignment="1">
      <alignment horizontal="center" wrapText="1"/>
    </xf>
    <xf numFmtId="0" fontId="24" fillId="12" borderId="20" xfId="0" applyFont="1" applyFill="1" applyBorder="1" applyAlignment="1">
      <alignment horizontal="left" vertical="center" wrapText="1"/>
    </xf>
    <xf numFmtId="0" fontId="26" fillId="12" borderId="24" xfId="0" applyFont="1" applyFill="1" applyBorder="1" applyAlignment="1">
      <alignment horizontal="center" wrapText="1"/>
    </xf>
    <xf numFmtId="0" fontId="24" fillId="12" borderId="17" xfId="0" applyFont="1" applyFill="1" applyBorder="1" applyAlignment="1">
      <alignment horizontal="left" vertical="center" wrapText="1"/>
    </xf>
    <xf numFmtId="0" fontId="26" fillId="12" borderId="22" xfId="0" applyFont="1" applyFill="1" applyBorder="1" applyAlignment="1">
      <alignment horizontal="center" wrapText="1"/>
    </xf>
    <xf numFmtId="0" fontId="26" fillId="12" borderId="23" xfId="0" applyFont="1" applyFill="1" applyBorder="1" applyAlignment="1">
      <alignment horizontal="center" wrapText="1"/>
    </xf>
    <xf numFmtId="166" fontId="29" fillId="11" borderId="17" xfId="0" applyNumberFormat="1" applyFont="1" applyFill="1" applyBorder="1" applyAlignment="1">
      <alignment horizontal="right" vertical="center" wrapText="1"/>
    </xf>
    <xf numFmtId="169" fontId="29" fillId="11" borderId="17" xfId="0" applyNumberFormat="1" applyFont="1" applyFill="1" applyBorder="1" applyAlignment="1">
      <alignment horizontal="right" vertical="center" wrapText="1"/>
    </xf>
    <xf numFmtId="168" fontId="29" fillId="11" borderId="17" xfId="0" applyNumberFormat="1" applyFont="1" applyFill="1" applyBorder="1" applyAlignment="1">
      <alignment horizontal="right" vertical="center" wrapText="1"/>
    </xf>
    <xf numFmtId="0" fontId="13" fillId="2" borderId="19" xfId="0" applyFont="1" applyFill="1" applyBorder="1" applyAlignment="1">
      <alignment horizontal="left" vertical="center" wrapText="1"/>
    </xf>
    <xf numFmtId="0" fontId="0" fillId="2" borderId="0" xfId="0" applyFill="1"/>
    <xf numFmtId="166" fontId="21" fillId="2" borderId="17" xfId="0" applyNumberFormat="1" applyFont="1" applyFill="1" applyBorder="1" applyAlignment="1">
      <alignment horizontal="right" vertical="center" wrapText="1"/>
    </xf>
    <xf numFmtId="166" fontId="21" fillId="2" borderId="16" xfId="0" applyNumberFormat="1" applyFont="1" applyFill="1" applyBorder="1" applyAlignment="1">
      <alignment horizontal="right" vertical="center" wrapText="1"/>
    </xf>
    <xf numFmtId="167" fontId="21" fillId="2" borderId="17" xfId="0" applyNumberFormat="1" applyFont="1" applyFill="1" applyBorder="1" applyAlignment="1">
      <alignment horizontal="right" vertical="center" wrapText="1"/>
    </xf>
    <xf numFmtId="167" fontId="21" fillId="2" borderId="16" xfId="0" applyNumberFormat="1" applyFont="1" applyFill="1" applyBorder="1" applyAlignment="1">
      <alignment horizontal="right" vertical="center" wrapText="1"/>
    </xf>
    <xf numFmtId="168" fontId="21" fillId="2" borderId="17" xfId="0" applyNumberFormat="1" applyFont="1" applyFill="1" applyBorder="1" applyAlignment="1">
      <alignment horizontal="right" vertical="center" wrapText="1"/>
    </xf>
    <xf numFmtId="168" fontId="21" fillId="2" borderId="16" xfId="0" applyNumberFormat="1" applyFont="1" applyFill="1" applyBorder="1" applyAlignment="1">
      <alignment horizontal="right" vertical="center" wrapText="1"/>
    </xf>
    <xf numFmtId="164" fontId="22" fillId="2" borderId="17" xfId="0" applyNumberFormat="1" applyFont="1" applyFill="1" applyBorder="1" applyAlignment="1">
      <alignment horizontal="right" vertical="center" wrapText="1"/>
    </xf>
    <xf numFmtId="164" fontId="22" fillId="2" borderId="16" xfId="0" applyNumberFormat="1" applyFont="1" applyFill="1" applyBorder="1" applyAlignment="1">
      <alignment horizontal="right" vertical="center" wrapText="1"/>
    </xf>
    <xf numFmtId="3" fontId="21" fillId="2" borderId="17" xfId="0" applyNumberFormat="1" applyFont="1" applyFill="1" applyBorder="1" applyAlignment="1">
      <alignment horizontal="right" vertical="center" wrapText="1"/>
    </xf>
    <xf numFmtId="3" fontId="21" fillId="2" borderId="16" xfId="0" applyNumberFormat="1" applyFont="1" applyFill="1" applyBorder="1" applyAlignment="1">
      <alignment horizontal="right" vertical="center" wrapText="1"/>
    </xf>
    <xf numFmtId="169" fontId="29" fillId="11" borderId="16" xfId="0" applyNumberFormat="1" applyFont="1" applyFill="1" applyBorder="1" applyAlignment="1">
      <alignment horizontal="right" vertical="center" wrapText="1"/>
    </xf>
    <xf numFmtId="0" fontId="4" fillId="7" borderId="0" xfId="0" applyFont="1" applyFill="1" applyBorder="1" applyAlignment="1">
      <alignment horizontal="center" vertical="center" wrapText="1"/>
    </xf>
    <xf numFmtId="0" fontId="4" fillId="7" borderId="8" xfId="0" applyFont="1" applyFill="1" applyBorder="1" applyAlignment="1">
      <alignment horizontal="center" vertical="center" wrapText="1"/>
    </xf>
    <xf numFmtId="0" fontId="4" fillId="7" borderId="9" xfId="0" applyFont="1" applyFill="1" applyBorder="1" applyAlignment="1">
      <alignment horizontal="center" vertical="center" wrapText="1"/>
    </xf>
    <xf numFmtId="0" fontId="30" fillId="0" borderId="0" xfId="0" applyFont="1"/>
  </cellXfs>
  <cellStyles count="1">
    <cellStyle name="Normal" xfId="0" builtinId="0"/>
  </cellStyles>
  <dxfs count="68"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theme="6" tint="0.79998168889431442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theme="6" tint="0.79998168889431442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</dxfs>
  <tableStyles count="0" defaultTableStyle="TableStyleMedium2" defaultPivotStyle="PivotStyleLight16"/>
  <colors>
    <mruColors>
      <color rgb="FFCCCCFF"/>
      <color rgb="FFEBEBFF"/>
      <color rgb="FF9954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eetMetadata" Target="metadata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C8112A-E1C8-41D9-BB8E-59575DE6D05C}">
  <dimension ref="A1:K135"/>
  <sheetViews>
    <sheetView tabSelected="1" zoomScale="80" zoomScaleNormal="80" workbookViewId="0"/>
  </sheetViews>
  <sheetFormatPr baseColWidth="10" defaultColWidth="11.42578125" defaultRowHeight="12.75" x14ac:dyDescent="0.25"/>
  <cols>
    <col min="1" max="1" width="4.28515625" style="26" customWidth="1"/>
    <col min="2" max="2" width="45.42578125" style="21" customWidth="1"/>
    <col min="3" max="3" width="15.42578125" style="21" customWidth="1"/>
    <col min="4" max="4" width="4.5703125" style="21" customWidth="1"/>
    <col min="5" max="5" width="4.28515625" style="21" customWidth="1"/>
    <col min="6" max="6" width="40" style="21" customWidth="1"/>
    <col min="7" max="7" width="15.42578125" style="21" customWidth="1"/>
    <col min="8" max="9" width="11.42578125" style="21" customWidth="1"/>
    <col min="10" max="10" width="44.85546875" style="21" bestFit="1" customWidth="1"/>
    <col min="11" max="11" width="15.42578125" style="21" customWidth="1"/>
    <col min="12" max="12" width="11.42578125" style="21" customWidth="1"/>
    <col min="13" max="16384" width="11.42578125" style="21"/>
  </cols>
  <sheetData>
    <row r="1" spans="1:11" ht="18.75" customHeight="1" x14ac:dyDescent="0.25">
      <c r="A1" s="19" t="s">
        <v>479</v>
      </c>
      <c r="B1" s="19"/>
      <c r="C1" s="120" t="s">
        <v>480</v>
      </c>
      <c r="D1" s="121"/>
      <c r="E1" s="122"/>
      <c r="F1" s="68"/>
      <c r="G1" s="20"/>
      <c r="H1" s="20"/>
      <c r="I1" s="20"/>
      <c r="J1" s="118"/>
      <c r="K1" s="119"/>
    </row>
    <row r="2" spans="1:11" ht="18.75" customHeight="1" x14ac:dyDescent="0.25">
      <c r="A2" s="22"/>
      <c r="B2" s="22"/>
      <c r="C2" s="23"/>
      <c r="D2" s="24"/>
      <c r="E2" s="24"/>
      <c r="F2" s="20"/>
      <c r="G2" s="20"/>
      <c r="H2" s="20"/>
      <c r="I2" s="20"/>
      <c r="J2" s="25"/>
      <c r="K2" s="26"/>
    </row>
    <row r="3" spans="1:11" s="26" customFormat="1" ht="18.75" customHeight="1" x14ac:dyDescent="0.25">
      <c r="C3" s="69" t="s">
        <v>21</v>
      </c>
      <c r="F3" s="79"/>
      <c r="G3" s="79"/>
    </row>
    <row r="4" spans="1:11" ht="18.75" customHeight="1" x14ac:dyDescent="0.25">
      <c r="A4" s="27"/>
      <c r="B4" s="20"/>
      <c r="C4" s="28">
        <v>2022</v>
      </c>
      <c r="F4" s="124" t="s">
        <v>453</v>
      </c>
    </row>
    <row r="5" spans="1:11" ht="18.75" customHeight="1" x14ac:dyDescent="0.25">
      <c r="A5" s="29"/>
      <c r="B5" s="30" t="s">
        <v>111</v>
      </c>
      <c r="C5" s="67"/>
      <c r="F5" s="125"/>
    </row>
    <row r="6" spans="1:11" ht="18.75" customHeight="1" x14ac:dyDescent="0.25">
      <c r="A6" s="31"/>
      <c r="B6" s="32"/>
      <c r="C6" s="33"/>
    </row>
    <row r="7" spans="1:11" s="26" customFormat="1" ht="18.75" customHeight="1" x14ac:dyDescent="0.25">
      <c r="C7" s="69" t="s">
        <v>21</v>
      </c>
      <c r="E7" s="34"/>
      <c r="F7" s="35"/>
      <c r="G7" s="69" t="s">
        <v>21</v>
      </c>
    </row>
    <row r="8" spans="1:11" ht="18.75" customHeight="1" x14ac:dyDescent="0.25">
      <c r="A8" s="36"/>
      <c r="B8" s="37" t="s">
        <v>19</v>
      </c>
      <c r="C8" s="38">
        <f>C4</f>
        <v>2022</v>
      </c>
      <c r="E8" s="39"/>
      <c r="F8" s="40" t="s">
        <v>20</v>
      </c>
      <c r="G8" s="41">
        <f>C4</f>
        <v>2022</v>
      </c>
    </row>
    <row r="9" spans="1:11" ht="18.75" customHeight="1" x14ac:dyDescent="0.25">
      <c r="A9" s="75">
        <v>3</v>
      </c>
      <c r="B9" s="76" t="s">
        <v>0</v>
      </c>
      <c r="C9" s="77">
        <f>C10+C11+C12+C13+C18+C20+C21+C22</f>
        <v>0</v>
      </c>
      <c r="E9" s="75">
        <v>4</v>
      </c>
      <c r="F9" s="78" t="s">
        <v>11</v>
      </c>
      <c r="G9" s="77">
        <f>G10+G11+G12+G14+G15+G16+G18+G19+G21</f>
        <v>0</v>
      </c>
    </row>
    <row r="10" spans="1:11" ht="18.75" customHeight="1" x14ac:dyDescent="0.25">
      <c r="A10" s="42">
        <v>30</v>
      </c>
      <c r="B10" s="43" t="s">
        <v>1</v>
      </c>
      <c r="C10" s="65"/>
      <c r="E10" s="42">
        <v>40</v>
      </c>
      <c r="F10" s="44" t="s">
        <v>12</v>
      </c>
      <c r="G10" s="65"/>
    </row>
    <row r="11" spans="1:11" ht="18.75" customHeight="1" x14ac:dyDescent="0.25">
      <c r="A11" s="42">
        <v>31</v>
      </c>
      <c r="B11" s="43" t="s">
        <v>2</v>
      </c>
      <c r="C11" s="65"/>
      <c r="E11" s="42">
        <v>41</v>
      </c>
      <c r="F11" s="44" t="s">
        <v>13</v>
      </c>
      <c r="G11" s="65"/>
    </row>
    <row r="12" spans="1:11" ht="18.75" customHeight="1" x14ac:dyDescent="0.25">
      <c r="A12" s="42">
        <v>32</v>
      </c>
      <c r="B12" s="43" t="s">
        <v>3</v>
      </c>
      <c r="C12" s="65"/>
      <c r="E12" s="42">
        <v>42</v>
      </c>
      <c r="F12" s="44" t="s">
        <v>14</v>
      </c>
      <c r="G12" s="65"/>
    </row>
    <row r="13" spans="1:11" ht="18.75" customHeight="1" x14ac:dyDescent="0.25">
      <c r="A13" s="72">
        <v>33</v>
      </c>
      <c r="B13" s="73" t="s">
        <v>4</v>
      </c>
      <c r="C13" s="74">
        <f>C14+C15+C16+C17</f>
        <v>0</v>
      </c>
      <c r="E13" s="45">
        <v>422</v>
      </c>
      <c r="F13" s="46" t="s">
        <v>15</v>
      </c>
      <c r="G13" s="65"/>
    </row>
    <row r="14" spans="1:11" s="47" customFormat="1" ht="18.75" customHeight="1" x14ac:dyDescent="0.25">
      <c r="A14" s="45">
        <v>330</v>
      </c>
      <c r="B14" s="46" t="s">
        <v>5</v>
      </c>
      <c r="C14" s="65"/>
      <c r="E14" s="42">
        <v>43</v>
      </c>
      <c r="F14" s="44" t="s">
        <v>16</v>
      </c>
      <c r="G14" s="65"/>
    </row>
    <row r="15" spans="1:11" s="47" customFormat="1" ht="18.75" customHeight="1" x14ac:dyDescent="0.25">
      <c r="A15" s="45">
        <v>331</v>
      </c>
      <c r="B15" s="46" t="s">
        <v>6</v>
      </c>
      <c r="C15" s="65"/>
      <c r="E15" s="42">
        <v>44</v>
      </c>
      <c r="F15" s="44" t="s">
        <v>17</v>
      </c>
      <c r="G15" s="65"/>
    </row>
    <row r="16" spans="1:11" s="47" customFormat="1" ht="18.75" customHeight="1" x14ac:dyDescent="0.25">
      <c r="A16" s="45">
        <v>332</v>
      </c>
      <c r="B16" s="46" t="s">
        <v>7</v>
      </c>
      <c r="C16" s="65"/>
      <c r="E16" s="115">
        <v>45</v>
      </c>
      <c r="F16" s="116" t="s">
        <v>23</v>
      </c>
      <c r="G16" s="117"/>
    </row>
    <row r="17" spans="1:11" s="47" customFormat="1" ht="18.75" customHeight="1" x14ac:dyDescent="0.25">
      <c r="A17" s="45">
        <v>333</v>
      </c>
      <c r="B17" s="46" t="s">
        <v>8</v>
      </c>
      <c r="C17" s="65"/>
      <c r="E17" s="115"/>
      <c r="F17" s="116"/>
      <c r="G17" s="117"/>
    </row>
    <row r="18" spans="1:11" ht="18.75" customHeight="1" x14ac:dyDescent="0.25">
      <c r="A18" s="115">
        <v>35</v>
      </c>
      <c r="B18" s="116" t="s">
        <v>24</v>
      </c>
      <c r="C18" s="117"/>
      <c r="E18" s="42">
        <v>46</v>
      </c>
      <c r="F18" s="44" t="s">
        <v>18</v>
      </c>
      <c r="G18" s="65"/>
    </row>
    <row r="19" spans="1:11" ht="18.75" customHeight="1" x14ac:dyDescent="0.25">
      <c r="A19" s="115"/>
      <c r="B19" s="116"/>
      <c r="C19" s="117"/>
      <c r="E19" s="123">
        <v>48</v>
      </c>
      <c r="F19" s="116" t="s">
        <v>450</v>
      </c>
      <c r="G19" s="117"/>
    </row>
    <row r="20" spans="1:11" ht="18.75" customHeight="1" x14ac:dyDescent="0.25">
      <c r="A20" s="42">
        <v>36</v>
      </c>
      <c r="B20" s="43" t="s">
        <v>9</v>
      </c>
      <c r="C20" s="65"/>
      <c r="E20" s="123"/>
      <c r="F20" s="116"/>
      <c r="G20" s="117"/>
    </row>
    <row r="21" spans="1:11" ht="18.75" customHeight="1" x14ac:dyDescent="0.25">
      <c r="A21" s="42">
        <v>38</v>
      </c>
      <c r="B21" s="43" t="s">
        <v>22</v>
      </c>
      <c r="C21" s="65"/>
      <c r="E21" s="48">
        <v>49</v>
      </c>
      <c r="F21" s="49" t="s">
        <v>10</v>
      </c>
      <c r="G21" s="66"/>
    </row>
    <row r="22" spans="1:11" ht="18.75" customHeight="1" x14ac:dyDescent="0.25">
      <c r="A22" s="48">
        <v>39</v>
      </c>
      <c r="B22" s="50" t="s">
        <v>10</v>
      </c>
      <c r="C22" s="66"/>
    </row>
    <row r="23" spans="1:11" ht="18.75" customHeight="1" x14ac:dyDescent="0.25">
      <c r="A23" s="34"/>
      <c r="C23" s="51"/>
    </row>
    <row r="24" spans="1:11" ht="18.75" customHeight="1" x14ac:dyDescent="0.25">
      <c r="B24" s="26"/>
      <c r="C24" s="69" t="s">
        <v>21</v>
      </c>
      <c r="E24" s="26"/>
      <c r="F24" s="26"/>
      <c r="G24" s="69" t="s">
        <v>21</v>
      </c>
      <c r="K24" s="69"/>
    </row>
    <row r="25" spans="1:11" ht="18.75" customHeight="1" x14ac:dyDescent="0.25">
      <c r="A25" s="52"/>
      <c r="B25" s="53" t="s">
        <v>25</v>
      </c>
      <c r="C25" s="54">
        <f>C4</f>
        <v>2022</v>
      </c>
      <c r="E25" s="62"/>
      <c r="F25" s="63" t="s">
        <v>37</v>
      </c>
      <c r="G25" s="64">
        <f>C4</f>
        <v>2022</v>
      </c>
    </row>
    <row r="26" spans="1:11" ht="18.75" customHeight="1" x14ac:dyDescent="0.25">
      <c r="A26" s="75" t="s">
        <v>61</v>
      </c>
      <c r="B26" s="76" t="s">
        <v>26</v>
      </c>
      <c r="C26" s="77">
        <f>SUM(C27:C30)</f>
        <v>0</v>
      </c>
      <c r="E26" s="75" t="s">
        <v>57</v>
      </c>
      <c r="F26" s="78" t="s">
        <v>38</v>
      </c>
      <c r="G26" s="77">
        <f>SUM(G27:G30)</f>
        <v>0</v>
      </c>
    </row>
    <row r="27" spans="1:11" ht="18.75" customHeight="1" x14ac:dyDescent="0.25">
      <c r="A27" s="42">
        <v>50</v>
      </c>
      <c r="B27" s="43" t="s">
        <v>27</v>
      </c>
      <c r="C27" s="65"/>
      <c r="E27" s="42">
        <v>910</v>
      </c>
      <c r="F27" s="44" t="s">
        <v>40</v>
      </c>
      <c r="G27" s="65"/>
    </row>
    <row r="28" spans="1:11" ht="18.75" customHeight="1" x14ac:dyDescent="0.25">
      <c r="A28" s="42">
        <v>52</v>
      </c>
      <c r="B28" s="43" t="s">
        <v>28</v>
      </c>
      <c r="C28" s="65"/>
      <c r="E28" s="42">
        <v>911</v>
      </c>
      <c r="F28" s="44" t="s">
        <v>41</v>
      </c>
      <c r="G28" s="65"/>
    </row>
    <row r="29" spans="1:11" ht="18.75" customHeight="1" x14ac:dyDescent="0.25">
      <c r="A29" s="42">
        <v>56</v>
      </c>
      <c r="B29" s="43" t="s">
        <v>29</v>
      </c>
      <c r="C29" s="65"/>
      <c r="E29" s="42">
        <v>912</v>
      </c>
      <c r="F29" s="44" t="s">
        <v>42</v>
      </c>
      <c r="G29" s="65"/>
    </row>
    <row r="30" spans="1:11" ht="18.75" customHeight="1" x14ac:dyDescent="0.25">
      <c r="A30" s="48">
        <v>58</v>
      </c>
      <c r="B30" s="50" t="s">
        <v>30</v>
      </c>
      <c r="C30" s="66"/>
      <c r="E30" s="42">
        <v>913</v>
      </c>
      <c r="F30" s="55" t="s">
        <v>43</v>
      </c>
      <c r="G30" s="65"/>
    </row>
    <row r="31" spans="1:11" ht="18.75" customHeight="1" x14ac:dyDescent="0.25">
      <c r="E31" s="75" t="s">
        <v>58</v>
      </c>
      <c r="F31" s="78" t="s">
        <v>39</v>
      </c>
      <c r="G31" s="77">
        <f>SUM(G32:G37)</f>
        <v>0</v>
      </c>
    </row>
    <row r="32" spans="1:11" ht="18.75" customHeight="1" x14ac:dyDescent="0.25">
      <c r="B32" s="26"/>
      <c r="C32" s="69" t="s">
        <v>21</v>
      </c>
      <c r="E32" s="42">
        <v>920</v>
      </c>
      <c r="F32" s="44" t="s">
        <v>44</v>
      </c>
      <c r="G32" s="65"/>
    </row>
    <row r="33" spans="1:7" ht="18.75" customHeight="1" x14ac:dyDescent="0.25">
      <c r="A33" s="56"/>
      <c r="B33" s="57" t="s">
        <v>31</v>
      </c>
      <c r="C33" s="58">
        <f>C4</f>
        <v>2022</v>
      </c>
      <c r="E33" s="42">
        <v>921</v>
      </c>
      <c r="F33" s="44" t="s">
        <v>45</v>
      </c>
      <c r="G33" s="65"/>
    </row>
    <row r="34" spans="1:7" ht="18.75" customHeight="1" x14ac:dyDescent="0.25">
      <c r="A34" s="75" t="s">
        <v>62</v>
      </c>
      <c r="B34" s="76" t="s">
        <v>32</v>
      </c>
      <c r="C34" s="77">
        <f>SUM(C35:C38)</f>
        <v>0</v>
      </c>
      <c r="E34" s="42">
        <v>922</v>
      </c>
      <c r="F34" s="44" t="s">
        <v>46</v>
      </c>
      <c r="G34" s="65"/>
    </row>
    <row r="35" spans="1:7" ht="18.75" customHeight="1" x14ac:dyDescent="0.25">
      <c r="A35" s="42">
        <v>60</v>
      </c>
      <c r="B35" s="43" t="s">
        <v>34</v>
      </c>
      <c r="C35" s="65"/>
      <c r="E35" s="115">
        <v>923</v>
      </c>
      <c r="F35" s="116" t="s">
        <v>47</v>
      </c>
      <c r="G35" s="117"/>
    </row>
    <row r="36" spans="1:7" ht="18.75" customHeight="1" x14ac:dyDescent="0.25">
      <c r="A36" s="42">
        <v>61</v>
      </c>
      <c r="B36" s="43" t="s">
        <v>35</v>
      </c>
      <c r="C36" s="65"/>
      <c r="E36" s="115"/>
      <c r="F36" s="116"/>
      <c r="G36" s="117"/>
    </row>
    <row r="37" spans="1:7" ht="18.75" customHeight="1" x14ac:dyDescent="0.25">
      <c r="A37" s="42">
        <v>62</v>
      </c>
      <c r="B37" s="43" t="s">
        <v>36</v>
      </c>
      <c r="C37" s="65"/>
      <c r="E37" s="48">
        <v>925</v>
      </c>
      <c r="F37" s="49" t="s">
        <v>48</v>
      </c>
      <c r="G37" s="66"/>
    </row>
    <row r="38" spans="1:7" ht="18.75" customHeight="1" x14ac:dyDescent="0.25">
      <c r="A38" s="48">
        <v>66</v>
      </c>
      <c r="B38" s="50" t="s">
        <v>33</v>
      </c>
      <c r="C38" s="66"/>
    </row>
    <row r="39" spans="1:7" ht="18.75" customHeight="1" x14ac:dyDescent="0.25">
      <c r="A39" s="21"/>
    </row>
    <row r="40" spans="1:7" ht="18.75" customHeight="1" x14ac:dyDescent="0.25">
      <c r="A40" s="126" t="s">
        <v>467</v>
      </c>
      <c r="B40" s="127"/>
      <c r="C40" s="91">
        <f>C4</f>
        <v>2022</v>
      </c>
    </row>
    <row r="41" spans="1:7" ht="18.75" customHeight="1" x14ac:dyDescent="0.25">
      <c r="A41" s="128" t="s">
        <v>57</v>
      </c>
      <c r="B41" s="130" t="s">
        <v>474</v>
      </c>
      <c r="C41" s="132">
        <f>SUM(C42:C43)</f>
        <v>0</v>
      </c>
    </row>
    <row r="42" spans="1:7" ht="18.75" customHeight="1" x14ac:dyDescent="0.25">
      <c r="A42" s="134"/>
      <c r="B42" s="135"/>
      <c r="C42" s="136"/>
    </row>
    <row r="43" spans="1:7" ht="18.75" customHeight="1" x14ac:dyDescent="0.25">
      <c r="A43" s="128" t="s">
        <v>57</v>
      </c>
      <c r="B43" s="130" t="s">
        <v>475</v>
      </c>
      <c r="C43" s="132">
        <f>SUM(C44:C44)</f>
        <v>0</v>
      </c>
    </row>
    <row r="44" spans="1:7" ht="18.75" customHeight="1" x14ac:dyDescent="0.25">
      <c r="A44" s="129"/>
      <c r="B44" s="131"/>
      <c r="C44" s="133"/>
    </row>
    <row r="45" spans="1:7" ht="18.75" customHeight="1" x14ac:dyDescent="0.25">
      <c r="A45" s="21"/>
      <c r="B45" s="103" t="s">
        <v>481</v>
      </c>
    </row>
    <row r="46" spans="1:7" ht="18.75" customHeight="1" x14ac:dyDescent="0.25">
      <c r="A46" s="21"/>
    </row>
    <row r="47" spans="1:7" ht="18.75" customHeight="1" x14ac:dyDescent="0.25">
      <c r="A47" s="21"/>
    </row>
    <row r="48" spans="1:7" ht="18.75" customHeight="1" x14ac:dyDescent="0.25">
      <c r="A48" s="21"/>
    </row>
    <row r="49" spans="1:11" ht="18.75" customHeight="1" x14ac:dyDescent="0.25">
      <c r="A49" s="21"/>
    </row>
    <row r="50" spans="1:11" ht="18.75" customHeight="1" x14ac:dyDescent="0.25">
      <c r="A50" s="21"/>
    </row>
    <row r="51" spans="1:11" ht="18.75" customHeight="1" x14ac:dyDescent="0.25">
      <c r="A51" s="21"/>
      <c r="I51" s="20"/>
      <c r="J51" s="20"/>
      <c r="K51" s="20"/>
    </row>
    <row r="52" spans="1:11" ht="18.75" customHeight="1" x14ac:dyDescent="0.25"/>
    <row r="53" spans="1:11" ht="18.75" customHeight="1" x14ac:dyDescent="0.25">
      <c r="A53" s="21"/>
    </row>
    <row r="54" spans="1:11" ht="18.75" customHeight="1" x14ac:dyDescent="0.25">
      <c r="A54" s="21"/>
    </row>
    <row r="55" spans="1:11" ht="18.75" customHeight="1" x14ac:dyDescent="0.25">
      <c r="A55" s="21"/>
    </row>
    <row r="56" spans="1:11" ht="18.75" customHeight="1" x14ac:dyDescent="0.25">
      <c r="A56" s="21"/>
    </row>
    <row r="57" spans="1:11" ht="18.75" customHeight="1" x14ac:dyDescent="0.25">
      <c r="A57" s="21"/>
    </row>
    <row r="58" spans="1:11" ht="18.75" customHeight="1" x14ac:dyDescent="0.25">
      <c r="A58" s="21"/>
    </row>
    <row r="59" spans="1:11" s="20" customFormat="1" ht="12" customHeight="1" x14ac:dyDescent="0.25">
      <c r="E59" s="21"/>
      <c r="F59" s="21"/>
      <c r="G59" s="21"/>
      <c r="I59" s="21"/>
      <c r="J59" s="21"/>
      <c r="K59" s="21"/>
    </row>
    <row r="60" spans="1:11" ht="18.75" customHeight="1" x14ac:dyDescent="0.25">
      <c r="A60" s="21"/>
    </row>
    <row r="61" spans="1:11" ht="18.75" customHeight="1" x14ac:dyDescent="0.25">
      <c r="A61" s="21"/>
      <c r="G61" s="20"/>
    </row>
    <row r="62" spans="1:11" ht="18.75" customHeight="1" x14ac:dyDescent="0.25">
      <c r="A62" s="21"/>
      <c r="E62" s="20"/>
      <c r="F62" s="20"/>
    </row>
    <row r="63" spans="1:11" ht="18.75" customHeight="1" x14ac:dyDescent="0.25">
      <c r="A63" s="21"/>
    </row>
    <row r="64" spans="1:11" ht="37.5" customHeight="1" x14ac:dyDescent="0.25">
      <c r="A64" s="21"/>
    </row>
    <row r="65" spans="1:1" ht="18.75" customHeight="1" x14ac:dyDescent="0.25">
      <c r="A65" s="21"/>
    </row>
    <row r="66" spans="1:1" ht="18.75" customHeight="1" x14ac:dyDescent="0.25">
      <c r="A66" s="21"/>
    </row>
    <row r="67" spans="1:1" ht="18.75" customHeight="1" x14ac:dyDescent="0.25"/>
    <row r="68" spans="1:1" ht="18.75" customHeight="1" x14ac:dyDescent="0.25"/>
    <row r="69" spans="1:1" ht="18.75" customHeight="1" x14ac:dyDescent="0.25"/>
    <row r="70" spans="1:1" ht="18.75" customHeight="1" x14ac:dyDescent="0.25"/>
    <row r="71" spans="1:1" ht="18.75" customHeight="1" x14ac:dyDescent="0.25"/>
    <row r="72" spans="1:1" ht="18.75" customHeight="1" x14ac:dyDescent="0.25"/>
    <row r="73" spans="1:1" ht="18.75" customHeight="1" x14ac:dyDescent="0.25"/>
    <row r="74" spans="1:1" ht="18.75" customHeight="1" x14ac:dyDescent="0.25"/>
    <row r="75" spans="1:1" ht="18.75" customHeight="1" x14ac:dyDescent="0.25"/>
    <row r="76" spans="1:1" ht="18.75" customHeight="1" x14ac:dyDescent="0.25"/>
    <row r="77" spans="1:1" ht="18.75" customHeight="1" x14ac:dyDescent="0.25"/>
    <row r="78" spans="1:1" ht="18.75" customHeight="1" x14ac:dyDescent="0.25"/>
    <row r="79" spans="1:1" ht="18.75" customHeight="1" x14ac:dyDescent="0.25"/>
    <row r="80" spans="1:1" ht="18.75" customHeight="1" x14ac:dyDescent="0.25"/>
    <row r="81" ht="18.75" customHeight="1" x14ac:dyDescent="0.25"/>
    <row r="82" ht="18.75" customHeight="1" x14ac:dyDescent="0.25"/>
    <row r="83" ht="18.75" customHeight="1" x14ac:dyDescent="0.25"/>
    <row r="84" ht="18.75" customHeight="1" x14ac:dyDescent="0.25"/>
    <row r="85" ht="18.75" customHeight="1" x14ac:dyDescent="0.25"/>
    <row r="86" ht="18.75" customHeight="1" x14ac:dyDescent="0.25"/>
    <row r="87" ht="18.75" customHeight="1" x14ac:dyDescent="0.25"/>
    <row r="88" ht="18.75" customHeight="1" x14ac:dyDescent="0.25"/>
    <row r="89" ht="18.75" customHeight="1" x14ac:dyDescent="0.25"/>
    <row r="90" ht="18.75" customHeight="1" x14ac:dyDescent="0.25"/>
    <row r="91" ht="18.75" customHeight="1" x14ac:dyDescent="0.25"/>
    <row r="92" ht="18.75" customHeight="1" x14ac:dyDescent="0.25"/>
    <row r="93" ht="18.75" customHeight="1" x14ac:dyDescent="0.25"/>
    <row r="94" ht="18.75" customHeight="1" x14ac:dyDescent="0.25"/>
    <row r="95" ht="18.75" customHeight="1" x14ac:dyDescent="0.25"/>
    <row r="96" ht="18.75" customHeight="1" x14ac:dyDescent="0.25"/>
    <row r="97" ht="18.75" customHeight="1" x14ac:dyDescent="0.25"/>
    <row r="98" ht="18.75" customHeight="1" x14ac:dyDescent="0.25"/>
    <row r="99" ht="18.75" customHeight="1" x14ac:dyDescent="0.25"/>
    <row r="100" ht="18.75" customHeight="1" x14ac:dyDescent="0.25"/>
    <row r="101" ht="18.75" customHeight="1" x14ac:dyDescent="0.25"/>
    <row r="102" ht="18.75" customHeight="1" x14ac:dyDescent="0.25"/>
    <row r="103" ht="18.75" customHeight="1" x14ac:dyDescent="0.25"/>
    <row r="104" ht="18.75" customHeight="1" x14ac:dyDescent="0.25"/>
    <row r="105" ht="18.75" customHeight="1" x14ac:dyDescent="0.25"/>
    <row r="106" ht="18.75" customHeight="1" x14ac:dyDescent="0.25"/>
    <row r="107" ht="18.75" customHeight="1" x14ac:dyDescent="0.25"/>
    <row r="108" ht="18.75" customHeight="1" x14ac:dyDescent="0.25"/>
    <row r="109" ht="18.75" customHeight="1" x14ac:dyDescent="0.25"/>
    <row r="110" ht="18.75" customHeight="1" x14ac:dyDescent="0.25"/>
    <row r="111" ht="18.75" customHeight="1" x14ac:dyDescent="0.25"/>
    <row r="112" ht="18.75" customHeight="1" x14ac:dyDescent="0.25"/>
    <row r="113" ht="18.75" customHeight="1" x14ac:dyDescent="0.25"/>
    <row r="114" ht="18.75" customHeight="1" x14ac:dyDescent="0.25"/>
    <row r="115" ht="18.75" customHeight="1" x14ac:dyDescent="0.25"/>
    <row r="116" ht="18.75" customHeight="1" x14ac:dyDescent="0.25"/>
    <row r="117" ht="18.75" customHeight="1" x14ac:dyDescent="0.25"/>
    <row r="118" ht="18.75" customHeight="1" x14ac:dyDescent="0.25"/>
    <row r="119" ht="18.75" customHeight="1" x14ac:dyDescent="0.25"/>
    <row r="120" ht="18.75" customHeight="1" x14ac:dyDescent="0.25"/>
    <row r="121" ht="18.75" customHeight="1" x14ac:dyDescent="0.25"/>
    <row r="122" ht="18.75" customHeight="1" x14ac:dyDescent="0.25"/>
    <row r="123" ht="18.75" customHeight="1" x14ac:dyDescent="0.25"/>
    <row r="124" ht="18.75" customHeight="1" x14ac:dyDescent="0.25"/>
    <row r="125" ht="18.75" customHeight="1" x14ac:dyDescent="0.25"/>
    <row r="126" ht="18.75" customHeight="1" x14ac:dyDescent="0.25"/>
    <row r="127" ht="18.75" customHeight="1" x14ac:dyDescent="0.25"/>
    <row r="128" ht="18.75" customHeight="1" x14ac:dyDescent="0.25"/>
    <row r="129" ht="18.75" customHeight="1" x14ac:dyDescent="0.25"/>
    <row r="130" ht="18.75" customHeight="1" x14ac:dyDescent="0.25"/>
    <row r="131" ht="18.75" customHeight="1" x14ac:dyDescent="0.25"/>
    <row r="132" ht="18.75" customHeight="1" x14ac:dyDescent="0.25"/>
    <row r="133" ht="18.75" customHeight="1" x14ac:dyDescent="0.25"/>
    <row r="134" ht="18.75" customHeight="1" x14ac:dyDescent="0.25"/>
    <row r="135" ht="18.75" customHeight="1" x14ac:dyDescent="0.25"/>
  </sheetData>
  <sheetProtection sheet="1" objects="1" scenarios="1"/>
  <mergeCells count="22">
    <mergeCell ref="A40:B40"/>
    <mergeCell ref="A43:A44"/>
    <mergeCell ref="B43:B44"/>
    <mergeCell ref="C43:C44"/>
    <mergeCell ref="A41:A42"/>
    <mergeCell ref="B41:B42"/>
    <mergeCell ref="C41:C42"/>
    <mergeCell ref="A18:A19"/>
    <mergeCell ref="B18:B19"/>
    <mergeCell ref="C18:C19"/>
    <mergeCell ref="J1:K1"/>
    <mergeCell ref="E35:E36"/>
    <mergeCell ref="F35:F36"/>
    <mergeCell ref="G35:G36"/>
    <mergeCell ref="C1:E1"/>
    <mergeCell ref="E16:E17"/>
    <mergeCell ref="F16:F17"/>
    <mergeCell ref="G16:G17"/>
    <mergeCell ref="G19:G20"/>
    <mergeCell ref="F19:F20"/>
    <mergeCell ref="E19:E20"/>
    <mergeCell ref="F4:F5"/>
  </mergeCells>
  <pageMargins left="0.70866141732283472" right="0.70866141732283472" top="0.74803149606299213" bottom="0.74803149606299213" header="0.31496062992125984" footer="0.31496062992125984"/>
  <pageSetup paperSize="9" orientation="landscape" r:id="rId1"/>
  <rowBreaks count="1" manualBreakCount="1">
    <brk id="22" max="16383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4033D1CE-97A0-4D6A-A7EA-FA37DC1C2047}">
          <x14:formula1>
            <xm:f>'Agrégats stock'!$A$17:$A$318</xm:f>
          </x14:formula1>
          <xm:sqref>F1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5FAC07-377F-4591-96C3-5A886F25120D}">
  <dimension ref="A1:R444"/>
  <sheetViews>
    <sheetView zoomScaleNormal="100" workbookViewId="0">
      <selection activeCell="E30" sqref="E30"/>
    </sheetView>
  </sheetViews>
  <sheetFormatPr baseColWidth="10" defaultColWidth="11.42578125" defaultRowHeight="15" x14ac:dyDescent="0.25"/>
  <cols>
    <col min="1" max="1" width="15.5703125" style="6" customWidth="1"/>
    <col min="2" max="2" width="42.85546875" style="2" bestFit="1" customWidth="1"/>
    <col min="3" max="12" width="10.85546875" style="2" customWidth="1"/>
    <col min="13" max="13" width="3.5703125" style="2" customWidth="1"/>
    <col min="14" max="17" width="24.7109375" style="2" customWidth="1"/>
    <col min="18" max="18" width="13.5703125" style="2" customWidth="1"/>
    <col min="19" max="16384" width="11.42578125" style="2"/>
  </cols>
  <sheetData>
    <row r="1" spans="1:17" ht="18.75" customHeight="1" x14ac:dyDescent="0.25">
      <c r="A1" s="5" t="s">
        <v>75</v>
      </c>
      <c r="C1" s="4"/>
      <c r="D1" s="4"/>
    </row>
    <row r="2" spans="1:17" ht="12.75" customHeight="1" x14ac:dyDescent="0.25">
      <c r="C2" s="7" t="s">
        <v>53</v>
      </c>
      <c r="D2" s="154" t="s">
        <v>55</v>
      </c>
      <c r="E2" s="154"/>
      <c r="F2" s="154"/>
      <c r="G2" s="154"/>
      <c r="H2" s="154"/>
      <c r="I2" s="154"/>
      <c r="J2" s="154"/>
      <c r="K2" s="154"/>
      <c r="L2" s="154"/>
      <c r="M2" s="7"/>
    </row>
    <row r="3" spans="1:17" ht="18.75" customHeight="1" x14ac:dyDescent="0.25">
      <c r="A3" s="156" t="s">
        <v>115</v>
      </c>
      <c r="B3" s="157"/>
      <c r="C3" s="155">
        <f>'1. Données à saisir'!C4</f>
        <v>2022</v>
      </c>
      <c r="D3" s="152">
        <f>C3-1</f>
        <v>2021</v>
      </c>
      <c r="E3" s="152">
        <f t="shared" ref="E3:L3" si="0">D3-1</f>
        <v>2020</v>
      </c>
      <c r="F3" s="152">
        <f t="shared" si="0"/>
        <v>2019</v>
      </c>
      <c r="G3" s="152">
        <f t="shared" si="0"/>
        <v>2018</v>
      </c>
      <c r="H3" s="152">
        <f t="shared" si="0"/>
        <v>2017</v>
      </c>
      <c r="I3" s="152">
        <f t="shared" si="0"/>
        <v>2016</v>
      </c>
      <c r="J3" s="152">
        <f t="shared" si="0"/>
        <v>2015</v>
      </c>
      <c r="K3" s="152">
        <f t="shared" si="0"/>
        <v>2014</v>
      </c>
      <c r="L3" s="152">
        <f t="shared" si="0"/>
        <v>2013</v>
      </c>
      <c r="M3" s="3"/>
    </row>
    <row r="4" spans="1:17" ht="7.5" customHeight="1" x14ac:dyDescent="0.25">
      <c r="A4" s="59"/>
      <c r="B4" s="60"/>
      <c r="C4" s="153"/>
      <c r="D4" s="153"/>
      <c r="E4" s="153"/>
      <c r="F4" s="153"/>
      <c r="G4" s="153"/>
      <c r="H4" s="153"/>
      <c r="I4" s="153"/>
      <c r="J4" s="153"/>
      <c r="K4" s="153"/>
      <c r="L4" s="153"/>
      <c r="M4" s="3"/>
    </row>
    <row r="5" spans="1:17" ht="18" customHeight="1" x14ac:dyDescent="0.25">
      <c r="A5" s="12" t="s">
        <v>63</v>
      </c>
      <c r="B5" s="13" t="s">
        <v>90</v>
      </c>
      <c r="C5" s="11">
        <f>('1. Données à saisir'!C9-'1. Données à saisir'!C16-'1. Données à saisir'!C21-'1. Données à saisir'!C22)/1000</f>
        <v>0</v>
      </c>
      <c r="D5" s="61" t="e">
        <f>VLOOKUP('1. Données à saisir'!F1,'Agrégats stock'!A17:EQ318,12,FALSE)</f>
        <v>#N/A</v>
      </c>
      <c r="E5" s="61" t="e">
        <f>VLOOKUP('1. Données à saisir'!F1,'Agrégats stock'!A17:EQ318,11,FALSE)</f>
        <v>#N/A</v>
      </c>
      <c r="F5" s="61" t="e">
        <f>VLOOKUP('1. Données à saisir'!F1,'Agrégats stock'!A17:EQ318,10,FALSE)</f>
        <v>#N/A</v>
      </c>
      <c r="G5" s="61" t="e">
        <f>VLOOKUP('1. Données à saisir'!F1,'Agrégats stock'!A17:EQ318,9,FALSE)</f>
        <v>#N/A</v>
      </c>
      <c r="H5" s="61" t="e">
        <f>VLOOKUP('1. Données à saisir'!F1,'Agrégats stock'!A17:EQ318,8,FALSE)</f>
        <v>#N/A</v>
      </c>
      <c r="I5" s="61" t="e">
        <f>VLOOKUP('1. Données à saisir'!F1,'Agrégats stock'!A17:EQ318,7,FALSE)</f>
        <v>#N/A</v>
      </c>
      <c r="J5" s="61" t="e">
        <f>VLOOKUP('1. Données à saisir'!F1,'Agrégats stock'!A17:EQ318,6,FALSE)</f>
        <v>#N/A</v>
      </c>
      <c r="K5" s="61" t="e">
        <f>VLOOKUP('1. Données à saisir'!F1,'Agrégats stock'!A17:EQ318,5,FALSE)</f>
        <v>#N/A</v>
      </c>
      <c r="L5" s="61" t="e">
        <f>VLOOKUP('1. Données à saisir'!F1,'Agrégats stock'!A17:EQ318,4,FALSE)</f>
        <v>#N/A</v>
      </c>
      <c r="M5" s="1"/>
    </row>
    <row r="6" spans="1:17" ht="18" customHeight="1" x14ac:dyDescent="0.25">
      <c r="A6" s="12" t="s">
        <v>50</v>
      </c>
      <c r="B6" s="13" t="s">
        <v>49</v>
      </c>
      <c r="C6" s="11">
        <f>('1. Données à saisir'!G9-'1. Données à saisir'!G19-'1. Données à saisir'!G21)/1000</f>
        <v>0</v>
      </c>
      <c r="D6" s="61" t="e">
        <f>VLOOKUP('1. Données à saisir'!F1,'Agrégats stock'!A17:EQ318,21,FALSE)</f>
        <v>#N/A</v>
      </c>
      <c r="E6" s="61" t="e">
        <f>VLOOKUP('1. Données à saisir'!F1,'Agrégats stock'!A17:EQ318,20,FALSE)</f>
        <v>#N/A</v>
      </c>
      <c r="F6" s="61" t="e">
        <f>VLOOKUP('1. Données à saisir'!F1,'Agrégats stock'!A17:EQ318,19,FALSE)</f>
        <v>#N/A</v>
      </c>
      <c r="G6" s="61" t="e">
        <f>VLOOKUP('1. Données à saisir'!F1,'Agrégats stock'!A17:EQ318,18,FALSE)</f>
        <v>#N/A</v>
      </c>
      <c r="H6" s="61" t="e">
        <f>VLOOKUP('1. Données à saisir'!F1,'Agrégats stock'!A17:EQ318,17,FALSE)</f>
        <v>#N/A</v>
      </c>
      <c r="I6" s="61" t="e">
        <f>VLOOKUP('1. Données à saisir'!F1,'Agrégats stock'!A17:EQ318,16,FALSE)</f>
        <v>#N/A</v>
      </c>
      <c r="J6" s="61" t="e">
        <f>VLOOKUP('1. Données à saisir'!F1,'Agrégats stock'!A17:EQ318,15,FALSE)</f>
        <v>#N/A</v>
      </c>
      <c r="K6" s="61" t="e">
        <f>VLOOKUP('1. Données à saisir'!F1,'Agrégats stock'!A17:EQ318,14,FALSE)</f>
        <v>#N/A</v>
      </c>
      <c r="L6" s="61" t="e">
        <f>VLOOKUP('1. Données à saisir'!F1,'Agrégats stock'!A17:EQ318,13,FALSE)</f>
        <v>#N/A</v>
      </c>
      <c r="M6" s="1"/>
    </row>
    <row r="7" spans="1:17" ht="18" customHeight="1" x14ac:dyDescent="0.25">
      <c r="A7" s="12" t="s">
        <v>98</v>
      </c>
      <c r="B7" s="13" t="s">
        <v>97</v>
      </c>
      <c r="C7" s="11">
        <f>C5-C6</f>
        <v>0</v>
      </c>
      <c r="D7" s="61" t="e">
        <f>VLOOKUP('1. Données à saisir'!F1,'Agrégats stock'!A17:EQ318,30,FALSE)</f>
        <v>#N/A</v>
      </c>
      <c r="E7" s="61" t="e">
        <f>VLOOKUP('1. Données à saisir'!F1,'Agrégats stock'!A17:EQ318,29,FALSE)</f>
        <v>#N/A</v>
      </c>
      <c r="F7" s="61" t="e">
        <f>VLOOKUP('1. Données à saisir'!F1,'Agrégats stock'!A17:EQ318,28,FALSE)</f>
        <v>#N/A</v>
      </c>
      <c r="G7" s="61" t="e">
        <f>VLOOKUP('1. Données à saisir'!F1,'Agrégats stock'!A17:EQ318,27,FALSE)</f>
        <v>#N/A</v>
      </c>
      <c r="H7" s="61" t="e">
        <f>VLOOKUP('1. Données à saisir'!F1,'Agrégats stock'!A17:EQ318,26,FALSE)</f>
        <v>#N/A</v>
      </c>
      <c r="I7" s="61" t="e">
        <f>VLOOKUP('1. Données à saisir'!F1,'Agrégats stock'!A17:EQ318,25,FALSE)</f>
        <v>#N/A</v>
      </c>
      <c r="J7" s="61" t="e">
        <f>VLOOKUP('1. Données à saisir'!F1,'Agrégats stock'!A17:EQ318,24,FALSE)</f>
        <v>#N/A</v>
      </c>
      <c r="K7" s="61" t="e">
        <f>VLOOKUP('1. Données à saisir'!F1,'Agrégats stock'!A17:EQ318,23,FALSE)</f>
        <v>#N/A</v>
      </c>
      <c r="L7" s="61" t="e">
        <f>VLOOKUP('1. Données à saisir'!F1,'Agrégats stock'!A17:EQ318,22,FALSE)</f>
        <v>#N/A</v>
      </c>
      <c r="M7" s="1"/>
    </row>
    <row r="8" spans="1:17" ht="18" customHeight="1" x14ac:dyDescent="0.25">
      <c r="A8" s="12" t="s">
        <v>99</v>
      </c>
      <c r="B8" s="13" t="s">
        <v>83</v>
      </c>
      <c r="C8" s="11">
        <f>C5-'1. Données à saisir'!C15/1000-'1. Données à saisir'!C17/1000</f>
        <v>0</v>
      </c>
      <c r="D8" s="61" t="e">
        <f>VLOOKUP('1. Données à saisir'!F1,'Agrégats stock'!A17:EQ318,39,FALSE)</f>
        <v>#N/A</v>
      </c>
      <c r="E8" s="61" t="e">
        <f>VLOOKUP('1. Données à saisir'!F1,'Agrégats stock'!A17:EQ318,38,FALSE)</f>
        <v>#N/A</v>
      </c>
      <c r="F8" s="61" t="e">
        <f>VLOOKUP('1. Données à saisir'!F1,'Agrégats stock'!A17:EQ318,37,FALSE)</f>
        <v>#N/A</v>
      </c>
      <c r="G8" s="61" t="e">
        <f>VLOOKUP('1. Données à saisir'!F1,'Agrégats stock'!A17:EQ318,36,FALSE)</f>
        <v>#N/A</v>
      </c>
      <c r="H8" s="61" t="e">
        <f>VLOOKUP('1. Données à saisir'!F1,'Agrégats stock'!A17:EQ318,35,FALSE)</f>
        <v>#N/A</v>
      </c>
      <c r="I8" s="61" t="e">
        <f>VLOOKUP('1. Données à saisir'!F1,'Agrégats stock'!A17:EQ318,34,FALSE)</f>
        <v>#N/A</v>
      </c>
      <c r="J8" s="61" t="e">
        <f>VLOOKUP('1. Données à saisir'!F1,'Agrégats stock'!A17:EQ318,33,FALSE)</f>
        <v>#N/A</v>
      </c>
      <c r="K8" s="61" t="e">
        <f>VLOOKUP('1. Données à saisir'!F1,'Agrégats stock'!A17:EQ318,32,FALSE)</f>
        <v>#N/A</v>
      </c>
      <c r="L8" s="61" t="e">
        <f>VLOOKUP('1. Données à saisir'!F1,'Agrégats stock'!A17:EQ318,31,FALSE)</f>
        <v>#N/A</v>
      </c>
      <c r="M8" s="1"/>
      <c r="N8" s="158" t="str">
        <f>IF('1. Données à saisir'!F1=0,"",'1. Données à saisir'!F1)</f>
        <v/>
      </c>
      <c r="O8" s="158"/>
      <c r="P8" s="158"/>
      <c r="Q8" s="158"/>
    </row>
    <row r="9" spans="1:17" ht="18" customHeight="1" x14ac:dyDescent="0.25">
      <c r="A9" s="12" t="s">
        <v>85</v>
      </c>
      <c r="B9" s="13" t="s">
        <v>54</v>
      </c>
      <c r="C9" s="11">
        <f>C6-C8</f>
        <v>0</v>
      </c>
      <c r="D9" s="61" t="e">
        <f>VLOOKUP('1. Données à saisir'!F1,'Agrégats stock'!A17:EQ318,48,FALSE)</f>
        <v>#N/A</v>
      </c>
      <c r="E9" s="61" t="e">
        <f>VLOOKUP('1. Données à saisir'!F1,'Agrégats stock'!A17:EQ318,47,FALSE)</f>
        <v>#N/A</v>
      </c>
      <c r="F9" s="61" t="e">
        <f>VLOOKUP('1. Données à saisir'!F1,'Agrégats stock'!A17:EQ318,46,FALSE)</f>
        <v>#N/A</v>
      </c>
      <c r="G9" s="61" t="e">
        <f>VLOOKUP('1. Données à saisir'!F1,'Agrégats stock'!A17:EQ318,45,FALSE)</f>
        <v>#N/A</v>
      </c>
      <c r="H9" s="61" t="e">
        <f>VLOOKUP('1. Données à saisir'!F1,'Agrégats stock'!A17:EQ318,44,FALSE)</f>
        <v>#N/A</v>
      </c>
      <c r="I9" s="61" t="e">
        <f>VLOOKUP('1. Données à saisir'!F1,'Agrégats stock'!A17:EQ318,43,FALSE)</f>
        <v>#N/A</v>
      </c>
      <c r="J9" s="61" t="e">
        <f>VLOOKUP('1. Données à saisir'!F1,'Agrégats stock'!A17:EQ318,42,FALSE)</f>
        <v>#N/A</v>
      </c>
      <c r="K9" s="61" t="e">
        <f>VLOOKUP('1. Données à saisir'!F1,'Agrégats stock'!A17:EQ318,41,FALSE)</f>
        <v>#N/A</v>
      </c>
      <c r="L9" s="61" t="e">
        <f>VLOOKUP('1. Données à saisir'!F1,'Agrégats stock'!A17:EQ318,40,FALSE)</f>
        <v>#N/A</v>
      </c>
      <c r="M9" s="1"/>
      <c r="N9" s="158"/>
      <c r="O9" s="158"/>
      <c r="P9" s="158"/>
      <c r="Q9" s="158"/>
    </row>
    <row r="10" spans="1:17" ht="18" customHeight="1" x14ac:dyDescent="0.25">
      <c r="A10" s="12" t="s">
        <v>61</v>
      </c>
      <c r="B10" s="13" t="s">
        <v>113</v>
      </c>
      <c r="C10" s="11">
        <f>'1. Données à saisir'!C26/1000</f>
        <v>0</v>
      </c>
      <c r="D10" s="61" t="e">
        <f>VLOOKUP('1. Données à saisir'!F1,'Agrégats stock'!A17:EQ318,57,FALSE)</f>
        <v>#N/A</v>
      </c>
      <c r="E10" s="61" t="e">
        <f>VLOOKUP('1. Données à saisir'!F1,'Agrégats stock'!A17:EQ318,56,FALSE)</f>
        <v>#N/A</v>
      </c>
      <c r="F10" s="61" t="e">
        <f>VLOOKUP('1. Données à saisir'!F1,'Agrégats stock'!A17:EQ318,55,FALSE)</f>
        <v>#N/A</v>
      </c>
      <c r="G10" s="61" t="e">
        <f>VLOOKUP('1. Données à saisir'!F1,'Agrégats stock'!A17:EQ318,54,FALSE)</f>
        <v>#N/A</v>
      </c>
      <c r="H10" s="61" t="e">
        <f>VLOOKUP('1. Données à saisir'!F1,'Agrégats stock'!A17:EQ318,53,FALSE)</f>
        <v>#N/A</v>
      </c>
      <c r="I10" s="61" t="e">
        <f>VLOOKUP('1. Données à saisir'!F1,'Agrégats stock'!A17:EQ318,52,FALSE)</f>
        <v>#N/A</v>
      </c>
      <c r="J10" s="61" t="e">
        <f>VLOOKUP('1. Données à saisir'!F1,'Agrégats stock'!A17:EQ318,51,FALSE)</f>
        <v>#N/A</v>
      </c>
      <c r="K10" s="61" t="e">
        <f>VLOOKUP('1. Données à saisir'!F1,'Agrégats stock'!A17:EQ318,50,FALSE)</f>
        <v>#N/A</v>
      </c>
      <c r="L10" s="61" t="e">
        <f>VLOOKUP('1. Données à saisir'!F1,'Agrégats stock'!A17:EQ318,49,FALSE)</f>
        <v>#N/A</v>
      </c>
      <c r="M10" s="1"/>
      <c r="N10" s="158"/>
      <c r="O10" s="158"/>
      <c r="P10" s="158"/>
      <c r="Q10" s="158"/>
    </row>
    <row r="11" spans="1:17" ht="18" customHeight="1" x14ac:dyDescent="0.25">
      <c r="A11" s="12" t="s">
        <v>62</v>
      </c>
      <c r="B11" s="13" t="s">
        <v>114</v>
      </c>
      <c r="C11" s="11">
        <f>'1. Données à saisir'!C34/1000</f>
        <v>0</v>
      </c>
      <c r="D11" s="61" t="e">
        <f>VLOOKUP('1. Données à saisir'!F1,'Agrégats stock'!A17:EQ318,66,FALSE)</f>
        <v>#N/A</v>
      </c>
      <c r="E11" s="61" t="e">
        <f>VLOOKUP('1. Données à saisir'!F1,'Agrégats stock'!A17:EQ318,65,FALSE)</f>
        <v>#N/A</v>
      </c>
      <c r="F11" s="61" t="e">
        <f>VLOOKUP('1. Données à saisir'!F1,'Agrégats stock'!A17:EQ318,64,FALSE)</f>
        <v>#N/A</v>
      </c>
      <c r="G11" s="61" t="e">
        <f>VLOOKUP('1. Données à saisir'!F1,'Agrégats stock'!A17:EQ318,63,FALSE)</f>
        <v>#N/A</v>
      </c>
      <c r="H11" s="61" t="e">
        <f>VLOOKUP('1. Données à saisir'!F1,'Agrégats stock'!A17:EQ318,62,FALSE)</f>
        <v>#N/A</v>
      </c>
      <c r="I11" s="61" t="e">
        <f>VLOOKUP('1. Données à saisir'!F1,'Agrégats stock'!A17:EQ318,61,FALSE)</f>
        <v>#N/A</v>
      </c>
      <c r="J11" s="61" t="e">
        <f>VLOOKUP('1. Données à saisir'!F1,'Agrégats stock'!A17:EQ318,60,FALSE)</f>
        <v>#N/A</v>
      </c>
      <c r="K11" s="61" t="e">
        <f>VLOOKUP('1. Données à saisir'!F1,'Agrégats stock'!A17:EQ318,59,FALSE)</f>
        <v>#N/A</v>
      </c>
      <c r="L11" s="61" t="e">
        <f>VLOOKUP('1. Données à saisir'!F1,'Agrégats stock'!A17:EQ318,58,FALSE)</f>
        <v>#N/A</v>
      </c>
      <c r="M11" s="1"/>
      <c r="N11" s="158"/>
      <c r="O11" s="158"/>
      <c r="P11" s="158"/>
      <c r="Q11" s="158"/>
    </row>
    <row r="12" spans="1:17" ht="18" customHeight="1" x14ac:dyDescent="0.25">
      <c r="A12" s="12" t="s">
        <v>74</v>
      </c>
      <c r="B12" s="13" t="s">
        <v>56</v>
      </c>
      <c r="C12" s="11">
        <f>C10-C11</f>
        <v>0</v>
      </c>
      <c r="D12" s="61" t="e">
        <f>VLOOKUP('1. Données à saisir'!F1,'Agrégats stock'!A17:EQ318,75,FALSE)</f>
        <v>#N/A</v>
      </c>
      <c r="E12" s="61" t="e">
        <f>VLOOKUP('1. Données à saisir'!F1,'Agrégats stock'!A17:EQ318,74,FALSE)</f>
        <v>#N/A</v>
      </c>
      <c r="F12" s="61" t="e">
        <f>VLOOKUP('1. Données à saisir'!F1,'Agrégats stock'!A17:EQ318,73,FALSE)</f>
        <v>#N/A</v>
      </c>
      <c r="G12" s="61" t="e">
        <f>VLOOKUP('1. Données à saisir'!F1,'Agrégats stock'!A17:EQ318,72,FALSE)</f>
        <v>#N/A</v>
      </c>
      <c r="H12" s="61" t="e">
        <f>VLOOKUP('1. Données à saisir'!F1,'Agrégats stock'!A17:EQ318,71,FALSE)</f>
        <v>#N/A</v>
      </c>
      <c r="I12" s="61" t="e">
        <f>VLOOKUP('1. Données à saisir'!F1,'Agrégats stock'!A17:EQ318,70,FALSE)</f>
        <v>#N/A</v>
      </c>
      <c r="J12" s="61" t="e">
        <f>VLOOKUP('1. Données à saisir'!F1,'Agrégats stock'!A17:EQ318,69,FALSE)</f>
        <v>#N/A</v>
      </c>
      <c r="K12" s="61" t="e">
        <f>VLOOKUP('1. Données à saisir'!F1,'Agrégats stock'!A17:EQ318,68,FALSE)</f>
        <v>#N/A</v>
      </c>
      <c r="L12" s="61" t="e">
        <f>VLOOKUP('1. Données à saisir'!F1,'Agrégats stock'!A17:EQ318,67,FALSE)</f>
        <v>#N/A</v>
      </c>
      <c r="M12" s="1"/>
      <c r="N12" s="158"/>
      <c r="O12" s="158"/>
      <c r="P12" s="158"/>
      <c r="Q12" s="158"/>
    </row>
    <row r="13" spans="1:17" ht="18" customHeight="1" x14ac:dyDescent="0.25">
      <c r="A13" s="12" t="s">
        <v>84</v>
      </c>
      <c r="B13" s="13" t="s">
        <v>101</v>
      </c>
      <c r="C13" s="11">
        <f>C10+C8</f>
        <v>0</v>
      </c>
      <c r="D13" s="61" t="e">
        <f>VLOOKUP('1. Données à saisir'!F1,'Agrégats stock'!A17:EQ318,84,FALSE)</f>
        <v>#N/A</v>
      </c>
      <c r="E13" s="61" t="e">
        <f>VLOOKUP('1. Données à saisir'!F1,'Agrégats stock'!A17:EQ318,83,FALSE)</f>
        <v>#N/A</v>
      </c>
      <c r="F13" s="61" t="e">
        <f>VLOOKUP('1. Données à saisir'!F1,'Agrégats stock'!A17:EQ318,82,FALSE)</f>
        <v>#N/A</v>
      </c>
      <c r="G13" s="61" t="e">
        <f>VLOOKUP('1. Données à saisir'!F1,'Agrégats stock'!A17:EQ318,81,FALSE)</f>
        <v>#N/A</v>
      </c>
      <c r="H13" s="61" t="e">
        <f>VLOOKUP('1. Données à saisir'!F1,'Agrégats stock'!A17:EQ318,80,FALSE)</f>
        <v>#N/A</v>
      </c>
      <c r="I13" s="61" t="e">
        <f>VLOOKUP('1. Données à saisir'!F1,'Agrégats stock'!A17:EQ318,79,FALSE)</f>
        <v>#N/A</v>
      </c>
      <c r="J13" s="61" t="e">
        <f>VLOOKUP('1. Données à saisir'!F1,'Agrégats stock'!A17:EQ318,78,FALSE)</f>
        <v>#N/A</v>
      </c>
      <c r="K13" s="61" t="e">
        <f>VLOOKUP('1. Données à saisir'!F1,'Agrégats stock'!A17:EQ318,77,FALSE)</f>
        <v>#N/A</v>
      </c>
      <c r="L13" s="61" t="e">
        <f>VLOOKUP('1. Données à saisir'!F1,'Agrégats stock'!A17:EQ318,76,FALSE)</f>
        <v>#N/A</v>
      </c>
      <c r="M13" s="1"/>
      <c r="N13" s="158"/>
      <c r="O13" s="158"/>
      <c r="P13" s="158"/>
      <c r="Q13" s="158"/>
    </row>
    <row r="14" spans="1:17" ht="18" customHeight="1" x14ac:dyDescent="0.25">
      <c r="A14" s="12" t="s">
        <v>93</v>
      </c>
      <c r="B14" s="13" t="s">
        <v>96</v>
      </c>
      <c r="C14" s="11">
        <f>C12-C9</f>
        <v>0</v>
      </c>
      <c r="D14" s="61" t="e">
        <f>VLOOKUP('1. Données à saisir'!F1,'Agrégats stock'!A17:EQ318,93,FALSE)</f>
        <v>#N/A</v>
      </c>
      <c r="E14" s="61" t="e">
        <f>VLOOKUP('1. Données à saisir'!F1,'Agrégats stock'!A17:EQ318,92,FALSE)</f>
        <v>#N/A</v>
      </c>
      <c r="F14" s="61" t="e">
        <f>VLOOKUP('1. Données à saisir'!F1,'Agrégats stock'!A17:EQ318,91,FALSE)</f>
        <v>#N/A</v>
      </c>
      <c r="G14" s="61" t="e">
        <f>VLOOKUP('1. Données à saisir'!F1,'Agrégats stock'!A17:EQ318,90,FALSE)</f>
        <v>#N/A</v>
      </c>
      <c r="H14" s="61" t="e">
        <f>VLOOKUP('1. Données à saisir'!F1,'Agrégats stock'!A17:EQ318,89,FALSE)</f>
        <v>#N/A</v>
      </c>
      <c r="I14" s="61" t="e">
        <f>VLOOKUP('1. Données à saisir'!F1,'Agrégats stock'!A17:EQ318,88,FALSE)</f>
        <v>#N/A</v>
      </c>
      <c r="J14" s="61" t="e">
        <f>VLOOKUP('1. Données à saisir'!F1,'Agrégats stock'!A17:EQ318,87,FALSE)</f>
        <v>#N/A</v>
      </c>
      <c r="K14" s="61" t="e">
        <f>VLOOKUP('1. Données à saisir'!F1,'Agrégats stock'!A17:EQ318,86,FALSE)</f>
        <v>#N/A</v>
      </c>
      <c r="L14" s="61" t="e">
        <f>VLOOKUP('1. Données à saisir'!F1,'Agrégats stock'!A17:EQ318,85,FALSE)</f>
        <v>#N/A</v>
      </c>
      <c r="M14" s="1"/>
      <c r="N14" s="158"/>
      <c r="O14" s="158"/>
      <c r="P14" s="158"/>
      <c r="Q14" s="158"/>
    </row>
    <row r="15" spans="1:17" ht="18" customHeight="1" x14ac:dyDescent="0.25">
      <c r="A15" s="12" t="s">
        <v>52</v>
      </c>
      <c r="B15" s="13" t="s">
        <v>64</v>
      </c>
      <c r="C15" s="11">
        <f>('1. Données à saisir'!G33+'1. Données à saisir'!G34+'1. Données à saisir'!G35)/1000</f>
        <v>0</v>
      </c>
      <c r="D15" s="61" t="e">
        <f>VLOOKUP('1. Données à saisir'!F1,'Agrégats stock'!A17:EQ318,102,FALSE)</f>
        <v>#N/A</v>
      </c>
      <c r="E15" s="61" t="e">
        <f>VLOOKUP('1. Données à saisir'!F1,'Agrégats stock'!A17:EQ318,101,FALSE)</f>
        <v>#N/A</v>
      </c>
      <c r="F15" s="61" t="e">
        <f>VLOOKUP('1. Données à saisir'!F1,'Agrégats stock'!A17:EQ318,100,FALSE)</f>
        <v>#N/A</v>
      </c>
      <c r="G15" s="61" t="e">
        <f>VLOOKUP('1. Données à saisir'!F1,'Agrégats stock'!A17:EQ318,99,FALSE)</f>
        <v>#N/A</v>
      </c>
      <c r="H15" s="61" t="e">
        <f>VLOOKUP('1. Données à saisir'!F1,'Agrégats stock'!A17:EQ318,98,FALSE)</f>
        <v>#N/A</v>
      </c>
      <c r="I15" s="61" t="e">
        <f>VLOOKUP('1. Données à saisir'!F1,'Agrégats stock'!A17:EQ318,97,FALSE)</f>
        <v>#N/A</v>
      </c>
      <c r="J15" s="61" t="e">
        <f>VLOOKUP('1. Données à saisir'!F1,'Agrégats stock'!A17:EQ318,96,FALSE)</f>
        <v>#N/A</v>
      </c>
      <c r="K15" s="61" t="e">
        <f>VLOOKUP('1. Données à saisir'!F1,'Agrégats stock'!A17:EQ318,95,FALSE)</f>
        <v>#N/A</v>
      </c>
      <c r="L15" s="61" t="e">
        <f>VLOOKUP('1. Données à saisir'!F1,'Agrégats stock'!A17:EQ318,94,FALSE)</f>
        <v>#N/A</v>
      </c>
      <c r="M15" s="1"/>
    </row>
    <row r="16" spans="1:17" ht="18" customHeight="1" x14ac:dyDescent="0.25">
      <c r="A16" s="12" t="s">
        <v>58</v>
      </c>
      <c r="B16" s="13" t="s">
        <v>94</v>
      </c>
      <c r="C16" s="11">
        <f>'1. Données à saisir'!G31/1000</f>
        <v>0</v>
      </c>
      <c r="D16" s="61" t="e">
        <f>VLOOKUP('1. Données à saisir'!F1,'Agrégats stock'!A17:EQ318,111,FALSE)</f>
        <v>#N/A</v>
      </c>
      <c r="E16" s="61" t="e">
        <f>VLOOKUP('1. Données à saisir'!F1,'Agrégats stock'!A17:EQ318,110,FALSE)</f>
        <v>#N/A</v>
      </c>
      <c r="F16" s="61" t="e">
        <f>VLOOKUP('1. Données à saisir'!F1,'Agrégats stock'!A17:EQ318,109,FALSE)</f>
        <v>#N/A</v>
      </c>
      <c r="G16" s="61" t="e">
        <f>VLOOKUP('1. Données à saisir'!F1,'Agrégats stock'!A17:EQ318,108,FALSE)</f>
        <v>#N/A</v>
      </c>
      <c r="H16" s="61" t="e">
        <f>VLOOKUP('1. Données à saisir'!F1,'Agrégats stock'!A17:EQ318,107,FALSE)</f>
        <v>#N/A</v>
      </c>
      <c r="I16" s="61" t="e">
        <f>VLOOKUP('1. Données à saisir'!F1,'Agrégats stock'!A17:EQ318,106,FALSE)</f>
        <v>#N/A</v>
      </c>
      <c r="J16" s="61" t="e">
        <f>VLOOKUP('1. Données à saisir'!F1,'Agrégats stock'!A17:EQ318,105,FALSE)</f>
        <v>#N/A</v>
      </c>
      <c r="K16" s="61" t="e">
        <f>VLOOKUP('1. Données à saisir'!F1,'Agrégats stock'!A17:EQ318,104,FALSE)</f>
        <v>#N/A</v>
      </c>
      <c r="L16" s="61" t="e">
        <f>VLOOKUP('1. Données à saisir'!F1,'Agrégats stock'!A17:EQ318,103,FALSE)</f>
        <v>#N/A</v>
      </c>
      <c r="M16" s="1"/>
    </row>
    <row r="17" spans="1:18" ht="18" customHeight="1" x14ac:dyDescent="0.25">
      <c r="A17" s="12" t="s">
        <v>57</v>
      </c>
      <c r="B17" s="13" t="s">
        <v>425</v>
      </c>
      <c r="C17" s="11">
        <f>'1. Données à saisir'!G26/1000</f>
        <v>0</v>
      </c>
      <c r="D17" s="61" t="e">
        <f>VLOOKUP('1. Données à saisir'!F1,'Agrégats stock'!A17:EQ318,120,FALSE)</f>
        <v>#N/A</v>
      </c>
      <c r="E17" s="61" t="e">
        <f>VLOOKUP('1. Données à saisir'!F1,'Agrégats stock'!A17:EQ318,119,FALSE)</f>
        <v>#N/A</v>
      </c>
      <c r="F17" s="61" t="e">
        <f>VLOOKUP('1. Données à saisir'!F1,'Agrégats stock'!A17:EQ318,118,FALSE)</f>
        <v>#N/A</v>
      </c>
      <c r="G17" s="61" t="e">
        <f>VLOOKUP('1. Données à saisir'!F1,'Agrégats stock'!A17:EQ318,117,FALSE)</f>
        <v>#N/A</v>
      </c>
      <c r="H17" s="61" t="e">
        <f>VLOOKUP('1. Données à saisir'!F1,'Agrégats stock'!A17:EQ318,116,FALSE)</f>
        <v>#N/A</v>
      </c>
      <c r="I17" s="61" t="e">
        <f>VLOOKUP('1. Données à saisir'!F1,'Agrégats stock'!A17:EQ318,115,FALSE)</f>
        <v>#N/A</v>
      </c>
      <c r="J17" s="61" t="e">
        <f>VLOOKUP('1. Données à saisir'!F1,'Agrégats stock'!A17:EQ318,114,FALSE)</f>
        <v>#N/A</v>
      </c>
      <c r="K17" s="61" t="e">
        <f>VLOOKUP('1. Données à saisir'!F1,'Agrégats stock'!A17:EQ318,113,FALSE)</f>
        <v>#N/A</v>
      </c>
      <c r="L17" s="61" t="e">
        <f>VLOOKUP('1. Données à saisir'!F1,'Agrégats stock'!A17:EQ318,112,FALSE)</f>
        <v>#N/A</v>
      </c>
      <c r="M17" s="1"/>
    </row>
    <row r="18" spans="1:18" ht="18" customHeight="1" x14ac:dyDescent="0.25">
      <c r="A18" s="12" t="s">
        <v>51</v>
      </c>
      <c r="B18" s="13" t="s">
        <v>95</v>
      </c>
      <c r="C18" s="11">
        <f>('1. Données à saisir'!G31-'1. Données à saisir'!G26)/1000</f>
        <v>0</v>
      </c>
      <c r="D18" s="61" t="e">
        <f>VLOOKUP('1. Données à saisir'!F1,'Agrégats stock'!A17:EQ318,129,FALSE)</f>
        <v>#N/A</v>
      </c>
      <c r="E18" s="61" t="e">
        <f>VLOOKUP('1. Données à saisir'!F1,'Agrégats stock'!A17:EQ318,128,FALSE)</f>
        <v>#N/A</v>
      </c>
      <c r="F18" s="61" t="e">
        <f>VLOOKUP('1. Données à saisir'!F1,'Agrégats stock'!A17:EQ318,127,FALSE)</f>
        <v>#N/A</v>
      </c>
      <c r="G18" s="61" t="e">
        <f>VLOOKUP('1. Données à saisir'!F1,'Agrégats stock'!A17:EQ318,126,FALSE)</f>
        <v>#N/A</v>
      </c>
      <c r="H18" s="61" t="e">
        <f>VLOOKUP('1. Données à saisir'!F1,'Agrégats stock'!A17:EQ318,125,FALSE)</f>
        <v>#N/A</v>
      </c>
      <c r="I18" s="61" t="e">
        <f>VLOOKUP('1. Données à saisir'!F1,'Agrégats stock'!A17:EQ318,124,FALSE)</f>
        <v>#N/A</v>
      </c>
      <c r="J18" s="61" t="e">
        <f>VLOOKUP('1. Données à saisir'!F1,'Agrégats stock'!A17:EQ318,123,FALSE)</f>
        <v>#N/A</v>
      </c>
      <c r="K18" s="61" t="e">
        <f>VLOOKUP('1. Données à saisir'!F1,'Agrégats stock'!A17:EQ318,122,FALSE)</f>
        <v>#N/A</v>
      </c>
      <c r="L18" s="61" t="e">
        <f>VLOOKUP('1. Données à saisir'!F1,'Agrégats stock'!A17:EQ318,121,FALSE)</f>
        <v>#N/A</v>
      </c>
      <c r="M18" s="1"/>
    </row>
    <row r="19" spans="1:18" ht="18" customHeight="1" x14ac:dyDescent="0.25">
      <c r="A19" s="12" t="s">
        <v>77</v>
      </c>
      <c r="B19" s="13" t="s">
        <v>78</v>
      </c>
      <c r="C19" s="11">
        <f>('1. Données à saisir'!C12-'1. Données à saisir'!G13)/1000</f>
        <v>0</v>
      </c>
      <c r="D19" s="61" t="e">
        <f>VLOOKUP('1. Données à saisir'!F1,'Agrégats stock'!A17:EQ318,138,FALSE)</f>
        <v>#N/A</v>
      </c>
      <c r="E19" s="61" t="e">
        <f>VLOOKUP('1. Données à saisir'!F1,'Agrégats stock'!A17:EQ318,137,FALSE)</f>
        <v>#N/A</v>
      </c>
      <c r="F19" s="61" t="e">
        <f>VLOOKUP('1. Données à saisir'!F1,'Agrégats stock'!A17:EQ318,136,FALSE)</f>
        <v>#N/A</v>
      </c>
      <c r="G19" s="61" t="e">
        <f>VLOOKUP('1. Données à saisir'!F1,'Agrégats stock'!A17:EQ318,135,FALSE)</f>
        <v>#N/A</v>
      </c>
      <c r="H19" s="61" t="e">
        <f>VLOOKUP('1. Données à saisir'!F1,'Agrégats stock'!A17:EQ318,134,FALSE)</f>
        <v>#N/A</v>
      </c>
      <c r="I19" s="61" t="e">
        <f>VLOOKUP('1. Données à saisir'!F1,'Agrégats stock'!A17:EQ318,133,FALSE)</f>
        <v>#N/A</v>
      </c>
      <c r="J19" s="61" t="e">
        <f>VLOOKUP('1. Données à saisir'!F1,'Agrégats stock'!A17:EQ318,132,FALSE)</f>
        <v>#N/A</v>
      </c>
      <c r="K19" s="61" t="e">
        <f>VLOOKUP('1. Données à saisir'!F1,'Agrégats stock'!A17:EQ318,131,FALSE)</f>
        <v>#N/A</v>
      </c>
      <c r="L19" s="61" t="e">
        <f>VLOOKUP('1. Données à saisir'!F1,'Agrégats stock'!A17:EQ318,130,FALSE)</f>
        <v>#N/A</v>
      </c>
      <c r="M19" s="1"/>
    </row>
    <row r="20" spans="1:18" ht="18" customHeight="1" x14ac:dyDescent="0.25">
      <c r="A20" s="12" t="s">
        <v>80</v>
      </c>
      <c r="B20" s="13" t="s">
        <v>81</v>
      </c>
      <c r="C20" s="11">
        <f>C19+'1. Données à saisir'!C15/1000</f>
        <v>0</v>
      </c>
      <c r="D20" s="61" t="e">
        <f>VLOOKUP('1. Données à saisir'!F1,'Agrégats stock'!A17:EQ318,147,FALSE)</f>
        <v>#N/A</v>
      </c>
      <c r="E20" s="61" t="e">
        <f>VLOOKUP('1. Données à saisir'!F1,'Agrégats stock'!A17:EQ318,146,FALSE)</f>
        <v>#N/A</v>
      </c>
      <c r="F20" s="61" t="e">
        <f>VLOOKUP('1. Données à saisir'!F1,'Agrégats stock'!A17:EQ318,145,FALSE)</f>
        <v>#N/A</v>
      </c>
      <c r="G20" s="61" t="e">
        <f>VLOOKUP('1. Données à saisir'!F1,'Agrégats stock'!A17:EQ318,144,FALSE)</f>
        <v>#N/A</v>
      </c>
      <c r="H20" s="61" t="e">
        <f>VLOOKUP('1. Données à saisir'!F1,'Agrégats stock'!A17:EQ318,143,FALSE)</f>
        <v>#N/A</v>
      </c>
      <c r="I20" s="61" t="e">
        <f>VLOOKUP('1. Données à saisir'!F1,'Agrégats stock'!A17:EQ318,142,FALSE)</f>
        <v>#N/A</v>
      </c>
      <c r="J20" s="61" t="e">
        <f>VLOOKUP('1. Données à saisir'!F1,'Agrégats stock'!A17:EQ318,141,FALSE)</f>
        <v>#N/A</v>
      </c>
      <c r="K20" s="61" t="e">
        <f>VLOOKUP('1. Données à saisir'!F1,'Agrégats stock'!A17:EQ318,140,FALSE)</f>
        <v>#N/A</v>
      </c>
      <c r="L20" s="61" t="e">
        <f>VLOOKUP('1. Données à saisir'!F1,'Agrégats stock'!A17:EQ318,139,FALSE)</f>
        <v>#N/A</v>
      </c>
      <c r="M20" s="1"/>
    </row>
    <row r="21" spans="1:18" ht="18" customHeight="1" x14ac:dyDescent="0.25">
      <c r="A21" s="12" t="s">
        <v>100</v>
      </c>
      <c r="B21" s="13" t="s">
        <v>104</v>
      </c>
      <c r="C21" s="11">
        <f>'1. Données à saisir'!C5</f>
        <v>0</v>
      </c>
      <c r="D21" s="61" t="e">
        <f>VLOOKUP('1. Données à saisir'!F1,'Ratios stock'!A17:EQ318,138,FALSE)</f>
        <v>#N/A</v>
      </c>
      <c r="E21" s="61" t="e">
        <f>VLOOKUP('1. Données à saisir'!F1,'Ratios stock'!A17:EQ318,137,FALSE)</f>
        <v>#N/A</v>
      </c>
      <c r="F21" s="61" t="e">
        <f>VLOOKUP('1. Données à saisir'!F1,'Ratios stock'!A17:EQ318,136,FALSE)</f>
        <v>#N/A</v>
      </c>
      <c r="G21" s="61" t="e">
        <f>VLOOKUP('1. Données à saisir'!F1,'Ratios stock'!A17:EQ318,135,FALSE)</f>
        <v>#N/A</v>
      </c>
      <c r="H21" s="61" t="e">
        <f>VLOOKUP('1. Données à saisir'!F1,'Ratios stock'!A17:EQ318,134,FALSE)</f>
        <v>#N/A</v>
      </c>
      <c r="I21" s="61" t="e">
        <f>VLOOKUP('1. Données à saisir'!F1,'Ratios stock'!A17:EQ318,133,FALSE)</f>
        <v>#N/A</v>
      </c>
      <c r="J21" s="61" t="e">
        <f>VLOOKUP('1. Données à saisir'!F1,'Ratios stock'!A17:EQ318,132,FALSE)</f>
        <v>#N/A</v>
      </c>
      <c r="K21" s="61" t="e">
        <f>VLOOKUP('1. Données à saisir'!F1,'Ratios stock'!A17:EQ318,131,FALSE)</f>
        <v>#N/A</v>
      </c>
      <c r="L21" s="61" t="e">
        <f>VLOOKUP('1. Données à saisir'!F1,'Ratios stock'!A17:EQ318,130,FALSE)</f>
        <v>#N/A</v>
      </c>
      <c r="M21" s="1"/>
    </row>
    <row r="22" spans="1:18" ht="20.25" customHeight="1" x14ac:dyDescent="0.25"/>
    <row r="23" spans="1:18" ht="13.5" customHeight="1" x14ac:dyDescent="0.25">
      <c r="C23" s="7" t="s">
        <v>53</v>
      </c>
      <c r="D23" s="154" t="s">
        <v>55</v>
      </c>
      <c r="E23" s="154"/>
      <c r="F23" s="154"/>
      <c r="G23" s="154"/>
      <c r="H23" s="154"/>
      <c r="I23" s="154"/>
      <c r="J23" s="154"/>
      <c r="K23" s="154"/>
      <c r="L23" s="154"/>
      <c r="M23" s="7"/>
    </row>
    <row r="24" spans="1:18" ht="18.75" customHeight="1" x14ac:dyDescent="0.25">
      <c r="A24" s="156" t="s">
        <v>86</v>
      </c>
      <c r="B24" s="157"/>
      <c r="C24" s="155">
        <f>'1. Données à saisir'!C4</f>
        <v>2022</v>
      </c>
      <c r="D24" s="152">
        <f>C24-1</f>
        <v>2021</v>
      </c>
      <c r="E24" s="152">
        <f t="shared" ref="E24:L24" si="1">D24-1</f>
        <v>2020</v>
      </c>
      <c r="F24" s="152">
        <f t="shared" si="1"/>
        <v>2019</v>
      </c>
      <c r="G24" s="152">
        <f t="shared" si="1"/>
        <v>2018</v>
      </c>
      <c r="H24" s="152">
        <f t="shared" si="1"/>
        <v>2017</v>
      </c>
      <c r="I24" s="152">
        <f t="shared" si="1"/>
        <v>2016</v>
      </c>
      <c r="J24" s="152">
        <f t="shared" si="1"/>
        <v>2015</v>
      </c>
      <c r="K24" s="152">
        <f t="shared" si="1"/>
        <v>2014</v>
      </c>
      <c r="L24" s="152">
        <f t="shared" si="1"/>
        <v>2013</v>
      </c>
      <c r="M24" s="3"/>
      <c r="N24" s="140" t="s">
        <v>88</v>
      </c>
      <c r="O24" s="141"/>
      <c r="P24" s="141"/>
      <c r="Q24" s="141"/>
      <c r="R24" s="142"/>
    </row>
    <row r="25" spans="1:18" ht="7.5" customHeight="1" x14ac:dyDescent="0.25">
      <c r="A25" s="59"/>
      <c r="B25" s="60"/>
      <c r="C25" s="153"/>
      <c r="D25" s="153"/>
      <c r="E25" s="153"/>
      <c r="F25" s="153"/>
      <c r="G25" s="153"/>
      <c r="H25" s="153"/>
      <c r="I25" s="153"/>
      <c r="J25" s="153"/>
      <c r="K25" s="153"/>
      <c r="L25" s="153"/>
      <c r="M25" s="3"/>
    </row>
    <row r="26" spans="1:18" ht="18.75" customHeight="1" x14ac:dyDescent="0.25">
      <c r="A26" s="12" t="s">
        <v>76</v>
      </c>
      <c r="B26" s="8" t="s">
        <v>68</v>
      </c>
      <c r="C26" s="15" t="e">
        <f>C9/C12*100</f>
        <v>#DIV/0!</v>
      </c>
      <c r="D26" s="18" t="e">
        <f>VLOOKUP('1. Données à saisir'!F1,'Ratios stock'!A17:EQ318,12,FALSE)</f>
        <v>#N/A</v>
      </c>
      <c r="E26" s="18" t="e">
        <f>VLOOKUP('1. Données à saisir'!F1,'Ratios stock'!A17:EQ318,11,FALSE)</f>
        <v>#N/A</v>
      </c>
      <c r="F26" s="18" t="e">
        <f>VLOOKUP('1. Données à saisir'!F1,'Ratios stock'!A17:EQ318,10,FALSE)</f>
        <v>#N/A</v>
      </c>
      <c r="G26" s="18" t="e">
        <f>VLOOKUP('1. Données à saisir'!F1,'Ratios stock'!A17:EQ318,9,FALSE)</f>
        <v>#N/A</v>
      </c>
      <c r="H26" s="18" t="e">
        <f>VLOOKUP('1. Données à saisir'!F1,'Ratios stock'!A17:EQ318,8,FALSE)</f>
        <v>#N/A</v>
      </c>
      <c r="I26" s="18" t="e">
        <f>VLOOKUP('1. Données à saisir'!F1,'Ratios stock'!A17:EQ318,7,FALSE)</f>
        <v>#N/A</v>
      </c>
      <c r="J26" s="18" t="e">
        <f>VLOOKUP('1. Données à saisir'!F1,'Ratios stock'!A17:EQ318,6,FALSE)</f>
        <v>#N/A</v>
      </c>
      <c r="K26" s="18" t="e">
        <f>VLOOKUP('1. Données à saisir'!F1,'Ratios stock'!A17:EQ318,5,FALSE)</f>
        <v>#N/A</v>
      </c>
      <c r="L26" s="18" t="e">
        <f>VLOOKUP('1. Données à saisir'!F1,'Ratios stock'!A17:EQ318,4,FALSE)</f>
        <v>#N/A</v>
      </c>
      <c r="M26" s="1"/>
      <c r="N26" s="143" t="s">
        <v>66</v>
      </c>
      <c r="O26" s="144"/>
      <c r="P26" s="144"/>
      <c r="Q26" s="144"/>
      <c r="R26" s="145"/>
    </row>
    <row r="27" spans="1:18" ht="18.75" customHeight="1" x14ac:dyDescent="0.25">
      <c r="A27" s="12" t="s">
        <v>60</v>
      </c>
      <c r="B27" s="8" t="s">
        <v>69</v>
      </c>
      <c r="C27" s="15" t="e">
        <f>C9/C6*100</f>
        <v>#DIV/0!</v>
      </c>
      <c r="D27" s="18" t="e">
        <f>VLOOKUP('1. Données à saisir'!F1,'Ratios stock'!A17:EQ318,21,FALSE)</f>
        <v>#N/A</v>
      </c>
      <c r="E27" s="18" t="e">
        <f>VLOOKUP('1. Données à saisir'!F1,'Ratios stock'!A17:EQ318,20,FALSE)</f>
        <v>#N/A</v>
      </c>
      <c r="F27" s="18" t="e">
        <f>VLOOKUP('1. Données à saisir'!F1,'Ratios stock'!A17:EQ318,19,FALSE)</f>
        <v>#N/A</v>
      </c>
      <c r="G27" s="18" t="e">
        <f>VLOOKUP('1. Données à saisir'!F1,'Ratios stock'!A17:EQ318,18,FALSE)</f>
        <v>#N/A</v>
      </c>
      <c r="H27" s="18" t="e">
        <f>VLOOKUP('1. Données à saisir'!F1,'Ratios stock'!A17:EQ318,17,FALSE)</f>
        <v>#N/A</v>
      </c>
      <c r="I27" s="18" t="e">
        <f>VLOOKUP('1. Données à saisir'!F1,'Ratios stock'!A17:EQ318,16,FALSE)</f>
        <v>#N/A</v>
      </c>
      <c r="J27" s="18" t="e">
        <f>VLOOKUP('1. Données à saisir'!F1,'Ratios stock'!A17:EQ318,15,FALSE)</f>
        <v>#N/A</v>
      </c>
      <c r="K27" s="18" t="e">
        <f>VLOOKUP('1. Données à saisir'!F1,'Ratios stock'!A17:EQ318,14,FALSE)</f>
        <v>#N/A</v>
      </c>
      <c r="L27" s="18" t="e">
        <f>VLOOKUP('1. Données à saisir'!F1,'Ratios stock'!A17:EQ318,13,FALSE)</f>
        <v>#N/A</v>
      </c>
      <c r="M27" s="1"/>
      <c r="N27" s="146" t="s">
        <v>67</v>
      </c>
      <c r="O27" s="147"/>
      <c r="P27" s="147"/>
      <c r="Q27" s="147"/>
      <c r="R27" s="148"/>
    </row>
    <row r="28" spans="1:18" ht="18.75" customHeight="1" x14ac:dyDescent="0.25">
      <c r="A28" s="12" t="s">
        <v>102</v>
      </c>
      <c r="B28" s="8" t="s">
        <v>70</v>
      </c>
      <c r="C28" s="15" t="e">
        <f>C10/C13*100</f>
        <v>#DIV/0!</v>
      </c>
      <c r="D28" s="18" t="e">
        <f>VLOOKUP('1. Données à saisir'!F1,'Ratios stock'!A17:EQ318,30,FALSE)</f>
        <v>#N/A</v>
      </c>
      <c r="E28" s="18" t="e">
        <f>VLOOKUP('1. Données à saisir'!F1,'Ratios stock'!A17:EQ318,29,FALSE)</f>
        <v>#N/A</v>
      </c>
      <c r="F28" s="18" t="e">
        <f>VLOOKUP('1. Données à saisir'!F1,'Ratios stock'!A17:EQ318,28,FALSE)</f>
        <v>#N/A</v>
      </c>
      <c r="G28" s="18" t="e">
        <f>VLOOKUP('1. Données à saisir'!F1,'Ratios stock'!A17:EQ318,27,FALSE)</f>
        <v>#N/A</v>
      </c>
      <c r="H28" s="18" t="e">
        <f>VLOOKUP('1. Données à saisir'!F1,'Ratios stock'!A17:EQ318,26,FALSE)</f>
        <v>#N/A</v>
      </c>
      <c r="I28" s="18" t="e">
        <f>VLOOKUP('1. Données à saisir'!F1,'Ratios stock'!A17:EQ318,25,FALSE)</f>
        <v>#N/A</v>
      </c>
      <c r="J28" s="18" t="e">
        <f>VLOOKUP('1. Données à saisir'!F1,'Ratios stock'!A17:EQ318,24,FALSE)</f>
        <v>#N/A</v>
      </c>
      <c r="K28" s="18" t="e">
        <f>VLOOKUP('1. Données à saisir'!F1,'Ratios stock'!A17:EQ318,23,FALSE)</f>
        <v>#N/A</v>
      </c>
      <c r="L28" s="18" t="e">
        <f>VLOOKUP('1. Données à saisir'!F1,'Ratios stock'!A17:EQ318,22,FALSE)</f>
        <v>#N/A</v>
      </c>
      <c r="M28" s="1"/>
      <c r="N28" s="137" t="s">
        <v>452</v>
      </c>
      <c r="O28" s="138"/>
      <c r="P28" s="138"/>
      <c r="Q28" s="138"/>
      <c r="R28" s="139"/>
    </row>
    <row r="29" spans="1:18" ht="18.75" customHeight="1" x14ac:dyDescent="0.25">
      <c r="A29" s="12" t="s">
        <v>65</v>
      </c>
      <c r="B29" s="8" t="s">
        <v>112</v>
      </c>
      <c r="C29" s="15" t="e">
        <f>C15/C6*100</f>
        <v>#DIV/0!</v>
      </c>
      <c r="D29" s="18" t="e">
        <f>VLOOKUP('1. Données à saisir'!F1,'Ratios stock'!A17:EQ318,39,FALSE)+IF(Q50="oui",D49,0)</f>
        <v>#N/A</v>
      </c>
      <c r="E29" s="18" t="e">
        <f>VLOOKUP('1. Données à saisir'!F1,'Ratios stock'!A17:EQ318,38,FALSE)+IF(Q50="oui",E49,0)</f>
        <v>#N/A</v>
      </c>
      <c r="F29" s="18" t="e">
        <f>VLOOKUP('1. Données à saisir'!F1,'Ratios stock'!A17:EQ318,37,FALSE)+IF(Q50="oui",F49,0)</f>
        <v>#N/A</v>
      </c>
      <c r="G29" s="18" t="e">
        <f>VLOOKUP('1. Données à saisir'!F1,'Ratios stock'!A17:EQ318,36,FALSE)+IF(Q50="oui",G49,0)</f>
        <v>#N/A</v>
      </c>
      <c r="H29" s="18" t="e" cm="1">
        <f t="array" ref="H29">VLOOKUP('1. Données à saisir'!F1,'Ratios stock'!A17:EQ318,35,FALSE)+IF(Q50="oui",f,0)</f>
        <v>#N/A</v>
      </c>
      <c r="I29" s="18" t="e" cm="1">
        <f t="array" ref="I29">VLOOKUP('1. Données à saisir'!F1,'Ratios stock'!A17:EQ318,34,FALSE)+IF(Q50="oui",f,0)</f>
        <v>#N/A</v>
      </c>
      <c r="J29" s="18" t="e" cm="1">
        <f t="array" ref="J29">VLOOKUP('1. Données à saisir'!F1,'Ratios stock'!A17:EQ318,33,FALSE)+IF(Q50="oui",f,0)</f>
        <v>#N/A</v>
      </c>
      <c r="K29" s="18" t="e" cm="1">
        <f t="array" ref="K29">VLOOKUP('1. Données à saisir'!F1,'Ratios stock'!A17:EQ318,32,FALSE)+IF(Q50="oui",f,0)</f>
        <v>#N/A</v>
      </c>
      <c r="L29" s="18" t="e" cm="1">
        <f t="array" ref="L29">VLOOKUP('1. Données à saisir'!F1,'Ratios stock'!A17:EQ318,31,FALSE)+IF(Q50="oui",f,0)</f>
        <v>#N/A</v>
      </c>
      <c r="M29" s="1"/>
      <c r="N29" s="137" t="s">
        <v>107</v>
      </c>
      <c r="O29" s="138"/>
      <c r="P29" s="138"/>
      <c r="Q29" s="138"/>
      <c r="R29" s="139"/>
    </row>
    <row r="30" spans="1:18" ht="18.75" customHeight="1" x14ac:dyDescent="0.25">
      <c r="A30" s="12" t="s">
        <v>79</v>
      </c>
      <c r="B30" s="8" t="s">
        <v>71</v>
      </c>
      <c r="C30" s="15" t="e">
        <f>C19/C6*100</f>
        <v>#DIV/0!</v>
      </c>
      <c r="D30" s="18" t="e">
        <f>VLOOKUP('1. Données à saisir'!F1,'Ratios stock'!A17:EQ318,48,FALSE)</f>
        <v>#N/A</v>
      </c>
      <c r="E30" s="18" t="e">
        <f>VLOOKUP('1. Données à saisir'!F1,'Ratios stock'!A17:EQ318,47,FALSE)</f>
        <v>#N/A</v>
      </c>
      <c r="F30" s="18" t="e">
        <f>VLOOKUP('1. Données à saisir'!F1,'Ratios stock'!A17:EQ318,46,FALSE)</f>
        <v>#N/A</v>
      </c>
      <c r="G30" s="18" t="e">
        <f>VLOOKUP('1. Données à saisir'!F1,'Ratios stock'!A17:EQ318,45,FALSE)</f>
        <v>#N/A</v>
      </c>
      <c r="H30" s="18" t="e">
        <f>VLOOKUP('1. Données à saisir'!F1,'Ratios stock'!A17:EQ318,44,FALSE)</f>
        <v>#N/A</v>
      </c>
      <c r="I30" s="18" t="e">
        <f>VLOOKUP('1. Données à saisir'!F1,'Ratios stock'!A17:EQ318,43,FALSE)</f>
        <v>#N/A</v>
      </c>
      <c r="J30" s="18" t="e">
        <f>VLOOKUP('1. Données à saisir'!F1,'Ratios stock'!A17:EQ318,42,FALSE)</f>
        <v>#N/A</v>
      </c>
      <c r="K30" s="18" t="e">
        <f>VLOOKUP('1. Données à saisir'!F1,'Ratios stock'!A17:EQ318,41,FALSE)</f>
        <v>#N/A</v>
      </c>
      <c r="L30" s="18" t="e">
        <f>VLOOKUP('1. Données à saisir'!F1,'Ratios stock'!A17:EQ318,40,FALSE)</f>
        <v>#N/A</v>
      </c>
      <c r="M30" s="1"/>
      <c r="N30" s="137" t="s">
        <v>108</v>
      </c>
      <c r="O30" s="138"/>
      <c r="P30" s="138"/>
      <c r="Q30" s="138"/>
      <c r="R30" s="139"/>
    </row>
    <row r="31" spans="1:18" ht="18.75" customHeight="1" x14ac:dyDescent="0.25">
      <c r="A31" s="12" t="s">
        <v>82</v>
      </c>
      <c r="B31" s="8" t="s">
        <v>72</v>
      </c>
      <c r="C31" s="15" t="e">
        <f>C20/C6*100</f>
        <v>#DIV/0!</v>
      </c>
      <c r="D31" s="18" t="e">
        <f>VLOOKUP('1. Données à saisir'!F1,'Ratios stock'!A17:EQ318,57,FALSE)</f>
        <v>#N/A</v>
      </c>
      <c r="E31" s="18" t="e">
        <f>VLOOKUP('1. Données à saisir'!F1,'Ratios stock'!A17:EQ318,56,FALSE)</f>
        <v>#N/A</v>
      </c>
      <c r="F31" s="18" t="e">
        <f>VLOOKUP('1. Données à saisir'!F1,'Ratios stock'!A17:EQ318,55,FALSE)</f>
        <v>#N/A</v>
      </c>
      <c r="G31" s="18" t="e">
        <f>VLOOKUP('1. Données à saisir'!F1,'Ratios stock'!A17:EQ318,54,FALSE)</f>
        <v>#N/A</v>
      </c>
      <c r="H31" s="18" t="e">
        <f>VLOOKUP('1. Données à saisir'!F1,'Ratios stock'!A17:EQ318,53,FALSE)</f>
        <v>#N/A</v>
      </c>
      <c r="I31" s="18" t="e">
        <f>VLOOKUP('1. Données à saisir'!F1,'Ratios stock'!A17:EQ318,52,FALSE)</f>
        <v>#N/A</v>
      </c>
      <c r="J31" s="18" t="e">
        <f>VLOOKUP('1. Données à saisir'!F1,'Ratios stock'!A17:EQ318,51,FALSE)</f>
        <v>#N/A</v>
      </c>
      <c r="K31" s="18" t="e">
        <f>VLOOKUP('1. Données à saisir'!F1,'Ratios stock'!A17:EQ318,50,FALSE)</f>
        <v>#N/A</v>
      </c>
      <c r="L31" s="18" t="e">
        <f>VLOOKUP('1. Données à saisir'!F1,'Ratios stock'!A17:EQ318,49,FALSE)</f>
        <v>#N/A</v>
      </c>
      <c r="M31" s="1"/>
      <c r="N31" s="137" t="s">
        <v>109</v>
      </c>
      <c r="O31" s="138"/>
      <c r="P31" s="138"/>
      <c r="Q31" s="138"/>
      <c r="R31" s="139"/>
    </row>
    <row r="32" spans="1:18" ht="18.75" customHeight="1" x14ac:dyDescent="0.25">
      <c r="A32" s="12" t="s">
        <v>105</v>
      </c>
      <c r="B32" s="9" t="s">
        <v>73</v>
      </c>
      <c r="C32" s="16" t="e">
        <f>C6/C5*100</f>
        <v>#DIV/0!</v>
      </c>
      <c r="D32" s="14" t="e">
        <f>VLOOKUP('1. Données à saisir'!F1,'Ratios stock'!A17:EQ318,66,FALSE)</f>
        <v>#N/A</v>
      </c>
      <c r="E32" s="14" t="e">
        <f>VLOOKUP('1. Données à saisir'!F1,'Ratios stock'!A17:EQ318,65,FALSE)</f>
        <v>#N/A</v>
      </c>
      <c r="F32" s="14" t="e">
        <f>VLOOKUP('1. Données à saisir'!F1,'Ratios stock'!A17:EQ318,64,FALSE)</f>
        <v>#N/A</v>
      </c>
      <c r="G32" s="14" t="e">
        <f>VLOOKUP('1. Données à saisir'!F1,'Ratios stock'!A17:EQ318,63,FALSE)</f>
        <v>#N/A</v>
      </c>
      <c r="H32" s="14" t="e">
        <f>VLOOKUP('1. Données à saisir'!F1,'Ratios stock'!A17:EQ318,62,FALSE)</f>
        <v>#N/A</v>
      </c>
      <c r="I32" s="14" t="e">
        <f>VLOOKUP('1. Données à saisir'!F1,'Ratios stock'!A17:EQ318,61,FALSE)</f>
        <v>#N/A</v>
      </c>
      <c r="J32" s="14" t="e">
        <f>VLOOKUP('1. Données à saisir'!F1,'Ratios stock'!A17:EQ318,60,FALSE)</f>
        <v>#N/A</v>
      </c>
      <c r="K32" s="14" t="e">
        <f>VLOOKUP('1. Données à saisir'!F1,'Ratios stock'!A17:EQ318,59,FALSE)</f>
        <v>#N/A</v>
      </c>
      <c r="L32" s="14" t="e">
        <f>VLOOKUP('1. Données à saisir'!F1,'Ratios stock'!A17:EQ318,58,FALSE)</f>
        <v>#N/A</v>
      </c>
      <c r="M32" s="1"/>
      <c r="N32" s="137" t="s">
        <v>110</v>
      </c>
      <c r="O32" s="138"/>
      <c r="P32" s="138"/>
      <c r="Q32" s="138"/>
      <c r="R32" s="139"/>
    </row>
    <row r="33" spans="1:18" ht="18.75" customHeight="1" x14ac:dyDescent="0.25">
      <c r="A33" s="12" t="s">
        <v>103</v>
      </c>
      <c r="B33" s="13" t="s">
        <v>59</v>
      </c>
      <c r="C33" s="16" t="e">
        <f>C18/C21*1000</f>
        <v>#DIV/0!</v>
      </c>
      <c r="D33" s="17" t="e">
        <f>VLOOKUP('1. Données à saisir'!F1,'Ratios stock'!A17:EQ318,147,FALSE)+IF(Q50="oui",D50,0)</f>
        <v>#N/A</v>
      </c>
      <c r="E33" s="17" t="e">
        <f>VLOOKUP('1. Données à saisir'!F1,'Ratios stock'!A17:EQ318,146,FALSE)+IF(Q50="oui",E50,0)</f>
        <v>#N/A</v>
      </c>
      <c r="F33" s="17" t="e">
        <f>VLOOKUP('1. Données à saisir'!F1,'Ratios stock'!A17:EQ318,145,FALSE)+IF(Q50="oui",F50,0)</f>
        <v>#N/A</v>
      </c>
      <c r="G33" s="17" t="e">
        <f>VLOOKUP('1. Données à saisir'!F1,'Ratios stock'!A17:EQ318,144,FALSE)+IF(Q50="oui",G50,0)</f>
        <v>#N/A</v>
      </c>
      <c r="H33" s="17" t="e" cm="1">
        <f t="array" ref="H33">VLOOKUP('1. Données à saisir'!F1,'Ratios stock'!A17:EQ318,143,FALSE)+IF(Q50="oui",f,0)</f>
        <v>#N/A</v>
      </c>
      <c r="I33" s="17" t="e" cm="1">
        <f t="array" ref="I33">VLOOKUP('1. Données à saisir'!F1,'Ratios stock'!A17:EQ318,142,FALSE)+IF(Q50="oui",f,0)</f>
        <v>#N/A</v>
      </c>
      <c r="J33" s="17" t="e" cm="1">
        <f t="array" ref="J33">VLOOKUP('1. Données à saisir'!F1,'Ratios stock'!A17:EQ318,141,FALSE)+IF(Q50="oui",f,0)</f>
        <v>#N/A</v>
      </c>
      <c r="K33" s="17" t="e" cm="1">
        <f t="array" ref="K33">VLOOKUP('1. Données à saisir'!F1,'Ratios stock'!A17:EQ318,140,FALSE)+IF(Q50="oui",f,0)</f>
        <v>#N/A</v>
      </c>
      <c r="L33" s="17" t="e" cm="1">
        <f t="array" ref="L33">VLOOKUP('1. Données à saisir'!F1,'Ratios stock'!A17:EQ318,139,FALSE)+IF(Q50="oui",f,0)</f>
        <v>#N/A</v>
      </c>
      <c r="M33" s="1"/>
      <c r="N33" s="149" t="s">
        <v>106</v>
      </c>
      <c r="O33" s="150"/>
      <c r="P33" s="150"/>
      <c r="Q33" s="150"/>
      <c r="R33" s="151"/>
    </row>
    <row r="34" spans="1:18" ht="18.75" customHeight="1" x14ac:dyDescent="0.25"/>
    <row r="35" spans="1:18" ht="12.75" customHeight="1" x14ac:dyDescent="0.25">
      <c r="C35" s="10" t="s">
        <v>53</v>
      </c>
      <c r="D35" s="154" t="s">
        <v>451</v>
      </c>
      <c r="E35" s="154"/>
      <c r="F35" s="154"/>
      <c r="G35" s="154"/>
      <c r="H35" s="154"/>
      <c r="I35" s="154"/>
      <c r="J35" s="154"/>
      <c r="K35" s="154"/>
      <c r="L35" s="154"/>
    </row>
    <row r="36" spans="1:18" ht="18.75" customHeight="1" x14ac:dyDescent="0.25">
      <c r="A36" s="156" t="s">
        <v>87</v>
      </c>
      <c r="B36" s="157"/>
      <c r="C36" s="155">
        <f>'1. Données à saisir'!C4</f>
        <v>2022</v>
      </c>
      <c r="D36" s="152">
        <f>C36-1</f>
        <v>2021</v>
      </c>
      <c r="E36" s="152">
        <f t="shared" ref="E36" si="2">D36-1</f>
        <v>2020</v>
      </c>
      <c r="F36" s="152">
        <f t="shared" ref="F36" si="3">E36-1</f>
        <v>2019</v>
      </c>
      <c r="G36" s="152">
        <f t="shared" ref="G36" si="4">F36-1</f>
        <v>2018</v>
      </c>
      <c r="H36" s="152">
        <f t="shared" ref="H36" si="5">G36-1</f>
        <v>2017</v>
      </c>
      <c r="I36" s="152">
        <f t="shared" ref="I36" si="6">H36-1</f>
        <v>2016</v>
      </c>
      <c r="J36" s="152">
        <f t="shared" ref="J36" si="7">I36-1</f>
        <v>2015</v>
      </c>
      <c r="K36" s="152">
        <f t="shared" ref="K36" si="8">J36-1</f>
        <v>2014</v>
      </c>
      <c r="L36" s="152">
        <f t="shared" ref="L36" si="9">K36-1</f>
        <v>2013</v>
      </c>
      <c r="N36" s="140" t="s">
        <v>88</v>
      </c>
      <c r="O36" s="141"/>
      <c r="P36" s="141"/>
      <c r="Q36" s="141"/>
      <c r="R36" s="142"/>
    </row>
    <row r="37" spans="1:18" ht="6.75" customHeight="1" x14ac:dyDescent="0.25">
      <c r="A37" s="59"/>
      <c r="B37" s="60"/>
      <c r="C37" s="153"/>
      <c r="D37" s="153"/>
      <c r="E37" s="153"/>
      <c r="F37" s="153"/>
      <c r="G37" s="153"/>
      <c r="H37" s="153"/>
      <c r="I37" s="153"/>
      <c r="J37" s="153"/>
      <c r="K37" s="153"/>
      <c r="L37" s="153"/>
    </row>
    <row r="38" spans="1:18" ht="18" customHeight="1" x14ac:dyDescent="0.25">
      <c r="A38" s="12" t="s">
        <v>76</v>
      </c>
      <c r="B38" s="8" t="s">
        <v>68</v>
      </c>
      <c r="C38" s="15" t="e">
        <f>IF(OR(SUM(D38:L38)=0,SUM(C5:C21)=0),C26,SUM(C9:G9)/SUM(C12:G12)*100)</f>
        <v>#N/A</v>
      </c>
      <c r="D38" s="18" t="e">
        <f>VLOOKUP('1. Données à saisir'!F1,'Ratios stock'!A17:EQ316,75,FALSE)</f>
        <v>#N/A</v>
      </c>
      <c r="E38" s="18" t="e">
        <f>VLOOKUP('1. Données à saisir'!F1,'Ratios stock'!A17:EQ316,74,FALSE)</f>
        <v>#N/A</v>
      </c>
      <c r="F38" s="18" t="e">
        <f>VLOOKUP('1. Données à saisir'!F1,'Ratios stock'!A17:EQ316,73,FALSE)</f>
        <v>#N/A</v>
      </c>
      <c r="G38" s="18" t="e">
        <f>VLOOKUP('1. Données à saisir'!F1,'Ratios stock'!A17:EQ316,72,FALSE)</f>
        <v>#N/A</v>
      </c>
      <c r="H38" s="18" t="e">
        <f>VLOOKUP('1. Données à saisir'!F1,'Ratios stock'!A17:EQ316,71,FALSE)</f>
        <v>#N/A</v>
      </c>
      <c r="I38" s="18" t="e">
        <f>VLOOKUP('1. Données à saisir'!F1,'Ratios stock'!A17:EQ316,70,FALSE)</f>
        <v>#N/A</v>
      </c>
      <c r="J38" s="18" t="e">
        <f>VLOOKUP('1. Données à saisir'!F1,'Ratios stock'!A17:EQ316,69,FALSE)</f>
        <v>#N/A</v>
      </c>
      <c r="K38" s="18" t="e">
        <f>VLOOKUP('1. Données à saisir'!F1,'Ratios stock'!A17:EQ316,68,FALSE)</f>
        <v>#N/A</v>
      </c>
      <c r="L38" s="18" t="e">
        <f>VLOOKUP('1. Données à saisir'!F1,'Ratios stock'!A17:EQ316,67,FALSE)</f>
        <v>#N/A</v>
      </c>
      <c r="N38" s="143" t="s">
        <v>66</v>
      </c>
      <c r="O38" s="144"/>
      <c r="P38" s="144"/>
      <c r="Q38" s="144"/>
      <c r="R38" s="145"/>
    </row>
    <row r="39" spans="1:18" ht="18" customHeight="1" x14ac:dyDescent="0.25">
      <c r="A39" s="12" t="s">
        <v>60</v>
      </c>
      <c r="B39" s="8" t="s">
        <v>69</v>
      </c>
      <c r="C39" s="15" t="e">
        <f>IF(OR(SUM(D39:L39)=0,SUM(C5:C21)=0),C27,SUM(C9:G9)/SUM(C6:G6)*100)</f>
        <v>#N/A</v>
      </c>
      <c r="D39" s="18" t="e">
        <f>VLOOKUP('1. Données à saisir'!F1,'Ratios stock'!A17:EQ316,84,FALSE)</f>
        <v>#N/A</v>
      </c>
      <c r="E39" s="18" t="e">
        <f>VLOOKUP('1. Données à saisir'!F1,'Ratios stock'!A17:EQ316,83,FALSE)</f>
        <v>#N/A</v>
      </c>
      <c r="F39" s="18" t="e">
        <f>VLOOKUP('1. Données à saisir'!F1,'Ratios stock'!A17:EQ316,82,FALSE)</f>
        <v>#N/A</v>
      </c>
      <c r="G39" s="18" t="e">
        <f>VLOOKUP('1. Données à saisir'!F1,'Ratios stock'!A17:EQ316,81,FALSE)</f>
        <v>#N/A</v>
      </c>
      <c r="H39" s="18" t="e">
        <f>VLOOKUP('1. Données à saisir'!F1,'Ratios stock'!A17:EQ316,80,FALSE)</f>
        <v>#N/A</v>
      </c>
      <c r="I39" s="18" t="e">
        <f>VLOOKUP('1. Données à saisir'!F1,'Ratios stock'!A17:EQ316,79,FALSE)</f>
        <v>#N/A</v>
      </c>
      <c r="J39" s="18" t="e">
        <f>VLOOKUP('1. Données à saisir'!F1,'Ratios stock'!A17:EQ316,78,FALSE)</f>
        <v>#N/A</v>
      </c>
      <c r="K39" s="18" t="e">
        <f>VLOOKUP('1. Données à saisir'!F1,'Ratios stock'!A17:EQ316,77,FALSE)</f>
        <v>#N/A</v>
      </c>
      <c r="L39" s="18" t="e">
        <f>VLOOKUP('1. Données à saisir'!F1,'Ratios stock'!A17:EQ316,76,FALSE)</f>
        <v>#N/A</v>
      </c>
      <c r="N39" s="146" t="s">
        <v>67</v>
      </c>
      <c r="O39" s="147"/>
      <c r="P39" s="147"/>
      <c r="Q39" s="147"/>
      <c r="R39" s="148"/>
    </row>
    <row r="40" spans="1:18" ht="18" customHeight="1" x14ac:dyDescent="0.25">
      <c r="A40" s="12" t="s">
        <v>102</v>
      </c>
      <c r="B40" s="8" t="s">
        <v>70</v>
      </c>
      <c r="C40" s="15" t="e">
        <f>IF(OR(SUM(D40:L40)=0,SUM(C5:C21)=0),C28,SUM(C10:G10)/SUM(C13:G13)*100)</f>
        <v>#N/A</v>
      </c>
      <c r="D40" s="18" t="e">
        <f>VLOOKUP('1. Données à saisir'!F1,'Ratios stock'!A17:EQ316,93,FALSE)</f>
        <v>#N/A</v>
      </c>
      <c r="E40" s="18" t="e">
        <f>VLOOKUP('1. Données à saisir'!F1,'Ratios stock'!A17:EQ316,92,FALSE)</f>
        <v>#N/A</v>
      </c>
      <c r="F40" s="18" t="e">
        <f>VLOOKUP('1. Données à saisir'!F1,'Ratios stock'!A17:EQ316,91,FALSE)</f>
        <v>#N/A</v>
      </c>
      <c r="G40" s="18" t="e">
        <f>VLOOKUP('1. Données à saisir'!F1,'Ratios stock'!A17:EQ316,90,FALSE)</f>
        <v>#N/A</v>
      </c>
      <c r="H40" s="18" t="e">
        <f>VLOOKUP('1. Données à saisir'!F1,'Ratios stock'!A17:EQ316,89,FALSE)</f>
        <v>#N/A</v>
      </c>
      <c r="I40" s="18" t="e">
        <f>VLOOKUP('1. Données à saisir'!F1,'Ratios stock'!A17:EQ316,88,FALSE)</f>
        <v>#N/A</v>
      </c>
      <c r="J40" s="18" t="e">
        <f>VLOOKUP('1. Données à saisir'!F1,'Ratios stock'!A17:EQ316,87,FALSE)</f>
        <v>#N/A</v>
      </c>
      <c r="K40" s="18" t="e">
        <f>VLOOKUP('1. Données à saisir'!F1,'Ratios stock'!A17:EQ316,86,FALSE)</f>
        <v>#N/A</v>
      </c>
      <c r="L40" s="18" t="e">
        <f>VLOOKUP('1. Données à saisir'!F1,'Ratios stock'!A17:EQ316,85,FALSE)</f>
        <v>#N/A</v>
      </c>
      <c r="N40" s="137" t="s">
        <v>452</v>
      </c>
      <c r="O40" s="138"/>
      <c r="P40" s="138"/>
      <c r="Q40" s="138"/>
      <c r="R40" s="139"/>
    </row>
    <row r="41" spans="1:18" ht="18" customHeight="1" x14ac:dyDescent="0.25">
      <c r="A41" s="12" t="s">
        <v>65</v>
      </c>
      <c r="B41" s="8" t="s">
        <v>112</v>
      </c>
      <c r="C41" s="15" t="e">
        <f>IF(OR(SUM(D41:L41)=0,SUM(C5:C21)=0),C29,SUM(C15:G15)/SUM(C6:G6)*100)</f>
        <v>#N/A</v>
      </c>
      <c r="D41" s="18" t="e">
        <f>VLOOKUP('1. Données à saisir'!F1,'Ratios stock'!A17:EQ316,102,FALSE)</f>
        <v>#N/A</v>
      </c>
      <c r="E41" s="18" t="e">
        <f>VLOOKUP('1. Données à saisir'!F1,'Ratios stock'!A17:EQ316,101,FALSE)</f>
        <v>#N/A</v>
      </c>
      <c r="F41" s="18" t="e">
        <f>VLOOKUP('1. Données à saisir'!F1,'Ratios stock'!A17:EQ316,100,FALSE)</f>
        <v>#N/A</v>
      </c>
      <c r="G41" s="18" t="e">
        <f>VLOOKUP('1. Données à saisir'!F1,'Ratios stock'!A17:EQ316,99,FALSE)</f>
        <v>#N/A</v>
      </c>
      <c r="H41" s="18" t="e">
        <f>VLOOKUP('1. Données à saisir'!F1,'Ratios stock'!A17:EQ316,98,FALSE)</f>
        <v>#N/A</v>
      </c>
      <c r="I41" s="18" t="e">
        <f>VLOOKUP('1. Données à saisir'!F1,'Ratios stock'!A17:EQ316,97,FALSE)</f>
        <v>#N/A</v>
      </c>
      <c r="J41" s="18" t="e">
        <f>VLOOKUP('1. Données à saisir'!F1,'Ratios stock'!A17:EQ316,96,FALSE)</f>
        <v>#N/A</v>
      </c>
      <c r="K41" s="18" t="e">
        <f>VLOOKUP('1. Données à saisir'!F1,'Ratios stock'!A17:EQ316,95,FALSE)</f>
        <v>#N/A</v>
      </c>
      <c r="L41" s="18" t="e">
        <f>VLOOKUP('1. Données à saisir'!F1,'Ratios stock'!A17:EQ316,94,FALSE)</f>
        <v>#N/A</v>
      </c>
      <c r="N41" s="137" t="s">
        <v>107</v>
      </c>
      <c r="O41" s="138"/>
      <c r="P41" s="138"/>
      <c r="Q41" s="138"/>
      <c r="R41" s="139"/>
    </row>
    <row r="42" spans="1:18" ht="18" customHeight="1" x14ac:dyDescent="0.25">
      <c r="A42" s="12" t="s">
        <v>79</v>
      </c>
      <c r="B42" s="8" t="s">
        <v>71</v>
      </c>
      <c r="C42" s="15" t="e">
        <f>IF(OR(SUM(D42:L42)=0,SUM(C5:C21)=0),C30,SUM(C19:G19)/SUM(C6:G6)*100)</f>
        <v>#N/A</v>
      </c>
      <c r="D42" s="18" t="e">
        <f>VLOOKUP('1. Données à saisir'!F1,'Ratios stock'!A17:EQ316,111,FALSE)</f>
        <v>#N/A</v>
      </c>
      <c r="E42" s="18" t="e">
        <f>VLOOKUP('1. Données à saisir'!F1,'Ratios stock'!A17:EQ316,110,FALSE)</f>
        <v>#N/A</v>
      </c>
      <c r="F42" s="18" t="e">
        <f>VLOOKUP('1. Données à saisir'!F1,'Ratios stock'!A17:EQ316,109,FALSE)</f>
        <v>#N/A</v>
      </c>
      <c r="G42" s="18" t="e">
        <f>VLOOKUP('1. Données à saisir'!F1,'Ratios stock'!A17:EQ316,108,FALSE)</f>
        <v>#N/A</v>
      </c>
      <c r="H42" s="18" t="e">
        <f>VLOOKUP('1. Données à saisir'!F1,'Ratios stock'!A17:EQ316,107,FALSE)</f>
        <v>#N/A</v>
      </c>
      <c r="I42" s="18" t="e">
        <f>VLOOKUP('1. Données à saisir'!F1,'Ratios stock'!A17:EQ316,106,FALSE)</f>
        <v>#N/A</v>
      </c>
      <c r="J42" s="18" t="e">
        <f>VLOOKUP('1. Données à saisir'!F1,'Ratios stock'!A17:EQ316,105,FALSE)</f>
        <v>#N/A</v>
      </c>
      <c r="K42" s="18" t="e">
        <f>VLOOKUP('1. Données à saisir'!F1,'Ratios stock'!A17:EQ316,104,FALSE)</f>
        <v>#N/A</v>
      </c>
      <c r="L42" s="18" t="e">
        <f>VLOOKUP('1. Données à saisir'!F1,'Ratios stock'!A17:EQ316,103,FALSE)</f>
        <v>#N/A</v>
      </c>
      <c r="N42" s="137" t="s">
        <v>108</v>
      </c>
      <c r="O42" s="138"/>
      <c r="P42" s="138"/>
      <c r="Q42" s="138"/>
      <c r="R42" s="139"/>
    </row>
    <row r="43" spans="1:18" ht="18" customHeight="1" x14ac:dyDescent="0.25">
      <c r="A43" s="12" t="s">
        <v>82</v>
      </c>
      <c r="B43" s="8" t="s">
        <v>72</v>
      </c>
      <c r="C43" s="15" t="e">
        <f>IF(OR(SUM(D43:L43)=0,SUM(C5:C21)=0),C31,SUM(C20:G20)/SUM(C6:G6)*100)</f>
        <v>#N/A</v>
      </c>
      <c r="D43" s="18" t="e">
        <f>VLOOKUP('1. Données à saisir'!F1,'Ratios stock'!A17:EQ316,120,FALSE)</f>
        <v>#N/A</v>
      </c>
      <c r="E43" s="18" t="e">
        <f>VLOOKUP('1. Données à saisir'!F1,'Ratios stock'!A17:EQ316,119,FALSE)</f>
        <v>#N/A</v>
      </c>
      <c r="F43" s="18" t="e">
        <f>VLOOKUP('1. Données à saisir'!F1,'Ratios stock'!A17:EQ316,118,FALSE)</f>
        <v>#N/A</v>
      </c>
      <c r="G43" s="18" t="e">
        <f>VLOOKUP('1. Données à saisir'!F1,'Ratios stock'!A17:EQ316,117,FALSE)</f>
        <v>#N/A</v>
      </c>
      <c r="H43" s="18" t="e">
        <f>VLOOKUP('1. Données à saisir'!F1,'Ratios stock'!A17:EQ316,116,FALSE)</f>
        <v>#N/A</v>
      </c>
      <c r="I43" s="18" t="e">
        <f>VLOOKUP('1. Données à saisir'!F1,'Ratios stock'!A17:EQ316,115,FALSE)</f>
        <v>#N/A</v>
      </c>
      <c r="J43" s="18" t="e">
        <f>VLOOKUP('1. Données à saisir'!F1,'Ratios stock'!A17:EQ316,114,FALSE)</f>
        <v>#N/A</v>
      </c>
      <c r="K43" s="18" t="e">
        <f>VLOOKUP('1. Données à saisir'!F1,'Ratios stock'!A17:EQ316,113,FALSE)</f>
        <v>#N/A</v>
      </c>
      <c r="L43" s="18" t="e">
        <f>VLOOKUP('1. Données à saisir'!F1,'Ratios stock'!A17:EQ316,112,FALSE)</f>
        <v>#N/A</v>
      </c>
      <c r="N43" s="137" t="s">
        <v>109</v>
      </c>
      <c r="O43" s="138"/>
      <c r="P43" s="138"/>
      <c r="Q43" s="138"/>
      <c r="R43" s="139"/>
    </row>
    <row r="44" spans="1:18" ht="18" customHeight="1" x14ac:dyDescent="0.25">
      <c r="A44" s="12" t="s">
        <v>105</v>
      </c>
      <c r="B44" s="9" t="s">
        <v>73</v>
      </c>
      <c r="C44" s="16" t="e">
        <f>IF(OR(SUM(D44:L44)=0,SUM(C5:C21)=0),C32,SUM(C6:G6)/SUM(C5:G5)*100)</f>
        <v>#N/A</v>
      </c>
      <c r="D44" s="14" t="e">
        <f>VLOOKUP('1. Données à saisir'!F1,'Ratios stock'!A17:EQ316,129,FALSE)</f>
        <v>#N/A</v>
      </c>
      <c r="E44" s="14" t="e">
        <f>VLOOKUP('1. Données à saisir'!F1,'Ratios stock'!A17:EQ316,128,FALSE)</f>
        <v>#N/A</v>
      </c>
      <c r="F44" s="14" t="e">
        <f>VLOOKUP('1. Données à saisir'!F1,'Ratios stock'!A17:EQ316,127,FALSE)</f>
        <v>#N/A</v>
      </c>
      <c r="G44" s="14" t="e">
        <f>VLOOKUP('1. Données à saisir'!F1,'Ratios stock'!A17:EQ316,126,FALSE)</f>
        <v>#N/A</v>
      </c>
      <c r="H44" s="14" t="e">
        <f>VLOOKUP('1. Données à saisir'!F1,'Ratios stock'!A17:EQ316,125,FALSE)</f>
        <v>#N/A</v>
      </c>
      <c r="I44" s="14" t="e">
        <f>VLOOKUP('1. Données à saisir'!F1,'Ratios stock'!A17:EQ316,124,FALSE)</f>
        <v>#N/A</v>
      </c>
      <c r="J44" s="14" t="e">
        <f>VLOOKUP('1. Données à saisir'!F1,'Ratios stock'!A17:EQ316,123,FALSE)</f>
        <v>#N/A</v>
      </c>
      <c r="K44" s="14" t="e">
        <f>VLOOKUP('1. Données à saisir'!F1,'Ratios stock'!A17:EQ316,122,FALSE)</f>
        <v>#N/A</v>
      </c>
      <c r="L44" s="14" t="e">
        <f>VLOOKUP('1. Données à saisir'!F1,'Ratios stock'!A17:EQ316,121,FALSE)</f>
        <v>#N/A</v>
      </c>
      <c r="N44" s="137" t="s">
        <v>110</v>
      </c>
      <c r="O44" s="138"/>
      <c r="P44" s="138"/>
      <c r="Q44" s="138"/>
      <c r="R44" s="139"/>
    </row>
    <row r="45" spans="1:18" ht="18.75" customHeight="1" x14ac:dyDescent="0.25"/>
    <row r="46" spans="1:18" ht="18.75" customHeight="1" x14ac:dyDescent="0.25"/>
    <row r="47" spans="1:18" ht="18.75" customHeight="1" x14ac:dyDescent="0.25">
      <c r="A47" s="159" t="s">
        <v>476</v>
      </c>
      <c r="B47" s="160"/>
      <c r="C47" s="161">
        <f>'1. Données à saisir'!C4</f>
        <v>2022</v>
      </c>
      <c r="D47" s="163">
        <f>C47-1</f>
        <v>2021</v>
      </c>
      <c r="E47" s="163">
        <f t="shared" ref="E47" si="10">D47-1</f>
        <v>2020</v>
      </c>
      <c r="F47" s="163">
        <f t="shared" ref="F47" si="11">E47-1</f>
        <v>2019</v>
      </c>
      <c r="G47" s="163">
        <f t="shared" ref="G47" si="12">F47-1</f>
        <v>2018</v>
      </c>
      <c r="H47" s="163">
        <f t="shared" ref="H47" si="13">G47-1</f>
        <v>2017</v>
      </c>
      <c r="I47" s="163">
        <f t="shared" ref="I47" si="14">H47-1</f>
        <v>2016</v>
      </c>
      <c r="J47" s="163">
        <f t="shared" ref="J47" si="15">I47-1</f>
        <v>2015</v>
      </c>
      <c r="K47" s="163">
        <f t="shared" ref="K47" si="16">J47-1</f>
        <v>2014</v>
      </c>
      <c r="L47" s="163">
        <f t="shared" ref="L47" si="17">K47-1</f>
        <v>2013</v>
      </c>
    </row>
    <row r="48" spans="1:18" ht="6.75" customHeight="1" x14ac:dyDescent="0.25">
      <c r="A48" s="92"/>
      <c r="B48" s="93"/>
      <c r="C48" s="162"/>
      <c r="D48" s="162"/>
      <c r="E48" s="162"/>
      <c r="F48" s="162"/>
      <c r="G48" s="162"/>
      <c r="H48" s="162"/>
      <c r="I48" s="162"/>
      <c r="J48" s="162"/>
      <c r="K48" s="162"/>
      <c r="L48" s="162"/>
    </row>
    <row r="49" spans="1:17" ht="18.75" customHeight="1" x14ac:dyDescent="0.25">
      <c r="A49" s="12" t="s">
        <v>65</v>
      </c>
      <c r="B49" s="8" t="s">
        <v>112</v>
      </c>
      <c r="C49" s="15" t="e">
        <f>'1. Données à saisir'!C41/'2. données et Indicateurs'!C6*100</f>
        <v>#DIV/0!</v>
      </c>
      <c r="D49" s="18" t="e">
        <f>VLOOKUP('1. Données à saisir'!$F$1,Associations!$A$3:$L$302,3,FALSE)/(D6*1000)*100</f>
        <v>#N/A</v>
      </c>
      <c r="E49" s="18" t="e">
        <f>VLOOKUP('1. Données à saisir'!$F$1,Associations!$A$3:$L$302,5,FALSE)/(E6*1000)*100</f>
        <v>#N/A</v>
      </c>
      <c r="F49" s="18" t="e">
        <f>VLOOKUP('1. Données à saisir'!$F$1,Associations!$A$3:$L$302,7,FALSE)/(F6*1000)*100</f>
        <v>#N/A</v>
      </c>
      <c r="G49" s="18" t="e">
        <f>VLOOKUP('1. Données à saisir'!$F$1,Associations!$A$3:$L$302,9,FALSE)/(G6*1000)*100</f>
        <v>#N/A</v>
      </c>
      <c r="H49" s="18" t="e">
        <f>VLOOKUP('1. Données à saisir'!$F$1,Associations!$A$3:$L$302,11,FALSE)/(H6*1000)*100</f>
        <v>#N/A</v>
      </c>
      <c r="I49" s="176" t="s">
        <v>454</v>
      </c>
      <c r="J49" s="176"/>
      <c r="K49" s="176"/>
      <c r="L49" s="177"/>
      <c r="N49" s="164" t="s">
        <v>455</v>
      </c>
      <c r="O49" s="165"/>
      <c r="P49" s="166"/>
      <c r="Q49" s="102" t="s">
        <v>477</v>
      </c>
    </row>
    <row r="50" spans="1:17" ht="18.75" customHeight="1" x14ac:dyDescent="0.25">
      <c r="A50" s="12" t="s">
        <v>103</v>
      </c>
      <c r="B50" s="13" t="s">
        <v>59</v>
      </c>
      <c r="C50" s="16" t="e">
        <f>'1. Données à saisir'!C43/'2. données et Indicateurs'!C21</f>
        <v>#DIV/0!</v>
      </c>
      <c r="D50" s="17" t="e">
        <f>VLOOKUP('1. Données à saisir'!$F$1,Associations!$A$3:$L$302,4,FALSE)/D21</f>
        <v>#N/A</v>
      </c>
      <c r="E50" s="17" t="e">
        <f>VLOOKUP('1. Données à saisir'!$F$1,Associations!$A$3:$L$302,6,FALSE)/E21</f>
        <v>#N/A</v>
      </c>
      <c r="F50" s="17" t="e">
        <f>VLOOKUP('1. Données à saisir'!$F$1,Associations!$A$3:$L$302,8,FALSE)/F21</f>
        <v>#N/A</v>
      </c>
      <c r="G50" s="17" t="e">
        <f>VLOOKUP('1. Données à saisir'!$F$1,Associations!$A$3:$L$302,10,FALSE)/G21</f>
        <v>#N/A</v>
      </c>
      <c r="H50" s="17" t="e">
        <f>VLOOKUP('1. Données à saisir'!$F$1,Associations!$A$3:$L$302,12,FALSE)/H21</f>
        <v>#N/A</v>
      </c>
      <c r="I50" s="176" t="s">
        <v>454</v>
      </c>
      <c r="J50" s="176"/>
      <c r="K50" s="176"/>
      <c r="L50" s="177"/>
      <c r="N50" s="167"/>
      <c r="O50" s="168"/>
      <c r="P50" s="169"/>
      <c r="Q50" s="105" t="s">
        <v>478</v>
      </c>
    </row>
    <row r="51" spans="1:17" ht="18.75" customHeight="1" x14ac:dyDescent="0.25">
      <c r="D51" s="170" t="s">
        <v>482</v>
      </c>
      <c r="E51" s="171"/>
      <c r="F51" s="171"/>
      <c r="G51" s="172"/>
    </row>
    <row r="52" spans="1:17" ht="18.75" customHeight="1" x14ac:dyDescent="0.25">
      <c r="D52" s="202"/>
      <c r="E52" s="201"/>
      <c r="F52" s="201"/>
      <c r="G52" s="203"/>
    </row>
    <row r="53" spans="1:17" ht="18.75" customHeight="1" x14ac:dyDescent="0.25">
      <c r="D53" s="173"/>
      <c r="E53" s="174"/>
      <c r="F53" s="174"/>
      <c r="G53" s="175"/>
    </row>
    <row r="54" spans="1:17" ht="18.75" customHeight="1" x14ac:dyDescent="0.25"/>
    <row r="55" spans="1:17" ht="18.75" customHeight="1" x14ac:dyDescent="0.25"/>
    <row r="56" spans="1:17" ht="18.75" customHeight="1" x14ac:dyDescent="0.25"/>
    <row r="57" spans="1:17" ht="18.75" customHeight="1" x14ac:dyDescent="0.25"/>
    <row r="58" spans="1:17" ht="18.75" customHeight="1" x14ac:dyDescent="0.25"/>
    <row r="59" spans="1:17" ht="18.75" customHeight="1" x14ac:dyDescent="0.25"/>
    <row r="60" spans="1:17" ht="18.75" customHeight="1" x14ac:dyDescent="0.25"/>
    <row r="61" spans="1:17" ht="18.75" customHeight="1" x14ac:dyDescent="0.25"/>
    <row r="62" spans="1:17" ht="18.75" customHeight="1" x14ac:dyDescent="0.25"/>
    <row r="63" spans="1:17" ht="18.75" customHeight="1" x14ac:dyDescent="0.25"/>
    <row r="64" spans="1:17" ht="18.75" customHeight="1" x14ac:dyDescent="0.25"/>
    <row r="65" ht="18.75" customHeight="1" x14ac:dyDescent="0.25"/>
    <row r="66" ht="18.75" customHeight="1" x14ac:dyDescent="0.25"/>
    <row r="67" ht="18.75" customHeight="1" x14ac:dyDescent="0.25"/>
    <row r="68" ht="18.75" customHeight="1" x14ac:dyDescent="0.25"/>
    <row r="69" ht="18.75" customHeight="1" x14ac:dyDescent="0.25"/>
    <row r="70" ht="18.75" customHeight="1" x14ac:dyDescent="0.25"/>
    <row r="71" ht="18.75" customHeight="1" x14ac:dyDescent="0.25"/>
    <row r="72" ht="18.75" customHeight="1" x14ac:dyDescent="0.25"/>
    <row r="73" ht="18.75" customHeight="1" x14ac:dyDescent="0.25"/>
    <row r="74" ht="18.75" customHeight="1" x14ac:dyDescent="0.25"/>
    <row r="75" ht="18.75" customHeight="1" x14ac:dyDescent="0.25"/>
    <row r="76" ht="18.75" customHeight="1" x14ac:dyDescent="0.25"/>
    <row r="77" ht="18.75" customHeight="1" x14ac:dyDescent="0.25"/>
    <row r="78" ht="18.75" customHeight="1" x14ac:dyDescent="0.25"/>
    <row r="79" ht="18.75" customHeight="1" x14ac:dyDescent="0.25"/>
    <row r="80" ht="18.75" customHeight="1" x14ac:dyDescent="0.25"/>
    <row r="81" ht="18.75" customHeight="1" x14ac:dyDescent="0.25"/>
    <row r="82" ht="18.75" customHeight="1" x14ac:dyDescent="0.25"/>
    <row r="83" ht="18.75" customHeight="1" x14ac:dyDescent="0.25"/>
    <row r="84" ht="18.75" customHeight="1" x14ac:dyDescent="0.25"/>
    <row r="85" ht="18.75" customHeight="1" x14ac:dyDescent="0.25"/>
    <row r="86" ht="18.75" customHeight="1" x14ac:dyDescent="0.25"/>
    <row r="87" ht="18.75" customHeight="1" x14ac:dyDescent="0.25"/>
    <row r="88" ht="18.75" customHeight="1" x14ac:dyDescent="0.25"/>
    <row r="89" ht="18.75" customHeight="1" x14ac:dyDescent="0.25"/>
    <row r="90" ht="18.75" customHeight="1" x14ac:dyDescent="0.25"/>
    <row r="91" ht="18.75" customHeight="1" x14ac:dyDescent="0.25"/>
    <row r="92" ht="18.75" customHeight="1" x14ac:dyDescent="0.25"/>
    <row r="93" ht="18.75" customHeight="1" x14ac:dyDescent="0.25"/>
    <row r="94" ht="18.75" customHeight="1" x14ac:dyDescent="0.25"/>
    <row r="95" ht="18.75" customHeight="1" x14ac:dyDescent="0.25"/>
    <row r="96" ht="18.75" customHeight="1" x14ac:dyDescent="0.25"/>
    <row r="97" ht="18.75" customHeight="1" x14ac:dyDescent="0.25"/>
    <row r="98" ht="18.75" customHeight="1" x14ac:dyDescent="0.25"/>
    <row r="99" ht="18.75" customHeight="1" x14ac:dyDescent="0.25"/>
    <row r="100" ht="18.75" customHeight="1" x14ac:dyDescent="0.25"/>
    <row r="101" ht="18.75" customHeight="1" x14ac:dyDescent="0.25"/>
    <row r="102" ht="18.75" customHeight="1" x14ac:dyDescent="0.25"/>
    <row r="103" ht="18.75" customHeight="1" x14ac:dyDescent="0.25"/>
    <row r="104" ht="18.75" customHeight="1" x14ac:dyDescent="0.25"/>
    <row r="105" ht="18.75" customHeight="1" x14ac:dyDescent="0.25"/>
    <row r="106" ht="18.75" customHeight="1" x14ac:dyDescent="0.25"/>
    <row r="107" ht="18.75" customHeight="1" x14ac:dyDescent="0.25"/>
    <row r="108" ht="18.75" customHeight="1" x14ac:dyDescent="0.25"/>
    <row r="109" ht="18.75" customHeight="1" x14ac:dyDescent="0.25"/>
    <row r="110" ht="18.75" customHeight="1" x14ac:dyDescent="0.25"/>
    <row r="111" ht="18.75" customHeight="1" x14ac:dyDescent="0.25"/>
    <row r="112" ht="18.75" customHeight="1" x14ac:dyDescent="0.25"/>
    <row r="113" ht="18.75" customHeight="1" x14ac:dyDescent="0.25"/>
    <row r="114" ht="18.75" customHeight="1" x14ac:dyDescent="0.25"/>
    <row r="115" ht="18.75" customHeight="1" x14ac:dyDescent="0.25"/>
    <row r="116" ht="18.75" customHeight="1" x14ac:dyDescent="0.25"/>
    <row r="117" ht="18.75" customHeight="1" x14ac:dyDescent="0.25"/>
    <row r="118" ht="18.75" customHeight="1" x14ac:dyDescent="0.25"/>
    <row r="119" ht="18.75" customHeight="1" x14ac:dyDescent="0.25"/>
    <row r="120" ht="18.75" customHeight="1" x14ac:dyDescent="0.25"/>
    <row r="121" ht="18.75" customHeight="1" x14ac:dyDescent="0.25"/>
    <row r="122" ht="18.75" customHeight="1" x14ac:dyDescent="0.25"/>
    <row r="123" ht="18.75" customHeight="1" x14ac:dyDescent="0.25"/>
    <row r="124" ht="18.75" customHeight="1" x14ac:dyDescent="0.25"/>
    <row r="125" ht="18.75" customHeight="1" x14ac:dyDescent="0.25"/>
    <row r="126" ht="18.75" customHeight="1" x14ac:dyDescent="0.25"/>
    <row r="127" ht="18.75" customHeight="1" x14ac:dyDescent="0.25"/>
    <row r="128" ht="18.75" customHeight="1" x14ac:dyDescent="0.25"/>
    <row r="129" ht="18.75" customHeight="1" x14ac:dyDescent="0.25"/>
    <row r="130" ht="18.75" customHeight="1" x14ac:dyDescent="0.25"/>
    <row r="131" ht="18.75" customHeight="1" x14ac:dyDescent="0.25"/>
    <row r="132" ht="18.75" customHeight="1" x14ac:dyDescent="0.25"/>
    <row r="133" ht="18.75" customHeight="1" x14ac:dyDescent="0.25"/>
    <row r="134" ht="18.75" customHeight="1" x14ac:dyDescent="0.25"/>
    <row r="135" ht="18.75" customHeight="1" x14ac:dyDescent="0.25"/>
    <row r="136" ht="18.75" customHeight="1" x14ac:dyDescent="0.25"/>
    <row r="137" ht="18.75" customHeight="1" x14ac:dyDescent="0.25"/>
    <row r="138" ht="18.75" customHeight="1" x14ac:dyDescent="0.25"/>
    <row r="139" ht="18.75" customHeight="1" x14ac:dyDescent="0.25"/>
    <row r="140" ht="18.75" customHeight="1" x14ac:dyDescent="0.25"/>
    <row r="141" ht="18.75" customHeight="1" x14ac:dyDescent="0.25"/>
    <row r="142" ht="18.75" customHeight="1" x14ac:dyDescent="0.25"/>
    <row r="143" ht="18.75" customHeight="1" x14ac:dyDescent="0.25"/>
    <row r="144" ht="18.75" customHeight="1" x14ac:dyDescent="0.25"/>
    <row r="145" ht="18.75" customHeight="1" x14ac:dyDescent="0.25"/>
    <row r="146" ht="18.75" customHeight="1" x14ac:dyDescent="0.25"/>
    <row r="147" ht="18.75" customHeight="1" x14ac:dyDescent="0.25"/>
    <row r="148" ht="18.75" customHeight="1" x14ac:dyDescent="0.25"/>
    <row r="149" ht="18.75" customHeight="1" x14ac:dyDescent="0.25"/>
    <row r="150" ht="18.75" customHeight="1" x14ac:dyDescent="0.25"/>
    <row r="151" ht="18.75" customHeight="1" x14ac:dyDescent="0.25"/>
    <row r="152" ht="18.75" customHeight="1" x14ac:dyDescent="0.25"/>
    <row r="153" ht="18.75" customHeight="1" x14ac:dyDescent="0.25"/>
    <row r="154" ht="18.75" customHeight="1" x14ac:dyDescent="0.25"/>
    <row r="155" ht="18.75" customHeight="1" x14ac:dyDescent="0.25"/>
    <row r="156" ht="18.75" customHeight="1" x14ac:dyDescent="0.25"/>
    <row r="157" ht="18.75" customHeight="1" x14ac:dyDescent="0.25"/>
    <row r="158" ht="18.75" customHeight="1" x14ac:dyDescent="0.25"/>
    <row r="159" ht="18.75" customHeight="1" x14ac:dyDescent="0.25"/>
    <row r="160" ht="18.75" customHeight="1" x14ac:dyDescent="0.25"/>
    <row r="161" ht="18.75" customHeight="1" x14ac:dyDescent="0.25"/>
    <row r="162" ht="18.75" customHeight="1" x14ac:dyDescent="0.25"/>
    <row r="163" ht="18.75" customHeight="1" x14ac:dyDescent="0.25"/>
    <row r="164" ht="18.75" customHeight="1" x14ac:dyDescent="0.25"/>
    <row r="165" ht="18.75" customHeight="1" x14ac:dyDescent="0.25"/>
    <row r="166" ht="18.75" customHeight="1" x14ac:dyDescent="0.25"/>
    <row r="167" ht="18.75" customHeight="1" x14ac:dyDescent="0.25"/>
    <row r="168" ht="18.75" customHeight="1" x14ac:dyDescent="0.25"/>
    <row r="169" ht="18.75" customHeight="1" x14ac:dyDescent="0.25"/>
    <row r="170" ht="18.75" customHeight="1" x14ac:dyDescent="0.25"/>
    <row r="171" ht="18.75" customHeight="1" x14ac:dyDescent="0.25"/>
    <row r="172" ht="18.75" customHeight="1" x14ac:dyDescent="0.25"/>
    <row r="173" ht="18.75" customHeight="1" x14ac:dyDescent="0.25"/>
    <row r="174" ht="18.75" customHeight="1" x14ac:dyDescent="0.25"/>
    <row r="175" ht="18.75" customHeight="1" x14ac:dyDescent="0.25"/>
    <row r="176" ht="18.75" customHeight="1" x14ac:dyDescent="0.25"/>
    <row r="177" ht="18.75" customHeight="1" x14ac:dyDescent="0.25"/>
    <row r="178" ht="18.75" customHeight="1" x14ac:dyDescent="0.25"/>
    <row r="179" ht="18.75" customHeight="1" x14ac:dyDescent="0.25"/>
    <row r="180" ht="18.75" customHeight="1" x14ac:dyDescent="0.25"/>
    <row r="181" ht="18.75" customHeight="1" x14ac:dyDescent="0.25"/>
    <row r="182" ht="18.75" customHeight="1" x14ac:dyDescent="0.25"/>
    <row r="183" ht="18.75" customHeight="1" x14ac:dyDescent="0.25"/>
    <row r="184" ht="18.75" customHeight="1" x14ac:dyDescent="0.25"/>
    <row r="185" ht="18.75" customHeight="1" x14ac:dyDescent="0.25"/>
    <row r="186" ht="18.75" customHeight="1" x14ac:dyDescent="0.25"/>
    <row r="187" ht="18.75" customHeight="1" x14ac:dyDescent="0.25"/>
    <row r="188" ht="18.75" customHeight="1" x14ac:dyDescent="0.25"/>
    <row r="189" ht="18.75" customHeight="1" x14ac:dyDescent="0.25"/>
    <row r="190" ht="18.75" customHeight="1" x14ac:dyDescent="0.25"/>
    <row r="191" ht="18.75" customHeight="1" x14ac:dyDescent="0.25"/>
    <row r="192" ht="18.75" customHeight="1" x14ac:dyDescent="0.25"/>
    <row r="193" ht="18.75" customHeight="1" x14ac:dyDescent="0.25"/>
    <row r="194" ht="18.75" customHeight="1" x14ac:dyDescent="0.25"/>
    <row r="195" ht="18.75" customHeight="1" x14ac:dyDescent="0.25"/>
    <row r="196" ht="18.75" customHeight="1" x14ac:dyDescent="0.25"/>
    <row r="197" ht="18.75" customHeight="1" x14ac:dyDescent="0.25"/>
    <row r="198" ht="18.75" customHeight="1" x14ac:dyDescent="0.25"/>
    <row r="199" ht="18.75" customHeight="1" x14ac:dyDescent="0.25"/>
    <row r="200" ht="18.75" customHeight="1" x14ac:dyDescent="0.25"/>
    <row r="201" ht="18.75" customHeight="1" x14ac:dyDescent="0.25"/>
    <row r="202" ht="18.75" customHeight="1" x14ac:dyDescent="0.25"/>
    <row r="203" ht="18.75" customHeight="1" x14ac:dyDescent="0.25"/>
    <row r="204" ht="18.75" customHeight="1" x14ac:dyDescent="0.25"/>
    <row r="205" ht="18.75" customHeight="1" x14ac:dyDescent="0.25"/>
    <row r="206" ht="18.75" customHeight="1" x14ac:dyDescent="0.25"/>
    <row r="207" ht="18.75" customHeight="1" x14ac:dyDescent="0.25"/>
    <row r="208" ht="18.75" customHeight="1" x14ac:dyDescent="0.25"/>
    <row r="209" ht="18.75" customHeight="1" x14ac:dyDescent="0.25"/>
    <row r="210" ht="18.75" customHeight="1" x14ac:dyDescent="0.25"/>
    <row r="211" ht="18.75" customHeight="1" x14ac:dyDescent="0.25"/>
    <row r="212" ht="18.75" customHeight="1" x14ac:dyDescent="0.25"/>
    <row r="213" ht="18.75" customHeight="1" x14ac:dyDescent="0.25"/>
    <row r="214" ht="18.75" customHeight="1" x14ac:dyDescent="0.25"/>
    <row r="215" ht="18.75" customHeight="1" x14ac:dyDescent="0.25"/>
    <row r="216" ht="18.75" customHeight="1" x14ac:dyDescent="0.25"/>
    <row r="217" ht="18.75" customHeight="1" x14ac:dyDescent="0.25"/>
    <row r="218" ht="18.75" customHeight="1" x14ac:dyDescent="0.25"/>
    <row r="219" ht="18.75" customHeight="1" x14ac:dyDescent="0.25"/>
    <row r="220" ht="18.75" customHeight="1" x14ac:dyDescent="0.25"/>
    <row r="221" ht="18.75" customHeight="1" x14ac:dyDescent="0.25"/>
    <row r="222" ht="18.75" customHeight="1" x14ac:dyDescent="0.25"/>
    <row r="223" ht="18.75" customHeight="1" x14ac:dyDescent="0.25"/>
    <row r="224" ht="18.75" customHeight="1" x14ac:dyDescent="0.25"/>
    <row r="225" ht="18.75" customHeight="1" x14ac:dyDescent="0.25"/>
    <row r="226" ht="18.75" customHeight="1" x14ac:dyDescent="0.25"/>
    <row r="227" ht="18.75" customHeight="1" x14ac:dyDescent="0.25"/>
    <row r="228" ht="18.75" customHeight="1" x14ac:dyDescent="0.25"/>
    <row r="229" ht="18.75" customHeight="1" x14ac:dyDescent="0.25"/>
    <row r="230" ht="18.75" customHeight="1" x14ac:dyDescent="0.25"/>
    <row r="231" ht="18.75" customHeight="1" x14ac:dyDescent="0.25"/>
    <row r="232" ht="18.75" customHeight="1" x14ac:dyDescent="0.25"/>
    <row r="233" ht="18.75" customHeight="1" x14ac:dyDescent="0.25"/>
    <row r="234" ht="18.75" customHeight="1" x14ac:dyDescent="0.25"/>
    <row r="235" ht="18.75" customHeight="1" x14ac:dyDescent="0.25"/>
    <row r="236" ht="18.75" customHeight="1" x14ac:dyDescent="0.25"/>
    <row r="237" ht="18.75" customHeight="1" x14ac:dyDescent="0.25"/>
    <row r="238" ht="18.75" customHeight="1" x14ac:dyDescent="0.25"/>
    <row r="239" ht="18.75" customHeight="1" x14ac:dyDescent="0.25"/>
    <row r="240" ht="18.75" customHeight="1" x14ac:dyDescent="0.25"/>
    <row r="241" ht="18.75" customHeight="1" x14ac:dyDescent="0.25"/>
    <row r="242" ht="18.75" customHeight="1" x14ac:dyDescent="0.25"/>
    <row r="243" ht="18.75" customHeight="1" x14ac:dyDescent="0.25"/>
    <row r="244" ht="18.75" customHeight="1" x14ac:dyDescent="0.25"/>
    <row r="245" ht="18.75" customHeight="1" x14ac:dyDescent="0.25"/>
    <row r="246" ht="18.75" customHeight="1" x14ac:dyDescent="0.25"/>
    <row r="247" ht="18.75" customHeight="1" x14ac:dyDescent="0.25"/>
    <row r="248" ht="18.75" customHeight="1" x14ac:dyDescent="0.25"/>
    <row r="249" ht="18.75" customHeight="1" x14ac:dyDescent="0.25"/>
    <row r="250" ht="18.75" customHeight="1" x14ac:dyDescent="0.25"/>
    <row r="251" ht="18.75" customHeight="1" x14ac:dyDescent="0.25"/>
    <row r="252" ht="18.75" customHeight="1" x14ac:dyDescent="0.25"/>
    <row r="253" ht="18.75" customHeight="1" x14ac:dyDescent="0.25"/>
    <row r="254" ht="18.75" customHeight="1" x14ac:dyDescent="0.25"/>
    <row r="255" ht="18.75" customHeight="1" x14ac:dyDescent="0.25"/>
    <row r="256" ht="18.75" customHeight="1" x14ac:dyDescent="0.25"/>
    <row r="257" ht="18.75" customHeight="1" x14ac:dyDescent="0.25"/>
    <row r="258" ht="18.75" customHeight="1" x14ac:dyDescent="0.25"/>
    <row r="259" ht="18.75" customHeight="1" x14ac:dyDescent="0.25"/>
    <row r="260" ht="18.75" customHeight="1" x14ac:dyDescent="0.25"/>
    <row r="261" ht="18.75" customHeight="1" x14ac:dyDescent="0.25"/>
    <row r="262" ht="18.75" customHeight="1" x14ac:dyDescent="0.25"/>
    <row r="263" ht="18.75" customHeight="1" x14ac:dyDescent="0.25"/>
    <row r="264" ht="18.75" customHeight="1" x14ac:dyDescent="0.25"/>
    <row r="265" ht="18.75" customHeight="1" x14ac:dyDescent="0.25"/>
    <row r="266" ht="18.75" customHeight="1" x14ac:dyDescent="0.25"/>
    <row r="267" ht="18.75" customHeight="1" x14ac:dyDescent="0.25"/>
    <row r="268" ht="18.75" customHeight="1" x14ac:dyDescent="0.25"/>
    <row r="269" ht="18.75" customHeight="1" x14ac:dyDescent="0.25"/>
    <row r="270" ht="18.75" customHeight="1" x14ac:dyDescent="0.25"/>
    <row r="271" ht="18.75" customHeight="1" x14ac:dyDescent="0.25"/>
    <row r="272" ht="18.75" customHeight="1" x14ac:dyDescent="0.25"/>
    <row r="273" ht="18.75" customHeight="1" x14ac:dyDescent="0.25"/>
    <row r="274" ht="18.75" customHeight="1" x14ac:dyDescent="0.25"/>
    <row r="275" ht="18.75" customHeight="1" x14ac:dyDescent="0.25"/>
    <row r="276" ht="18.75" customHeight="1" x14ac:dyDescent="0.25"/>
    <row r="277" ht="18.75" customHeight="1" x14ac:dyDescent="0.25"/>
    <row r="278" ht="18.75" customHeight="1" x14ac:dyDescent="0.25"/>
    <row r="279" ht="18.75" customHeight="1" x14ac:dyDescent="0.25"/>
    <row r="280" ht="18.75" customHeight="1" x14ac:dyDescent="0.25"/>
    <row r="281" ht="18.75" customHeight="1" x14ac:dyDescent="0.25"/>
    <row r="282" ht="18.75" customHeight="1" x14ac:dyDescent="0.25"/>
    <row r="283" ht="18.75" customHeight="1" x14ac:dyDescent="0.25"/>
    <row r="284" ht="18.75" customHeight="1" x14ac:dyDescent="0.25"/>
    <row r="285" ht="18.75" customHeight="1" x14ac:dyDescent="0.25"/>
    <row r="286" ht="18.75" customHeight="1" x14ac:dyDescent="0.25"/>
    <row r="287" ht="18.75" customHeight="1" x14ac:dyDescent="0.25"/>
    <row r="288" ht="18.75" customHeight="1" x14ac:dyDescent="0.25"/>
    <row r="289" ht="18.75" customHeight="1" x14ac:dyDescent="0.25"/>
    <row r="290" ht="18.75" customHeight="1" x14ac:dyDescent="0.25"/>
    <row r="291" ht="18.75" customHeight="1" x14ac:dyDescent="0.25"/>
    <row r="292" ht="18.75" customHeight="1" x14ac:dyDescent="0.25"/>
    <row r="293" ht="18.75" customHeight="1" x14ac:dyDescent="0.25"/>
    <row r="294" ht="18.75" customHeight="1" x14ac:dyDescent="0.25"/>
    <row r="295" ht="18.75" customHeight="1" x14ac:dyDescent="0.25"/>
    <row r="296" ht="18.75" customHeight="1" x14ac:dyDescent="0.25"/>
    <row r="297" ht="18.75" customHeight="1" x14ac:dyDescent="0.25"/>
    <row r="298" ht="18.75" customHeight="1" x14ac:dyDescent="0.25"/>
    <row r="299" ht="18.75" customHeight="1" x14ac:dyDescent="0.25"/>
    <row r="300" ht="18.75" customHeight="1" x14ac:dyDescent="0.25"/>
    <row r="301" ht="18.75" customHeight="1" x14ac:dyDescent="0.25"/>
    <row r="302" ht="18.75" customHeight="1" x14ac:dyDescent="0.25"/>
    <row r="303" ht="18.75" customHeight="1" x14ac:dyDescent="0.25"/>
    <row r="304" ht="18.75" customHeight="1" x14ac:dyDescent="0.25"/>
    <row r="305" ht="18.75" customHeight="1" x14ac:dyDescent="0.25"/>
    <row r="306" ht="18.75" customHeight="1" x14ac:dyDescent="0.25"/>
    <row r="307" ht="18.75" customHeight="1" x14ac:dyDescent="0.25"/>
    <row r="308" ht="18.75" customHeight="1" x14ac:dyDescent="0.25"/>
    <row r="309" ht="18.75" customHeight="1" x14ac:dyDescent="0.25"/>
    <row r="310" ht="18.75" customHeight="1" x14ac:dyDescent="0.25"/>
    <row r="311" ht="18.75" customHeight="1" x14ac:dyDescent="0.25"/>
    <row r="312" ht="18.75" customHeight="1" x14ac:dyDescent="0.25"/>
    <row r="313" ht="18.75" customHeight="1" x14ac:dyDescent="0.25"/>
    <row r="314" ht="18.75" customHeight="1" x14ac:dyDescent="0.25"/>
    <row r="315" ht="18.75" customHeight="1" x14ac:dyDescent="0.25"/>
    <row r="316" ht="18.75" customHeight="1" x14ac:dyDescent="0.25"/>
    <row r="317" ht="18.75" customHeight="1" x14ac:dyDescent="0.25"/>
    <row r="318" ht="18.75" customHeight="1" x14ac:dyDescent="0.25"/>
    <row r="319" ht="18.75" customHeight="1" x14ac:dyDescent="0.25"/>
    <row r="320" ht="18.75" customHeight="1" x14ac:dyDescent="0.25"/>
    <row r="321" ht="18.75" customHeight="1" x14ac:dyDescent="0.25"/>
    <row r="322" ht="18.75" customHeight="1" x14ac:dyDescent="0.25"/>
    <row r="323" ht="18.75" customHeight="1" x14ac:dyDescent="0.25"/>
    <row r="324" ht="18.75" customHeight="1" x14ac:dyDescent="0.25"/>
    <row r="325" ht="18.75" customHeight="1" x14ac:dyDescent="0.25"/>
    <row r="326" ht="18.75" customHeight="1" x14ac:dyDescent="0.25"/>
    <row r="327" ht="18.75" customHeight="1" x14ac:dyDescent="0.25"/>
    <row r="328" ht="18.75" customHeight="1" x14ac:dyDescent="0.25"/>
    <row r="329" ht="18.75" customHeight="1" x14ac:dyDescent="0.25"/>
    <row r="330" ht="18.75" customHeight="1" x14ac:dyDescent="0.25"/>
    <row r="331" ht="18.75" customHeight="1" x14ac:dyDescent="0.25"/>
    <row r="332" ht="18.75" customHeight="1" x14ac:dyDescent="0.25"/>
    <row r="333" ht="18.75" customHeight="1" x14ac:dyDescent="0.25"/>
    <row r="334" ht="18.75" customHeight="1" x14ac:dyDescent="0.25"/>
    <row r="335" ht="18.75" customHeight="1" x14ac:dyDescent="0.25"/>
    <row r="336" ht="18.75" customHeight="1" x14ac:dyDescent="0.25"/>
    <row r="337" ht="18.75" customHeight="1" x14ac:dyDescent="0.25"/>
    <row r="338" ht="18.75" customHeight="1" x14ac:dyDescent="0.25"/>
    <row r="339" ht="18.75" customHeight="1" x14ac:dyDescent="0.25"/>
    <row r="340" ht="18.75" customHeight="1" x14ac:dyDescent="0.25"/>
    <row r="341" ht="18.75" customHeight="1" x14ac:dyDescent="0.25"/>
    <row r="342" ht="18.75" customHeight="1" x14ac:dyDescent="0.25"/>
    <row r="343" ht="18.75" customHeight="1" x14ac:dyDescent="0.25"/>
    <row r="344" ht="18.75" customHeight="1" x14ac:dyDescent="0.25"/>
    <row r="345" ht="18.75" customHeight="1" x14ac:dyDescent="0.25"/>
    <row r="346" ht="18.75" customHeight="1" x14ac:dyDescent="0.25"/>
    <row r="347" ht="18.75" customHeight="1" x14ac:dyDescent="0.25"/>
    <row r="348" ht="18.75" customHeight="1" x14ac:dyDescent="0.25"/>
    <row r="349" ht="18.75" customHeight="1" x14ac:dyDescent="0.25"/>
    <row r="350" ht="18.75" customHeight="1" x14ac:dyDescent="0.25"/>
    <row r="351" ht="18.75" customHeight="1" x14ac:dyDescent="0.25"/>
    <row r="352" ht="18.75" customHeight="1" x14ac:dyDescent="0.25"/>
    <row r="353" ht="18.75" customHeight="1" x14ac:dyDescent="0.25"/>
    <row r="354" ht="18.75" customHeight="1" x14ac:dyDescent="0.25"/>
    <row r="355" ht="18.75" customHeight="1" x14ac:dyDescent="0.25"/>
    <row r="356" ht="18.75" customHeight="1" x14ac:dyDescent="0.25"/>
    <row r="357" ht="18.75" customHeight="1" x14ac:dyDescent="0.25"/>
    <row r="358" ht="18.75" customHeight="1" x14ac:dyDescent="0.25"/>
    <row r="359" ht="18.75" customHeight="1" x14ac:dyDescent="0.25"/>
    <row r="360" ht="18.75" customHeight="1" x14ac:dyDescent="0.25"/>
    <row r="361" ht="18.75" customHeight="1" x14ac:dyDescent="0.25"/>
    <row r="362" ht="18.75" customHeight="1" x14ac:dyDescent="0.25"/>
    <row r="363" ht="18.75" customHeight="1" x14ac:dyDescent="0.25"/>
    <row r="364" ht="18.75" customHeight="1" x14ac:dyDescent="0.25"/>
    <row r="365" ht="18.75" customHeight="1" x14ac:dyDescent="0.25"/>
    <row r="366" ht="18.75" customHeight="1" x14ac:dyDescent="0.25"/>
    <row r="367" ht="18.75" customHeight="1" x14ac:dyDescent="0.25"/>
    <row r="368" ht="18.75" customHeight="1" x14ac:dyDescent="0.25"/>
    <row r="369" ht="18.75" customHeight="1" x14ac:dyDescent="0.25"/>
    <row r="370" ht="18.75" customHeight="1" x14ac:dyDescent="0.25"/>
    <row r="371" ht="18.75" customHeight="1" x14ac:dyDescent="0.25"/>
    <row r="372" ht="18.75" customHeight="1" x14ac:dyDescent="0.25"/>
    <row r="373" ht="18.75" customHeight="1" x14ac:dyDescent="0.25"/>
    <row r="374" ht="18.75" customHeight="1" x14ac:dyDescent="0.25"/>
    <row r="375" ht="18.75" customHeight="1" x14ac:dyDescent="0.25"/>
    <row r="376" ht="18.75" customHeight="1" x14ac:dyDescent="0.25"/>
    <row r="377" ht="18.75" customHeight="1" x14ac:dyDescent="0.25"/>
    <row r="378" ht="18.75" customHeight="1" x14ac:dyDescent="0.25"/>
    <row r="379" ht="18.75" customHeight="1" x14ac:dyDescent="0.25"/>
    <row r="380" ht="18.75" customHeight="1" x14ac:dyDescent="0.25"/>
    <row r="381" ht="18.75" customHeight="1" x14ac:dyDescent="0.25"/>
    <row r="382" ht="18.75" customHeight="1" x14ac:dyDescent="0.25"/>
    <row r="383" ht="18.75" customHeight="1" x14ac:dyDescent="0.25"/>
    <row r="384" ht="18.75" customHeight="1" x14ac:dyDescent="0.25"/>
    <row r="385" ht="18.75" customHeight="1" x14ac:dyDescent="0.25"/>
    <row r="386" ht="18.75" customHeight="1" x14ac:dyDescent="0.25"/>
    <row r="387" ht="18.75" customHeight="1" x14ac:dyDescent="0.25"/>
    <row r="388" ht="18.75" customHeight="1" x14ac:dyDescent="0.25"/>
    <row r="389" ht="18.75" customHeight="1" x14ac:dyDescent="0.25"/>
    <row r="390" ht="18.75" customHeight="1" x14ac:dyDescent="0.25"/>
    <row r="391" ht="18.75" customHeight="1" x14ac:dyDescent="0.25"/>
    <row r="392" ht="18.75" customHeight="1" x14ac:dyDescent="0.25"/>
    <row r="393" ht="18.75" customHeight="1" x14ac:dyDescent="0.25"/>
    <row r="394" ht="18.75" customHeight="1" x14ac:dyDescent="0.25"/>
    <row r="395" ht="18.75" customHeight="1" x14ac:dyDescent="0.25"/>
    <row r="396" ht="18.75" customHeight="1" x14ac:dyDescent="0.25"/>
    <row r="397" ht="18.75" customHeight="1" x14ac:dyDescent="0.25"/>
    <row r="398" ht="18.75" customHeight="1" x14ac:dyDescent="0.25"/>
    <row r="399" ht="18.75" customHeight="1" x14ac:dyDescent="0.25"/>
    <row r="400" ht="18.75" customHeight="1" x14ac:dyDescent="0.25"/>
    <row r="401" ht="18.75" customHeight="1" x14ac:dyDescent="0.25"/>
    <row r="402" ht="18.75" customHeight="1" x14ac:dyDescent="0.25"/>
    <row r="403" ht="18.75" customHeight="1" x14ac:dyDescent="0.25"/>
    <row r="404" ht="18.75" customHeight="1" x14ac:dyDescent="0.25"/>
    <row r="405" ht="18.75" customHeight="1" x14ac:dyDescent="0.25"/>
    <row r="406" ht="18.75" customHeight="1" x14ac:dyDescent="0.25"/>
    <row r="407" ht="18.75" customHeight="1" x14ac:dyDescent="0.25"/>
    <row r="408" ht="18.75" customHeight="1" x14ac:dyDescent="0.25"/>
    <row r="409" ht="18.75" customHeight="1" x14ac:dyDescent="0.25"/>
    <row r="410" ht="18.75" customHeight="1" x14ac:dyDescent="0.25"/>
    <row r="411" ht="18.75" customHeight="1" x14ac:dyDescent="0.25"/>
    <row r="412" ht="18.75" customHeight="1" x14ac:dyDescent="0.25"/>
    <row r="413" ht="18.75" customHeight="1" x14ac:dyDescent="0.25"/>
    <row r="414" ht="18.75" customHeight="1" x14ac:dyDescent="0.25"/>
    <row r="415" ht="18.75" customHeight="1" x14ac:dyDescent="0.25"/>
    <row r="416" ht="18.75" customHeight="1" x14ac:dyDescent="0.25"/>
    <row r="417" ht="18.75" customHeight="1" x14ac:dyDescent="0.25"/>
    <row r="418" ht="18.75" customHeight="1" x14ac:dyDescent="0.25"/>
    <row r="419" ht="18.75" customHeight="1" x14ac:dyDescent="0.25"/>
    <row r="420" ht="18.75" customHeight="1" x14ac:dyDescent="0.25"/>
    <row r="421" ht="18.75" customHeight="1" x14ac:dyDescent="0.25"/>
    <row r="422" ht="18.75" customHeight="1" x14ac:dyDescent="0.25"/>
    <row r="423" ht="18.75" customHeight="1" x14ac:dyDescent="0.25"/>
    <row r="424" ht="18.75" customHeight="1" x14ac:dyDescent="0.25"/>
    <row r="425" ht="18.75" customHeight="1" x14ac:dyDescent="0.25"/>
    <row r="426" ht="18.75" customHeight="1" x14ac:dyDescent="0.25"/>
    <row r="427" ht="18.75" customHeight="1" x14ac:dyDescent="0.25"/>
    <row r="428" ht="18.75" customHeight="1" x14ac:dyDescent="0.25"/>
    <row r="429" ht="18.75" customHeight="1" x14ac:dyDescent="0.25"/>
    <row r="430" ht="18.75" customHeight="1" x14ac:dyDescent="0.25"/>
    <row r="431" ht="18.75" customHeight="1" x14ac:dyDescent="0.25"/>
    <row r="432" ht="18.75" customHeight="1" x14ac:dyDescent="0.25"/>
    <row r="433" ht="18.75" customHeight="1" x14ac:dyDescent="0.25"/>
    <row r="434" ht="18.75" customHeight="1" x14ac:dyDescent="0.25"/>
    <row r="435" ht="18.75" customHeight="1" x14ac:dyDescent="0.25"/>
    <row r="436" ht="18.75" customHeight="1" x14ac:dyDescent="0.25"/>
    <row r="437" ht="18.75" customHeight="1" x14ac:dyDescent="0.25"/>
    <row r="438" ht="18.75" customHeight="1" x14ac:dyDescent="0.25"/>
    <row r="439" ht="18.75" customHeight="1" x14ac:dyDescent="0.25"/>
    <row r="440" ht="18.75" customHeight="1" x14ac:dyDescent="0.25"/>
    <row r="441" ht="18.75" customHeight="1" x14ac:dyDescent="0.25"/>
    <row r="442" ht="18.75" customHeight="1" x14ac:dyDescent="0.25"/>
    <row r="443" ht="18.75" customHeight="1" x14ac:dyDescent="0.25"/>
    <row r="444" ht="18.75" customHeight="1" x14ac:dyDescent="0.25"/>
  </sheetData>
  <sheetProtection sheet="1" objects="1" scenarios="1"/>
  <mergeCells count="69">
    <mergeCell ref="N49:P50"/>
    <mergeCell ref="L47:L48"/>
    <mergeCell ref="G47:G48"/>
    <mergeCell ref="H47:H48"/>
    <mergeCell ref="I47:I48"/>
    <mergeCell ref="J47:J48"/>
    <mergeCell ref="K47:K48"/>
    <mergeCell ref="I49:L49"/>
    <mergeCell ref="I50:L50"/>
    <mergeCell ref="D51:G53"/>
    <mergeCell ref="A47:B47"/>
    <mergeCell ref="C47:C48"/>
    <mergeCell ref="D47:D48"/>
    <mergeCell ref="E47:E48"/>
    <mergeCell ref="F47:F48"/>
    <mergeCell ref="A3:B3"/>
    <mergeCell ref="A36:B36"/>
    <mergeCell ref="A24:B24"/>
    <mergeCell ref="N8:Q14"/>
    <mergeCell ref="D23:L23"/>
    <mergeCell ref="C24:C25"/>
    <mergeCell ref="G24:G25"/>
    <mergeCell ref="H24:H25"/>
    <mergeCell ref="N24:R24"/>
    <mergeCell ref="D24:D25"/>
    <mergeCell ref="E24:E25"/>
    <mergeCell ref="F24:F25"/>
    <mergeCell ref="C36:C37"/>
    <mergeCell ref="L24:L25"/>
    <mergeCell ref="I24:I25"/>
    <mergeCell ref="J24:J25"/>
    <mergeCell ref="D2:L2"/>
    <mergeCell ref="C3:C4"/>
    <mergeCell ref="D3:D4"/>
    <mergeCell ref="E3:E4"/>
    <mergeCell ref="F3:F4"/>
    <mergeCell ref="G3:G4"/>
    <mergeCell ref="H3:H4"/>
    <mergeCell ref="I3:I4"/>
    <mergeCell ref="J3:J4"/>
    <mergeCell ref="K3:K4"/>
    <mergeCell ref="L3:L4"/>
    <mergeCell ref="K24:K25"/>
    <mergeCell ref="D35:L35"/>
    <mergeCell ref="D36:D37"/>
    <mergeCell ref="E36:E37"/>
    <mergeCell ref="F36:F37"/>
    <mergeCell ref="G36:G37"/>
    <mergeCell ref="H36:H37"/>
    <mergeCell ref="I36:I37"/>
    <mergeCell ref="J36:J37"/>
    <mergeCell ref="K36:K37"/>
    <mergeCell ref="L36:L37"/>
    <mergeCell ref="N26:R26"/>
    <mergeCell ref="N27:R27"/>
    <mergeCell ref="N28:R28"/>
    <mergeCell ref="N32:R32"/>
    <mergeCell ref="N33:R33"/>
    <mergeCell ref="N29:R29"/>
    <mergeCell ref="N30:R30"/>
    <mergeCell ref="N31:R31"/>
    <mergeCell ref="N42:R42"/>
    <mergeCell ref="N43:R43"/>
    <mergeCell ref="N44:R44"/>
    <mergeCell ref="N36:R36"/>
    <mergeCell ref="N38:R38"/>
    <mergeCell ref="N39:R39"/>
    <mergeCell ref="N40:R40"/>
    <mergeCell ref="N41:R41"/>
  </mergeCells>
  <conditionalFormatting sqref="C26:L26">
    <cfRule type="cellIs" dxfId="67" priority="102" stopIfTrue="1" operator="greaterThanOrEqual">
      <formula>100</formula>
    </cfRule>
  </conditionalFormatting>
  <conditionalFormatting sqref="D26:L26">
    <cfRule type="cellIs" dxfId="66" priority="103" stopIfTrue="1" operator="lessThan">
      <formula>40</formula>
    </cfRule>
    <cfRule type="cellIs" dxfId="65" priority="104" stopIfTrue="1" operator="between">
      <formula>70</formula>
      <formula>100</formula>
    </cfRule>
    <cfRule type="cellIs" dxfId="64" priority="105" stopIfTrue="1" operator="between">
      <formula>40</formula>
      <formula>70</formula>
    </cfRule>
  </conditionalFormatting>
  <conditionalFormatting sqref="C26">
    <cfRule type="cellIs" dxfId="63" priority="99" stopIfTrue="1" operator="lessThan">
      <formula>40</formula>
    </cfRule>
    <cfRule type="cellIs" dxfId="62" priority="100" stopIfTrue="1" operator="between">
      <formula>70</formula>
      <formula>100</formula>
    </cfRule>
    <cfRule type="cellIs" dxfId="61" priority="101" stopIfTrue="1" operator="between">
      <formula>40</formula>
      <formula>70</formula>
    </cfRule>
  </conditionalFormatting>
  <conditionalFormatting sqref="C27:L27">
    <cfRule type="cellIs" dxfId="60" priority="95" operator="greaterThan">
      <formula>10</formula>
    </cfRule>
    <cfRule type="cellIs" dxfId="59" priority="96" stopIfTrue="1" operator="between">
      <formula>6</formula>
      <formula>10</formula>
    </cfRule>
    <cfRule type="cellIs" dxfId="58" priority="97" stopIfTrue="1" operator="between">
      <formula>3</formula>
      <formula>6</formula>
    </cfRule>
    <cfRule type="cellIs" dxfId="57" priority="98" operator="lessThan">
      <formula>3</formula>
    </cfRule>
  </conditionalFormatting>
  <conditionalFormatting sqref="C29:L29">
    <cfRule type="cellIs" dxfId="56" priority="77" operator="lessThanOrEqual">
      <formula>100</formula>
    </cfRule>
    <cfRule type="cellIs" dxfId="55" priority="78" operator="between">
      <formula>100</formula>
      <formula>150</formula>
    </cfRule>
    <cfRule type="cellIs" dxfId="54" priority="79" operator="between">
      <formula>150</formula>
      <formula>200</formula>
    </cfRule>
    <cfRule type="cellIs" dxfId="53" priority="80" operator="greaterThan">
      <formula>200</formula>
    </cfRule>
  </conditionalFormatting>
  <conditionalFormatting sqref="C30:L30">
    <cfRule type="cellIs" dxfId="52" priority="73" operator="lessThanOrEqual">
      <formula>2</formula>
    </cfRule>
    <cfRule type="cellIs" dxfId="51" priority="74" operator="between">
      <formula>2</formula>
      <formula>4</formula>
    </cfRule>
    <cfRule type="cellIs" dxfId="50" priority="75" operator="between">
      <formula>4</formula>
      <formula>5</formula>
    </cfRule>
    <cfRule type="cellIs" dxfId="49" priority="76" operator="greaterThan">
      <formula>5</formula>
    </cfRule>
  </conditionalFormatting>
  <conditionalFormatting sqref="C31:L31">
    <cfRule type="cellIs" dxfId="48" priority="69" operator="lessThan">
      <formula>5</formula>
    </cfRule>
    <cfRule type="cellIs" dxfId="47" priority="70" operator="between">
      <formula>5</formula>
      <formula>10</formula>
    </cfRule>
    <cfRule type="cellIs" dxfId="46" priority="71" operator="between">
      <formula>10</formula>
      <formula>15</formula>
    </cfRule>
    <cfRule type="cellIs" dxfId="45" priority="72" operator="greaterThan">
      <formula>15</formula>
    </cfRule>
  </conditionalFormatting>
  <conditionalFormatting sqref="C32:L32">
    <cfRule type="cellIs" dxfId="44" priority="65" operator="greaterThanOrEqual">
      <formula>100</formula>
    </cfRule>
    <cfRule type="cellIs" dxfId="43" priority="66" operator="between">
      <formula>99</formula>
      <formula>99.9</formula>
    </cfRule>
    <cfRule type="cellIs" dxfId="42" priority="67" operator="between">
      <formula>95.5</formula>
      <formula>99</formula>
    </cfRule>
    <cfRule type="cellIs" dxfId="41" priority="68" operator="lessThan">
      <formula>95.5</formula>
    </cfRule>
  </conditionalFormatting>
  <conditionalFormatting sqref="C38:L38">
    <cfRule type="cellIs" dxfId="40" priority="61" stopIfTrue="1" operator="greaterThanOrEqual">
      <formula>100</formula>
    </cfRule>
  </conditionalFormatting>
  <conditionalFormatting sqref="D38:L38">
    <cfRule type="cellIs" dxfId="39" priority="62" stopIfTrue="1" operator="lessThan">
      <formula>40</formula>
    </cfRule>
    <cfRule type="cellIs" dxfId="38" priority="63" stopIfTrue="1" operator="between">
      <formula>70</formula>
      <formula>100</formula>
    </cfRule>
    <cfRule type="cellIs" dxfId="37" priority="64" stopIfTrue="1" operator="between">
      <formula>40</formula>
      <formula>70</formula>
    </cfRule>
  </conditionalFormatting>
  <conditionalFormatting sqref="C38">
    <cfRule type="cellIs" dxfId="36" priority="58" stopIfTrue="1" operator="lessThan">
      <formula>40</formula>
    </cfRule>
    <cfRule type="cellIs" dxfId="35" priority="59" stopIfTrue="1" operator="between">
      <formula>70</formula>
      <formula>100</formula>
    </cfRule>
    <cfRule type="cellIs" dxfId="34" priority="60" stopIfTrue="1" operator="between">
      <formula>40</formula>
      <formula>70</formula>
    </cfRule>
  </conditionalFormatting>
  <conditionalFormatting sqref="C39:L39">
    <cfRule type="cellIs" dxfId="33" priority="54" operator="greaterThan">
      <formula>10</formula>
    </cfRule>
    <cfRule type="cellIs" dxfId="32" priority="55" stopIfTrue="1" operator="between">
      <formula>6</formula>
      <formula>10</formula>
    </cfRule>
    <cfRule type="cellIs" dxfId="31" priority="56" stopIfTrue="1" operator="between">
      <formula>3</formula>
      <formula>6</formula>
    </cfRule>
    <cfRule type="cellIs" dxfId="30" priority="57" operator="lessThan">
      <formula>3</formula>
    </cfRule>
  </conditionalFormatting>
  <conditionalFormatting sqref="C41:L41">
    <cfRule type="cellIs" dxfId="29" priority="47" operator="lessThanOrEqual">
      <formula>100</formula>
    </cfRule>
    <cfRule type="cellIs" dxfId="28" priority="48" operator="between">
      <formula>100</formula>
      <formula>150</formula>
    </cfRule>
    <cfRule type="cellIs" dxfId="27" priority="49" operator="between">
      <formula>150</formula>
      <formula>200</formula>
    </cfRule>
    <cfRule type="cellIs" dxfId="26" priority="50" operator="greaterThan">
      <formula>200</formula>
    </cfRule>
  </conditionalFormatting>
  <conditionalFormatting sqref="C42:L42">
    <cfRule type="cellIs" dxfId="25" priority="43" operator="lessThanOrEqual">
      <formula>2</formula>
    </cfRule>
    <cfRule type="cellIs" dxfId="24" priority="44" operator="between">
      <formula>2</formula>
      <formula>4</formula>
    </cfRule>
    <cfRule type="cellIs" dxfId="23" priority="45" operator="between">
      <formula>4</formula>
      <formula>5</formula>
    </cfRule>
    <cfRule type="cellIs" dxfId="22" priority="46" operator="greaterThan">
      <formula>5</formula>
    </cfRule>
  </conditionalFormatting>
  <conditionalFormatting sqref="C43:L43">
    <cfRule type="cellIs" dxfId="21" priority="39" operator="lessThan">
      <formula>5</formula>
    </cfRule>
    <cfRule type="cellIs" dxfId="20" priority="40" operator="between">
      <formula>5</formula>
      <formula>10</formula>
    </cfRule>
    <cfRule type="cellIs" dxfId="19" priority="41" operator="between">
      <formula>10</formula>
      <formula>15</formula>
    </cfRule>
    <cfRule type="cellIs" dxfId="18" priority="42" operator="greaterThan">
      <formula>15</formula>
    </cfRule>
  </conditionalFormatting>
  <conditionalFormatting sqref="C33:L33">
    <cfRule type="cellIs" dxfId="17" priority="31" operator="lessThan">
      <formula>1000</formula>
    </cfRule>
    <cfRule type="cellIs" dxfId="16" priority="32" operator="between">
      <formula>1000</formula>
      <formula>3000</formula>
    </cfRule>
    <cfRule type="cellIs" dxfId="15" priority="33" operator="between">
      <formula>3000</formula>
      <formula>5000</formula>
    </cfRule>
    <cfRule type="cellIs" dxfId="14" priority="34" operator="greaterThan">
      <formula>5000</formula>
    </cfRule>
  </conditionalFormatting>
  <conditionalFormatting sqref="C28:L28">
    <cfRule type="cellIs" dxfId="13" priority="22" stopIfTrue="1" operator="greaterThan">
      <formula>20</formula>
    </cfRule>
    <cfRule type="cellIs" dxfId="12" priority="23" operator="between">
      <formula>10</formula>
      <formula>20</formula>
    </cfRule>
    <cfRule type="cellIs" dxfId="11" priority="24" operator="lessThan">
      <formula>3</formula>
    </cfRule>
    <cfRule type="cellIs" dxfId="10" priority="25" operator="between">
      <formula>3</formula>
      <formula>10</formula>
    </cfRule>
  </conditionalFormatting>
  <conditionalFormatting sqref="C40:L40">
    <cfRule type="cellIs" dxfId="9" priority="18" stopIfTrue="1" operator="greaterThan">
      <formula>20</formula>
    </cfRule>
    <cfRule type="cellIs" dxfId="8" priority="19" operator="between">
      <formula>10</formula>
      <formula>20</formula>
    </cfRule>
    <cfRule type="cellIs" dxfId="7" priority="20" operator="lessThan">
      <formula>3</formula>
    </cfRule>
    <cfRule type="cellIs" dxfId="6" priority="21" operator="between">
      <formula>3</formula>
      <formula>10</formula>
    </cfRule>
  </conditionalFormatting>
  <conditionalFormatting sqref="C32:L32">
    <cfRule type="cellIs" dxfId="5" priority="17" stopIfTrue="1" operator="greaterThan">
      <formula>103</formula>
    </cfRule>
  </conditionalFormatting>
  <conditionalFormatting sqref="C44:L44">
    <cfRule type="cellIs" dxfId="4" priority="13" operator="greaterThanOrEqual">
      <formula>100</formula>
    </cfRule>
    <cfRule type="cellIs" dxfId="3" priority="14" operator="between">
      <formula>99</formula>
      <formula>99.9</formula>
    </cfRule>
    <cfRule type="cellIs" dxfId="2" priority="15" operator="between">
      <formula>95.5</formula>
      <formula>99</formula>
    </cfRule>
    <cfRule type="cellIs" dxfId="1" priority="16" operator="lessThan">
      <formula>95.5</formula>
    </cfRule>
  </conditionalFormatting>
  <conditionalFormatting sqref="C44:L44">
    <cfRule type="cellIs" dxfId="0" priority="12" stopIfTrue="1" operator="greaterThan">
      <formula>103</formula>
    </cfRule>
  </conditionalFormatting>
  <dataValidations count="1">
    <dataValidation type="list" allowBlank="1" showInputMessage="1" showErrorMessage="1" sqref="Q50" xr:uid="{AC246FB3-4AAC-4B12-96A6-7BF0871F5BB5}">
      <formula1>"oui, non"</formula1>
    </dataValidation>
  </dataValidations>
  <pageMargins left="0.7" right="0.7" top="0.75" bottom="0.75" header="0.3" footer="0.3"/>
  <pageSetup paperSize="9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0AA7CF-F2BD-49E5-BE95-7E4703C6A90D}">
  <dimension ref="A1:Y302"/>
  <sheetViews>
    <sheetView workbookViewId="0"/>
  </sheetViews>
  <sheetFormatPr baseColWidth="10" defaultRowHeight="15" x14ac:dyDescent="0.25"/>
  <cols>
    <col min="1" max="1" width="23.28515625" bestFit="1" customWidth="1"/>
    <col min="5" max="5" width="14.140625" customWidth="1"/>
  </cols>
  <sheetData>
    <row r="1" spans="1:25" x14ac:dyDescent="0.25">
      <c r="A1" s="204" t="s">
        <v>483</v>
      </c>
      <c r="C1" s="178">
        <v>2021</v>
      </c>
      <c r="D1" s="178"/>
      <c r="E1" s="178">
        <v>2020</v>
      </c>
      <c r="F1" s="178"/>
      <c r="G1" s="178">
        <v>2019</v>
      </c>
      <c r="H1" s="178"/>
      <c r="I1" s="178">
        <v>2018</v>
      </c>
      <c r="J1" s="178"/>
      <c r="K1" s="178">
        <v>2017</v>
      </c>
      <c r="L1" s="178"/>
      <c r="Q1" s="178">
        <v>2019</v>
      </c>
      <c r="R1" s="178"/>
      <c r="S1" s="178">
        <v>2018</v>
      </c>
      <c r="T1" s="178"/>
      <c r="U1" s="178">
        <v>2017</v>
      </c>
      <c r="V1" s="178"/>
    </row>
    <row r="2" spans="1:25" x14ac:dyDescent="0.25">
      <c r="A2" s="96" t="s">
        <v>468</v>
      </c>
      <c r="B2" s="96" t="s">
        <v>469</v>
      </c>
      <c r="C2" s="104" t="s">
        <v>470</v>
      </c>
      <c r="D2" s="104" t="s">
        <v>471</v>
      </c>
      <c r="E2" s="96" t="s">
        <v>470</v>
      </c>
      <c r="F2" s="96" t="s">
        <v>471</v>
      </c>
      <c r="G2" s="96" t="s">
        <v>470</v>
      </c>
      <c r="H2" s="96" t="s">
        <v>471</v>
      </c>
      <c r="I2" s="96" t="s">
        <v>470</v>
      </c>
      <c r="J2" s="96" t="s">
        <v>471</v>
      </c>
      <c r="K2" s="96" t="s">
        <v>470</v>
      </c>
      <c r="L2" s="96" t="s">
        <v>471</v>
      </c>
      <c r="Q2" s="96" t="s">
        <v>470</v>
      </c>
      <c r="R2" s="96" t="s">
        <v>471</v>
      </c>
      <c r="S2" s="96" t="s">
        <v>470</v>
      </c>
      <c r="T2" s="96" t="s">
        <v>471</v>
      </c>
      <c r="U2" s="96" t="s">
        <v>470</v>
      </c>
      <c r="V2" s="96" t="s">
        <v>471</v>
      </c>
    </row>
    <row r="3" spans="1:25" x14ac:dyDescent="0.25">
      <c r="A3" t="s">
        <v>421</v>
      </c>
      <c r="B3">
        <v>5401</v>
      </c>
      <c r="C3" s="95">
        <v>270884.51024433691</v>
      </c>
      <c r="D3" s="95">
        <v>-724352.027491746</v>
      </c>
      <c r="E3" s="95">
        <v>277872.72933999071</v>
      </c>
      <c r="F3" s="95">
        <v>-510947.48661172495</v>
      </c>
      <c r="G3" s="95">
        <v>383582.7360361084</v>
      </c>
      <c r="H3" s="95">
        <v>-448774.48122787906</v>
      </c>
      <c r="I3" s="95">
        <v>293369.86767399701</v>
      </c>
      <c r="J3" s="95">
        <v>-529195.59111960104</v>
      </c>
      <c r="K3" s="95">
        <v>336199.12732260994</v>
      </c>
      <c r="L3" s="95">
        <v>-373119.75049308653</v>
      </c>
      <c r="M3" t="s">
        <v>421</v>
      </c>
      <c r="N3">
        <v>5401</v>
      </c>
      <c r="Q3" s="100">
        <v>1143090.9935665156</v>
      </c>
      <c r="R3" s="100">
        <v>1060988.2554028684</v>
      </c>
      <c r="S3" s="100">
        <v>1224056.6556516474</v>
      </c>
      <c r="T3" s="100">
        <v>1142410.891666803</v>
      </c>
      <c r="U3" s="100">
        <v>1259831.7960417287</v>
      </c>
      <c r="V3" s="100">
        <v>1174491.7520274918</v>
      </c>
      <c r="W3" s="101" t="s">
        <v>419</v>
      </c>
      <c r="X3" s="101">
        <v>5421</v>
      </c>
      <c r="Y3" s="101">
        <f>X3-B18</f>
        <v>-1</v>
      </c>
    </row>
    <row r="4" spans="1:25" x14ac:dyDescent="0.25">
      <c r="A4" t="s">
        <v>401</v>
      </c>
      <c r="B4">
        <v>5402</v>
      </c>
      <c r="C4" s="95">
        <v>201712.39435723019</v>
      </c>
      <c r="D4" s="95">
        <v>-539384.04115865799</v>
      </c>
      <c r="E4" s="95">
        <v>206806.21080751542</v>
      </c>
      <c r="F4" s="95">
        <v>-380271.62247543095</v>
      </c>
      <c r="G4" s="95">
        <v>295430.41498171061</v>
      </c>
      <c r="H4" s="95">
        <v>-345640.24594129203</v>
      </c>
      <c r="I4" s="95">
        <v>224557.93009149347</v>
      </c>
      <c r="J4" s="95">
        <v>-405069.09416960186</v>
      </c>
      <c r="K4" s="95">
        <v>255601.40488557334</v>
      </c>
      <c r="L4" s="95">
        <v>-283670.96957117453</v>
      </c>
      <c r="M4" t="s">
        <v>401</v>
      </c>
      <c r="N4">
        <v>5402</v>
      </c>
      <c r="Q4" s="100">
        <v>23392.003684695879</v>
      </c>
      <c r="R4" s="100">
        <v>9060.5124986772571</v>
      </c>
      <c r="S4" s="100">
        <v>29401.472956059104</v>
      </c>
      <c r="T4" s="100">
        <v>16410.484148766111</v>
      </c>
      <c r="U4" s="100">
        <v>35824.672502607689</v>
      </c>
      <c r="V4" s="100">
        <v>14687.77878977243</v>
      </c>
      <c r="W4" s="99" t="s">
        <v>472</v>
      </c>
      <c r="X4" s="99">
        <v>5432</v>
      </c>
      <c r="Y4" s="99">
        <f>X4-B28</f>
        <v>-2</v>
      </c>
    </row>
    <row r="5" spans="1:25" x14ac:dyDescent="0.25">
      <c r="A5" t="s">
        <v>358</v>
      </c>
      <c r="B5">
        <v>5403</v>
      </c>
      <c r="C5" s="95">
        <v>58052.161865645307</v>
      </c>
      <c r="D5" s="95">
        <v>39414.230770450187</v>
      </c>
      <c r="E5" s="95">
        <v>9103.6906854130048</v>
      </c>
      <c r="F5" s="95">
        <v>-12134.853381912182</v>
      </c>
      <c r="G5" s="95">
        <v>14885.848349828479</v>
      </c>
      <c r="H5" s="95">
        <v>-8923.1090582312936</v>
      </c>
      <c r="I5" s="95">
        <v>9881.2473979500792</v>
      </c>
      <c r="J5" s="95">
        <v>-5946.3188123282489</v>
      </c>
      <c r="K5" s="95">
        <v>9867.2266900230916</v>
      </c>
      <c r="L5" s="95">
        <v>-7479.5439889564877</v>
      </c>
      <c r="M5" t="s">
        <v>358</v>
      </c>
      <c r="N5">
        <v>5403</v>
      </c>
      <c r="Q5" s="100">
        <v>381612.42142410064</v>
      </c>
      <c r="R5" s="100">
        <v>334918.22607478028</v>
      </c>
      <c r="S5" s="100">
        <v>404963.60425234895</v>
      </c>
      <c r="T5" s="100">
        <v>366603.74035773752</v>
      </c>
      <c r="U5" s="100">
        <v>420020.79203048372</v>
      </c>
      <c r="V5" s="100">
        <v>377362.2657023776</v>
      </c>
      <c r="W5" s="101" t="s">
        <v>341</v>
      </c>
      <c r="X5" s="101">
        <v>5478</v>
      </c>
      <c r="Y5" s="101">
        <f>X5-B43</f>
        <v>-1</v>
      </c>
    </row>
    <row r="6" spans="1:25" x14ac:dyDescent="0.25">
      <c r="A6" t="s">
        <v>348</v>
      </c>
      <c r="B6">
        <v>5404</v>
      </c>
      <c r="C6" s="95">
        <v>8837.4010237926341</v>
      </c>
      <c r="D6" s="95">
        <v>-14234.345506899343</v>
      </c>
      <c r="E6" s="95">
        <v>9124.194493263034</v>
      </c>
      <c r="F6" s="95">
        <v>-12162.184132772345</v>
      </c>
      <c r="G6" s="95">
        <v>15163.439927447656</v>
      </c>
      <c r="H6" s="95">
        <v>-9089.5073623474946</v>
      </c>
      <c r="I6" s="95">
        <v>10159.592395075435</v>
      </c>
      <c r="J6" s="95">
        <v>-6113.8207507036932</v>
      </c>
      <c r="K6" s="95">
        <v>10699.697428139183</v>
      </c>
      <c r="L6" s="95">
        <v>-8110.5725140793684</v>
      </c>
      <c r="M6" t="s">
        <v>348</v>
      </c>
      <c r="N6">
        <v>5404</v>
      </c>
      <c r="Q6" s="100">
        <v>864309.03661351756</v>
      </c>
      <c r="R6" s="100">
        <v>758551.957619061</v>
      </c>
      <c r="S6" s="100">
        <v>927416.64924457693</v>
      </c>
      <c r="T6" s="100">
        <v>839567.82514025073</v>
      </c>
      <c r="U6" s="100">
        <v>989734.52880977711</v>
      </c>
      <c r="V6" s="100">
        <v>889214.22777667188</v>
      </c>
      <c r="W6" s="101" t="s">
        <v>210</v>
      </c>
      <c r="X6" s="101">
        <v>5494</v>
      </c>
      <c r="Y6" s="101">
        <f>X6-B58</f>
        <v>-1</v>
      </c>
    </row>
    <row r="7" spans="1:25" x14ac:dyDescent="0.25">
      <c r="A7" t="s">
        <v>285</v>
      </c>
      <c r="B7">
        <v>5405</v>
      </c>
      <c r="C7" s="95">
        <v>27820.702084012348</v>
      </c>
      <c r="D7" s="95">
        <v>-44810.627541081762</v>
      </c>
      <c r="E7" s="95">
        <v>28254.247217340362</v>
      </c>
      <c r="F7" s="95">
        <v>-37661.774685304023</v>
      </c>
      <c r="G7" s="95">
        <v>46739.481881629275</v>
      </c>
      <c r="H7" s="95">
        <v>-28017.314455565389</v>
      </c>
      <c r="I7" s="95">
        <v>30896.294680914336</v>
      </c>
      <c r="J7" s="95">
        <v>-18592.715159674241</v>
      </c>
      <c r="K7" s="95">
        <v>33396.767258539694</v>
      </c>
      <c r="L7" s="95">
        <v>-25315.379654929653</v>
      </c>
      <c r="M7" t="s">
        <v>285</v>
      </c>
      <c r="N7">
        <v>5405</v>
      </c>
      <c r="Q7" s="100">
        <v>177876.83709090523</v>
      </c>
      <c r="R7" s="100">
        <v>156111.78094245406</v>
      </c>
      <c r="S7" s="100">
        <v>187483.15011682821</v>
      </c>
      <c r="T7" s="100">
        <v>169723.95386932293</v>
      </c>
      <c r="U7" s="100">
        <v>205167.38897925094</v>
      </c>
      <c r="V7" s="100">
        <v>184329.99561562683</v>
      </c>
      <c r="W7" s="101" t="s">
        <v>163</v>
      </c>
      <c r="X7" s="101">
        <v>5500</v>
      </c>
      <c r="Y7" s="101">
        <f>X7-B63</f>
        <v>-1</v>
      </c>
    </row>
    <row r="8" spans="1:25" x14ac:dyDescent="0.25">
      <c r="A8" t="s">
        <v>268</v>
      </c>
      <c r="B8">
        <v>5406</v>
      </c>
      <c r="C8" s="95">
        <v>19446.308403151903</v>
      </c>
      <c r="D8" s="95">
        <v>-31322.04501062589</v>
      </c>
      <c r="E8" s="95">
        <v>19355.594610427648</v>
      </c>
      <c r="F8" s="95">
        <v>-25800.228811993471</v>
      </c>
      <c r="G8" s="95">
        <v>32304.719845431966</v>
      </c>
      <c r="H8" s="95">
        <v>-19364.602641522924</v>
      </c>
      <c r="I8" s="95">
        <v>21942.86394004877</v>
      </c>
      <c r="J8" s="95">
        <v>-13204.736141930805</v>
      </c>
      <c r="K8" s="95">
        <v>22672.585396926504</v>
      </c>
      <c r="L8" s="95">
        <v>-17186.247478346668</v>
      </c>
      <c r="M8" t="s">
        <v>268</v>
      </c>
      <c r="N8">
        <v>5406</v>
      </c>
      <c r="Q8" s="100">
        <v>1377404.0429944522</v>
      </c>
      <c r="R8" s="100">
        <v>1273271.7841571935</v>
      </c>
      <c r="S8" s="100">
        <v>1239315.751430792</v>
      </c>
      <c r="T8" s="100">
        <v>1222367.2021832506</v>
      </c>
      <c r="U8" s="100">
        <v>1025469.1926341533</v>
      </c>
      <c r="V8" s="100">
        <v>1011869.3593115706</v>
      </c>
      <c r="W8" s="82" t="s">
        <v>398</v>
      </c>
      <c r="X8" s="82">
        <v>5513</v>
      </c>
      <c r="Y8" s="82">
        <f>X8-B67</f>
        <v>-1</v>
      </c>
    </row>
    <row r="9" spans="1:25" x14ac:dyDescent="0.25">
      <c r="A9" t="s">
        <v>261</v>
      </c>
      <c r="B9">
        <v>5407</v>
      </c>
      <c r="C9" s="95">
        <v>475322.27244540735</v>
      </c>
      <c r="D9" s="95">
        <v>289575.07536542119</v>
      </c>
      <c r="E9" s="95">
        <v>578813.6328322409</v>
      </c>
      <c r="F9" s="95">
        <v>408380.97148380609</v>
      </c>
      <c r="G9" s="95">
        <v>754708.31359862059</v>
      </c>
      <c r="H9" s="95">
        <v>547685.64595549973</v>
      </c>
      <c r="I9" s="95">
        <v>605991.70688032941</v>
      </c>
      <c r="J9" s="95">
        <v>463725.24862527865</v>
      </c>
      <c r="K9" s="95">
        <v>692178.03645316884</v>
      </c>
      <c r="L9" s="95">
        <v>521595.51009698422</v>
      </c>
      <c r="M9" t="s">
        <v>261</v>
      </c>
      <c r="N9">
        <v>5407</v>
      </c>
      <c r="Q9" s="100">
        <v>761202.41171034903</v>
      </c>
      <c r="R9" s="100">
        <v>647979.87660799618</v>
      </c>
      <c r="S9" s="100">
        <v>827087.07017144409</v>
      </c>
      <c r="T9" s="100">
        <v>692717.62643467088</v>
      </c>
      <c r="U9" s="100">
        <v>886032.11186811933</v>
      </c>
      <c r="V9" s="100">
        <v>763454.22513069771</v>
      </c>
      <c r="W9" s="101" t="s">
        <v>377</v>
      </c>
      <c r="X9" s="101">
        <v>5625</v>
      </c>
      <c r="Y9" s="101">
        <f>X9-B127</f>
        <v>-2</v>
      </c>
    </row>
    <row r="10" spans="1:25" x14ac:dyDescent="0.25">
      <c r="A10" t="s">
        <v>225</v>
      </c>
      <c r="B10">
        <v>5408</v>
      </c>
      <c r="C10" s="95">
        <v>136545.22579665866</v>
      </c>
      <c r="D10" s="95">
        <v>92706.711812185647</v>
      </c>
      <c r="E10" s="95">
        <v>23989.455184534268</v>
      </c>
      <c r="F10" s="95">
        <v>-31976.978506390209</v>
      </c>
      <c r="G10" s="95">
        <v>40493.671385197747</v>
      </c>
      <c r="H10" s="95">
        <v>-24273.352612950861</v>
      </c>
      <c r="I10" s="95">
        <v>25816.498483376618</v>
      </c>
      <c r="J10" s="95">
        <v>-15535.804784322398</v>
      </c>
      <c r="K10" s="95">
        <v>25831.077315072856</v>
      </c>
      <c r="L10" s="95">
        <v>-19580.443941312889</v>
      </c>
      <c r="M10" t="s">
        <v>225</v>
      </c>
      <c r="N10">
        <v>5408</v>
      </c>
      <c r="Q10" s="100">
        <v>818634.06790764746</v>
      </c>
      <c r="R10" s="100">
        <v>701605.61379397218</v>
      </c>
      <c r="S10" s="100">
        <v>877636.84344827314</v>
      </c>
      <c r="T10" s="100">
        <v>738897.19547418819</v>
      </c>
      <c r="U10" s="100">
        <v>912260.73059897055</v>
      </c>
      <c r="V10" s="100">
        <v>791016.06861663796</v>
      </c>
      <c r="W10" s="101" t="s">
        <v>189</v>
      </c>
      <c r="X10" s="101">
        <v>5644</v>
      </c>
      <c r="Y10" s="101">
        <f>X10-B142</f>
        <v>-1</v>
      </c>
    </row>
    <row r="11" spans="1:25" x14ac:dyDescent="0.25">
      <c r="A11" t="s">
        <v>222</v>
      </c>
      <c r="B11">
        <v>5409</v>
      </c>
      <c r="C11" s="95">
        <v>197734.68498072028</v>
      </c>
      <c r="D11" s="95">
        <v>-228287.3800823981</v>
      </c>
      <c r="E11" s="95">
        <v>201680.96746353764</v>
      </c>
      <c r="F11" s="95">
        <v>-198755.44042137943</v>
      </c>
      <c r="G11" s="95">
        <v>283829.44939150236</v>
      </c>
      <c r="H11" s="95">
        <v>-157030.80566918288</v>
      </c>
      <c r="I11" s="95">
        <v>215989.00559657507</v>
      </c>
      <c r="J11" s="95">
        <v>-75122.203759767421</v>
      </c>
      <c r="K11" s="95">
        <v>248150.91698568294</v>
      </c>
      <c r="L11" s="95">
        <v>-86684.578856430744</v>
      </c>
      <c r="M11" t="s">
        <v>222</v>
      </c>
      <c r="N11">
        <v>5409</v>
      </c>
      <c r="Q11" s="100">
        <v>0</v>
      </c>
      <c r="R11" s="100">
        <v>-14674.851663096872</v>
      </c>
      <c r="S11" s="100">
        <v>323.76003131786149</v>
      </c>
      <c r="T11" s="100">
        <v>-13111.944686841387</v>
      </c>
      <c r="U11" s="100">
        <v>0</v>
      </c>
      <c r="V11" s="100">
        <v>-12682.62097053817</v>
      </c>
      <c r="W11" s="94" t="s">
        <v>314</v>
      </c>
      <c r="X11" s="94">
        <v>5788</v>
      </c>
      <c r="Y11">
        <f>X11-B226</f>
        <v>-2</v>
      </c>
    </row>
    <row r="12" spans="1:25" x14ac:dyDescent="0.25">
      <c r="A12" t="s">
        <v>217</v>
      </c>
      <c r="B12">
        <v>5410</v>
      </c>
      <c r="C12" s="95">
        <v>151862.65619509577</v>
      </c>
      <c r="D12" s="95">
        <v>92517.524766186252</v>
      </c>
      <c r="E12" s="95">
        <v>187379.99636270077</v>
      </c>
      <c r="F12" s="95">
        <v>132205.63685895505</v>
      </c>
      <c r="G12" s="95">
        <v>228051.42632839677</v>
      </c>
      <c r="H12" s="95">
        <v>165495.0535050914</v>
      </c>
      <c r="I12" s="95">
        <v>172459.17832263245</v>
      </c>
      <c r="J12" s="95">
        <v>131971.56732900161</v>
      </c>
      <c r="K12" s="95">
        <v>192185.64919666658</v>
      </c>
      <c r="L12" s="95">
        <v>144822.81500828522</v>
      </c>
      <c r="M12" t="s">
        <v>217</v>
      </c>
      <c r="N12">
        <v>5410</v>
      </c>
      <c r="Q12" s="100">
        <v>23234.804809414807</v>
      </c>
      <c r="R12" s="100">
        <v>-41625.465797909907</v>
      </c>
      <c r="S12" s="100">
        <v>34558.660755893725</v>
      </c>
      <c r="T12" s="100">
        <v>-44624.682404863866</v>
      </c>
      <c r="U12" s="100">
        <v>60775.313082494176</v>
      </c>
      <c r="V12" s="100">
        <v>-33728.909012226912</v>
      </c>
      <c r="W12" s="98" t="s">
        <v>161</v>
      </c>
      <c r="X12" s="98">
        <v>5888</v>
      </c>
      <c r="Y12" s="98">
        <f>X12-B270</f>
        <v>-1</v>
      </c>
    </row>
    <row r="13" spans="1:25" x14ac:dyDescent="0.25">
      <c r="A13" t="s">
        <v>216</v>
      </c>
      <c r="B13">
        <v>5411</v>
      </c>
      <c r="C13" s="95">
        <v>189632.28411280891</v>
      </c>
      <c r="D13" s="95">
        <v>115527.47713918783</v>
      </c>
      <c r="E13" s="95">
        <v>232795.82598959265</v>
      </c>
      <c r="F13" s="95">
        <v>164248.69799595606</v>
      </c>
      <c r="G13" s="95">
        <v>286613.27375540836</v>
      </c>
      <c r="H13" s="95">
        <v>207992.90685915959</v>
      </c>
      <c r="I13" s="95">
        <v>222458.49407183455</v>
      </c>
      <c r="J13" s="95">
        <v>170232.72645649986</v>
      </c>
      <c r="K13" s="95">
        <v>252404.96631290051</v>
      </c>
      <c r="L13" s="95">
        <v>190201.49473335221</v>
      </c>
      <c r="M13" t="s">
        <v>216</v>
      </c>
      <c r="N13">
        <v>5411</v>
      </c>
      <c r="Q13" s="100">
        <v>141649.17573209555</v>
      </c>
      <c r="R13" s="100">
        <v>54865.50636906967</v>
      </c>
      <c r="S13" s="100">
        <v>177835.02858870075</v>
      </c>
      <c r="T13" s="100">
        <v>99258.93584011143</v>
      </c>
      <c r="U13" s="100">
        <v>219308.71612551413</v>
      </c>
      <c r="V13" s="100">
        <v>89914.510980835345</v>
      </c>
      <c r="W13" s="99" t="s">
        <v>414</v>
      </c>
      <c r="X13" s="99">
        <v>5422</v>
      </c>
      <c r="Y13" s="99"/>
    </row>
    <row r="14" spans="1:25" x14ac:dyDescent="0.25">
      <c r="A14" t="s">
        <v>190</v>
      </c>
      <c r="B14">
        <v>5412</v>
      </c>
      <c r="C14" s="95">
        <v>103138.95156411429</v>
      </c>
      <c r="D14" s="95">
        <v>70025.685654542292</v>
      </c>
      <c r="E14" s="95">
        <v>18227.885178676039</v>
      </c>
      <c r="F14" s="95">
        <v>-24297.037514684525</v>
      </c>
      <c r="G14" s="95">
        <v>30222.783013288121</v>
      </c>
      <c r="H14" s="95">
        <v>-18116.615360651413</v>
      </c>
      <c r="I14" s="95">
        <v>19159.413968795227</v>
      </c>
      <c r="J14" s="95">
        <v>-11529.71675817637</v>
      </c>
      <c r="K14" s="95">
        <v>20542.43968468827</v>
      </c>
      <c r="L14" s="95">
        <v>-15571.556840532243</v>
      </c>
      <c r="M14" t="s">
        <v>190</v>
      </c>
      <c r="N14">
        <v>5412</v>
      </c>
      <c r="Q14" s="100">
        <v>2828093.7656512018</v>
      </c>
      <c r="R14" s="100">
        <v>2615053.7334794127</v>
      </c>
      <c r="S14" s="100">
        <v>2586711.3649049671</v>
      </c>
      <c r="T14" s="100">
        <v>2557983.5708078253</v>
      </c>
      <c r="U14" s="100">
        <v>2198901.875989066</v>
      </c>
      <c r="V14" s="100">
        <v>2176857.5080783395</v>
      </c>
      <c r="W14" s="82" t="s">
        <v>415</v>
      </c>
      <c r="X14" s="82">
        <v>5511</v>
      </c>
      <c r="Y14" s="82"/>
    </row>
    <row r="15" spans="1:25" x14ac:dyDescent="0.25">
      <c r="A15" t="s">
        <v>187</v>
      </c>
      <c r="B15">
        <v>5413</v>
      </c>
      <c r="C15" s="95">
        <v>218892.85983142717</v>
      </c>
      <c r="D15" s="95">
        <v>148616.23433364922</v>
      </c>
      <c r="E15" s="95">
        <v>38301.113063854711</v>
      </c>
      <c r="F15" s="95">
        <v>-51053.842606783692</v>
      </c>
      <c r="G15" s="95">
        <v>63360.277591577622</v>
      </c>
      <c r="H15" s="95">
        <v>-37980.412914522945</v>
      </c>
      <c r="I15" s="95">
        <v>41171.864158125332</v>
      </c>
      <c r="J15" s="95">
        <v>-24776.328384701035</v>
      </c>
      <c r="K15" s="95">
        <v>40399.315232104469</v>
      </c>
      <c r="L15" s="95">
        <v>-30623.443130963289</v>
      </c>
      <c r="M15" t="s">
        <v>187</v>
      </c>
      <c r="N15">
        <v>5413</v>
      </c>
      <c r="Q15" s="100">
        <v>27258.684795481688</v>
      </c>
      <c r="R15" s="100">
        <v>-48834.300996174679</v>
      </c>
      <c r="S15" s="100">
        <v>41157.132144193594</v>
      </c>
      <c r="T15" s="100">
        <v>-53145.113567991197</v>
      </c>
      <c r="U15" s="100">
        <v>72725.713332506581</v>
      </c>
      <c r="V15" s="100">
        <v>-40361.107881284886</v>
      </c>
      <c r="W15" s="98" t="s">
        <v>397</v>
      </c>
      <c r="X15" s="98">
        <v>5881</v>
      </c>
      <c r="Y15" s="98"/>
    </row>
    <row r="16" spans="1:25" x14ac:dyDescent="0.25">
      <c r="A16" t="s">
        <v>130</v>
      </c>
      <c r="B16">
        <v>5414</v>
      </c>
      <c r="C16" s="95">
        <v>691603.32073739613</v>
      </c>
      <c r="D16" s="95">
        <v>469560.68489302933</v>
      </c>
      <c r="E16" s="95">
        <v>119680.72642062097</v>
      </c>
      <c r="F16" s="95">
        <v>-159529.59277076894</v>
      </c>
      <c r="G16" s="95">
        <v>200282.32325223769</v>
      </c>
      <c r="H16" s="95">
        <v>-120056.37641983923</v>
      </c>
      <c r="I16" s="95">
        <v>133860.74820086834</v>
      </c>
      <c r="J16" s="95">
        <v>-80554.473863723775</v>
      </c>
      <c r="K16" s="95">
        <v>138875.70666454334</v>
      </c>
      <c r="L16" s="95">
        <v>-105270.40572049926</v>
      </c>
      <c r="M16" t="s">
        <v>130</v>
      </c>
      <c r="N16">
        <v>5414</v>
      </c>
      <c r="Q16" s="100">
        <v>0</v>
      </c>
      <c r="R16" s="100">
        <v>-350180.08873757045</v>
      </c>
      <c r="S16" s="100">
        <v>4762.0425996779577</v>
      </c>
      <c r="T16" s="100">
        <v>-424731.32117022271</v>
      </c>
      <c r="U16" s="100">
        <v>0</v>
      </c>
      <c r="V16" s="100">
        <v>-337818.15797684604</v>
      </c>
      <c r="W16" s="94" t="s">
        <v>214</v>
      </c>
      <c r="X16" s="94">
        <v>5805</v>
      </c>
    </row>
    <row r="17" spans="1:14" x14ac:dyDescent="0.25">
      <c r="A17" t="s">
        <v>116</v>
      </c>
      <c r="B17">
        <v>5415</v>
      </c>
      <c r="C17" s="95">
        <v>25967.687627781837</v>
      </c>
      <c r="D17" s="95">
        <v>-29980.048143412103</v>
      </c>
      <c r="E17" s="95">
        <v>28268.09473224853</v>
      </c>
      <c r="F17" s="95">
        <v>-27858.045749394285</v>
      </c>
      <c r="G17" s="95">
        <v>40209.171997129502</v>
      </c>
      <c r="H17" s="95">
        <v>-22246.030803134243</v>
      </c>
      <c r="I17" s="95">
        <v>30859.707809402094</v>
      </c>
      <c r="J17" s="95">
        <v>-10733.181772940901</v>
      </c>
      <c r="K17" s="95">
        <v>35000.736489707349</v>
      </c>
      <c r="L17" s="95">
        <v>-12226.527869128277</v>
      </c>
      <c r="M17" t="s">
        <v>116</v>
      </c>
      <c r="N17">
        <v>5415</v>
      </c>
    </row>
    <row r="18" spans="1:14" x14ac:dyDescent="0.25">
      <c r="A18" t="s">
        <v>414</v>
      </c>
      <c r="B18">
        <v>5422</v>
      </c>
      <c r="C18" s="95">
        <v>78515.292081186461</v>
      </c>
      <c r="D18" s="95">
        <v>-21884.876401845624</v>
      </c>
      <c r="E18" s="95">
        <v>120703.66635317278</v>
      </c>
      <c r="F18" s="95">
        <v>12892.253090391263</v>
      </c>
      <c r="G18" s="95">
        <v>165041.17941679142</v>
      </c>
      <c r="H18" s="95">
        <v>63926.018867746927</v>
      </c>
      <c r="I18" s="95">
        <v>207236.50154475984</v>
      </c>
      <c r="J18" s="95">
        <v>115669.41998887755</v>
      </c>
      <c r="K18" s="95">
        <v>255133.38862812181</v>
      </c>
      <c r="L18" s="95">
        <v>104602.28977060778</v>
      </c>
      <c r="M18" s="99" t="s">
        <v>414</v>
      </c>
      <c r="N18" s="99">
        <v>5422</v>
      </c>
    </row>
    <row r="19" spans="1:14" x14ac:dyDescent="0.25">
      <c r="A19" t="s">
        <v>411</v>
      </c>
      <c r="B19">
        <v>5423</v>
      </c>
      <c r="C19" s="95">
        <v>395482.41155529598</v>
      </c>
      <c r="D19" s="95">
        <v>387215.57541338558</v>
      </c>
      <c r="E19" s="95">
        <v>421393.58992324385</v>
      </c>
      <c r="F19" s="95">
        <v>414053.20064595144</v>
      </c>
      <c r="G19" s="95">
        <v>426701.77499571996</v>
      </c>
      <c r="H19" s="95">
        <v>394601.78918008419</v>
      </c>
      <c r="I19" s="95">
        <v>446626.52650053299</v>
      </c>
      <c r="J19" s="95">
        <v>415813.08367754903</v>
      </c>
      <c r="K19" s="95">
        <v>462025.99618231802</v>
      </c>
      <c r="L19" s="95">
        <v>429972.32509417273</v>
      </c>
      <c r="M19" t="s">
        <v>411</v>
      </c>
      <c r="N19">
        <v>5423</v>
      </c>
    </row>
    <row r="20" spans="1:14" x14ac:dyDescent="0.25">
      <c r="A20" t="s">
        <v>403</v>
      </c>
      <c r="B20">
        <v>5424</v>
      </c>
      <c r="C20" s="95">
        <v>214829.95195596325</v>
      </c>
      <c r="D20" s="95">
        <v>210598.7039920825</v>
      </c>
      <c r="E20" s="95">
        <v>234690.7360248671</v>
      </c>
      <c r="F20" s="95">
        <v>230641.95218221162</v>
      </c>
      <c r="G20" s="95">
        <v>234881.71100681831</v>
      </c>
      <c r="H20" s="95">
        <v>217153.15914686682</v>
      </c>
      <c r="I20" s="95">
        <v>255810.34260385006</v>
      </c>
      <c r="J20" s="95">
        <v>238214.83767542519</v>
      </c>
      <c r="K20" s="95">
        <v>263889.61072272813</v>
      </c>
      <c r="L20" s="95">
        <v>245597.70981171218</v>
      </c>
      <c r="M20" t="s">
        <v>403</v>
      </c>
      <c r="N20">
        <v>5424</v>
      </c>
    </row>
    <row r="21" spans="1:14" x14ac:dyDescent="0.25">
      <c r="A21" t="s">
        <v>400</v>
      </c>
      <c r="B21">
        <v>5425</v>
      </c>
      <c r="C21" s="95">
        <v>1139714.7451170257</v>
      </c>
      <c r="D21" s="95">
        <v>1115891.0938720845</v>
      </c>
      <c r="E21" s="95">
        <v>1219941.9409343733</v>
      </c>
      <c r="F21" s="95">
        <v>1198691.3833647026</v>
      </c>
      <c r="G21" s="95">
        <v>1249570.7025562734</v>
      </c>
      <c r="H21" s="95">
        <v>1155567.8083145216</v>
      </c>
      <c r="I21" s="95">
        <v>1329047.2197170712</v>
      </c>
      <c r="J21" s="95">
        <v>1237354.2322121095</v>
      </c>
      <c r="K21" s="95">
        <v>1382571.1498662536</v>
      </c>
      <c r="L21" s="95">
        <v>1286653.4282229799</v>
      </c>
      <c r="M21" t="s">
        <v>400</v>
      </c>
      <c r="N21">
        <v>5425</v>
      </c>
    </row>
    <row r="22" spans="1:14" x14ac:dyDescent="0.25">
      <c r="A22" t="s">
        <v>391</v>
      </c>
      <c r="B22">
        <v>5426</v>
      </c>
      <c r="C22" s="95">
        <v>10320.576610513004</v>
      </c>
      <c r="D22" s="95">
        <v>-2876.6949409461185</v>
      </c>
      <c r="E22" s="95">
        <v>15296.399800867006</v>
      </c>
      <c r="F22" s="95">
        <v>1633.7950914231205</v>
      </c>
      <c r="G22" s="95">
        <v>20538.265712071243</v>
      </c>
      <c r="H22" s="95">
        <v>7955.1634692637635</v>
      </c>
      <c r="I22" s="95">
        <v>26878.212217292836</v>
      </c>
      <c r="J22" s="95">
        <v>15002.121703163046</v>
      </c>
      <c r="K22" s="95">
        <v>32403.215016403585</v>
      </c>
      <c r="L22" s="95">
        <v>13285.013399737983</v>
      </c>
      <c r="M22" t="s">
        <v>391</v>
      </c>
      <c r="N22">
        <v>5426</v>
      </c>
    </row>
    <row r="23" spans="1:14" x14ac:dyDescent="0.25">
      <c r="A23" t="s">
        <v>307</v>
      </c>
      <c r="B23">
        <v>5427</v>
      </c>
      <c r="C23" s="95">
        <v>18543.812702591778</v>
      </c>
      <c r="D23" s="95">
        <v>-5168.7899039534896</v>
      </c>
      <c r="E23" s="95">
        <v>27867.026052313267</v>
      </c>
      <c r="F23" s="95">
        <v>2976.452692760362</v>
      </c>
      <c r="G23" s="95">
        <v>37228.309006512296</v>
      </c>
      <c r="H23" s="95">
        <v>14419.780520075999</v>
      </c>
      <c r="I23" s="95">
        <v>47174.005116064982</v>
      </c>
      <c r="J23" s="95">
        <v>26330.254417796365</v>
      </c>
      <c r="K23" s="95">
        <v>60043.224512797533</v>
      </c>
      <c r="L23" s="95">
        <v>24617.157334918207</v>
      </c>
      <c r="M23" t="s">
        <v>307</v>
      </c>
      <c r="N23">
        <v>5427</v>
      </c>
    </row>
    <row r="24" spans="1:14" x14ac:dyDescent="0.25">
      <c r="A24" t="s">
        <v>296</v>
      </c>
      <c r="B24">
        <v>5428</v>
      </c>
      <c r="C24" s="95">
        <v>49879.325992861646</v>
      </c>
      <c r="D24" s="95">
        <v>-13903.060861474001</v>
      </c>
      <c r="E24" s="95">
        <v>73980.700923690107</v>
      </c>
      <c r="F24" s="95">
        <v>7901.8139956250343</v>
      </c>
      <c r="G24" s="95">
        <v>96767.660344453572</v>
      </c>
      <c r="H24" s="95">
        <v>37481.38072465748</v>
      </c>
      <c r="I24" s="95">
        <v>119909.73858571866</v>
      </c>
      <c r="J24" s="95">
        <v>66927.832741049817</v>
      </c>
      <c r="K24" s="95">
        <v>135248.20180759756</v>
      </c>
      <c r="L24" s="95">
        <v>55450.490711949853</v>
      </c>
      <c r="M24" t="s">
        <v>296</v>
      </c>
      <c r="N24">
        <v>5428</v>
      </c>
    </row>
    <row r="25" spans="1:14" x14ac:dyDescent="0.25">
      <c r="A25" t="s">
        <v>258</v>
      </c>
      <c r="B25">
        <v>5429</v>
      </c>
      <c r="C25" s="95">
        <v>129111.54821622689</v>
      </c>
      <c r="D25" s="95">
        <v>62109.296992075993</v>
      </c>
      <c r="E25" s="95">
        <v>117234.75337466467</v>
      </c>
      <c r="F25" s="95">
        <v>55659.95852822272</v>
      </c>
      <c r="G25" s="95">
        <v>126824.01380045073</v>
      </c>
      <c r="H25" s="95">
        <v>65840.701568723423</v>
      </c>
      <c r="I25" s="95">
        <v>129453.37498750522</v>
      </c>
      <c r="J25" s="95">
        <v>77162.770614113178</v>
      </c>
      <c r="K25" s="95">
        <v>141103.76667936106</v>
      </c>
      <c r="L25" s="95">
        <v>73385.356387227177</v>
      </c>
      <c r="M25" t="s">
        <v>258</v>
      </c>
      <c r="N25">
        <v>5429</v>
      </c>
    </row>
    <row r="26" spans="1:14" x14ac:dyDescent="0.25">
      <c r="A26" t="s">
        <v>249</v>
      </c>
      <c r="B26">
        <v>5430</v>
      </c>
      <c r="C26" s="95">
        <v>120421.34785551931</v>
      </c>
      <c r="D26" s="95">
        <v>57928.863540686245</v>
      </c>
      <c r="E26" s="95">
        <v>114149.6282858577</v>
      </c>
      <c r="F26" s="95">
        <v>54195.222777480012</v>
      </c>
      <c r="G26" s="95">
        <v>124192.81019463226</v>
      </c>
      <c r="H26" s="95">
        <v>64474.711909621277</v>
      </c>
      <c r="I26" s="95">
        <v>125391.03058413161</v>
      </c>
      <c r="J26" s="95">
        <v>74741.344758021762</v>
      </c>
      <c r="K26" s="95">
        <v>136891.71394266371</v>
      </c>
      <c r="L26" s="95">
        <v>71194.748733877117</v>
      </c>
      <c r="M26" t="s">
        <v>249</v>
      </c>
      <c r="N26">
        <v>5430</v>
      </c>
    </row>
    <row r="27" spans="1:14" x14ac:dyDescent="0.25">
      <c r="A27" t="s">
        <v>241</v>
      </c>
      <c r="B27">
        <v>5431</v>
      </c>
      <c r="C27" s="95">
        <v>222502.45024010478</v>
      </c>
      <c r="D27" s="95">
        <v>217851.44366291005</v>
      </c>
      <c r="E27" s="95">
        <v>247437.51721471615</v>
      </c>
      <c r="F27" s="95">
        <v>243127.32422271164</v>
      </c>
      <c r="G27" s="95">
        <v>241145.22330033348</v>
      </c>
      <c r="H27" s="95">
        <v>223004.3138852586</v>
      </c>
      <c r="I27" s="95">
        <v>235812.13992472173</v>
      </c>
      <c r="J27" s="95">
        <v>219543.10201631786</v>
      </c>
      <c r="K27" s="95">
        <v>263889.61072272813</v>
      </c>
      <c r="L27" s="95">
        <v>245581.91623025807</v>
      </c>
      <c r="M27" t="s">
        <v>241</v>
      </c>
      <c r="N27">
        <v>5431</v>
      </c>
    </row>
    <row r="28" spans="1:14" x14ac:dyDescent="0.25">
      <c r="A28" t="s">
        <v>174</v>
      </c>
      <c r="B28">
        <v>5434</v>
      </c>
      <c r="C28" s="95">
        <v>266168.42247652926</v>
      </c>
      <c r="D28" s="95">
        <v>128040.7045682797</v>
      </c>
      <c r="E28" s="95">
        <v>254878.79579835999</v>
      </c>
      <c r="F28" s="95">
        <v>121009.70740751253</v>
      </c>
      <c r="G28" s="95">
        <v>279696.9432985044</v>
      </c>
      <c r="H28" s="95">
        <v>145204.70076255809</v>
      </c>
      <c r="I28" s="95">
        <v>279218.47199187841</v>
      </c>
      <c r="J28" s="95">
        <v>166432.67050868346</v>
      </c>
      <c r="K28" s="95">
        <v>310187.59796678304</v>
      </c>
      <c r="L28" s="95">
        <v>187427.02704435517</v>
      </c>
      <c r="M28" t="s">
        <v>174</v>
      </c>
      <c r="N28">
        <v>5434</v>
      </c>
    </row>
    <row r="29" spans="1:14" x14ac:dyDescent="0.25">
      <c r="A29" t="s">
        <v>173</v>
      </c>
      <c r="B29">
        <v>5435</v>
      </c>
      <c r="C29" s="95">
        <v>13996.113954699731</v>
      </c>
      <c r="D29" s="95">
        <v>-3901.1919319872932</v>
      </c>
      <c r="E29" s="95">
        <v>21902.392167698461</v>
      </c>
      <c r="F29" s="95">
        <v>2339.3753615136084</v>
      </c>
      <c r="G29" s="95">
        <v>29877.771804297325</v>
      </c>
      <c r="H29" s="95">
        <v>11572.669383707916</v>
      </c>
      <c r="I29" s="95">
        <v>37848.911081493992</v>
      </c>
      <c r="J29" s="95">
        <v>21125.436684045919</v>
      </c>
      <c r="K29" s="95">
        <v>45820.695354458898</v>
      </c>
      <c r="L29" s="95">
        <v>18786.054144971102</v>
      </c>
      <c r="M29" t="s">
        <v>173</v>
      </c>
      <c r="N29">
        <v>5435</v>
      </c>
    </row>
    <row r="30" spans="1:14" x14ac:dyDescent="0.25">
      <c r="A30" t="s">
        <v>172</v>
      </c>
      <c r="B30">
        <v>5436</v>
      </c>
      <c r="C30" s="95">
        <v>9510.7124499294896</v>
      </c>
      <c r="D30" s="95">
        <v>-2650.9583158014543</v>
      </c>
      <c r="E30" s="95">
        <v>14783.313015093689</v>
      </c>
      <c r="F30" s="95">
        <v>1578.9927403481324</v>
      </c>
      <c r="G30" s="95">
        <v>19327.588996412309</v>
      </c>
      <c r="H30" s="95">
        <v>7486.227517391374</v>
      </c>
      <c r="I30" s="95">
        <v>24574.365455810595</v>
      </c>
      <c r="J30" s="95">
        <v>13716.225557177644</v>
      </c>
      <c r="K30" s="95">
        <v>24553.989018641223</v>
      </c>
      <c r="L30" s="95">
        <v>10066.90456377661</v>
      </c>
      <c r="M30" t="s">
        <v>172</v>
      </c>
      <c r="N30">
        <v>5436</v>
      </c>
    </row>
    <row r="31" spans="1:14" x14ac:dyDescent="0.25">
      <c r="A31" t="s">
        <v>168</v>
      </c>
      <c r="B31">
        <v>5437</v>
      </c>
      <c r="C31" s="95">
        <v>9219.9919820277137</v>
      </c>
      <c r="D31" s="95">
        <v>-2569.9246554931124</v>
      </c>
      <c r="E31" s="95">
        <v>13564.731898882063</v>
      </c>
      <c r="F31" s="95">
        <v>1448.8371565450316</v>
      </c>
      <c r="G31" s="95">
        <v>18289.866097276077</v>
      </c>
      <c r="H31" s="95">
        <v>7084.282415786467</v>
      </c>
      <c r="I31" s="95">
        <v>22928.760626180421</v>
      </c>
      <c r="J31" s="95">
        <v>12797.728310045211</v>
      </c>
      <c r="K31" s="95">
        <v>28176.708709916158</v>
      </c>
      <c r="L31" s="95">
        <v>11552.185564989551</v>
      </c>
      <c r="M31" t="s">
        <v>168</v>
      </c>
      <c r="N31">
        <v>5437</v>
      </c>
    </row>
    <row r="32" spans="1:14" x14ac:dyDescent="0.25">
      <c r="A32" t="s">
        <v>413</v>
      </c>
      <c r="B32">
        <v>5451</v>
      </c>
      <c r="C32" s="95">
        <v>13401083.186497264</v>
      </c>
      <c r="D32" s="95">
        <v>12676566.50572582</v>
      </c>
      <c r="E32" s="95">
        <v>13888097.686375322</v>
      </c>
      <c r="F32" s="95">
        <v>13043518.01484172</v>
      </c>
      <c r="G32" s="95">
        <v>13880903.25426387</v>
      </c>
      <c r="H32" s="95">
        <v>13417306.12924175</v>
      </c>
      <c r="I32" s="95">
        <v>14111038.869965939</v>
      </c>
      <c r="J32" s="95">
        <v>13524421.50626263</v>
      </c>
      <c r="K32" s="95">
        <v>10294509.823986901</v>
      </c>
      <c r="L32" s="95">
        <v>9951207.4717548415</v>
      </c>
      <c r="M32" t="s">
        <v>413</v>
      </c>
      <c r="N32">
        <v>5451</v>
      </c>
    </row>
    <row r="33" spans="1:14" x14ac:dyDescent="0.25">
      <c r="A33" t="s">
        <v>333</v>
      </c>
      <c r="B33">
        <v>5456</v>
      </c>
      <c r="C33" s="95">
        <v>5330240.1928962255</v>
      </c>
      <c r="D33" s="95">
        <v>5042065.8805269925</v>
      </c>
      <c r="E33" s="95">
        <v>5515576.501951823</v>
      </c>
      <c r="F33" s="95">
        <v>5180156.6413249141</v>
      </c>
      <c r="G33" s="95">
        <v>5594278.0827288767</v>
      </c>
      <c r="H33" s="95">
        <v>5407439.2878593337</v>
      </c>
      <c r="I33" s="95">
        <v>5381440.0921658985</v>
      </c>
      <c r="J33" s="95">
        <v>5157725.4366480336</v>
      </c>
      <c r="K33" s="95">
        <v>3885505.0143266474</v>
      </c>
      <c r="L33" s="95">
        <v>3755930.8010970177</v>
      </c>
      <c r="M33" t="s">
        <v>333</v>
      </c>
      <c r="N33">
        <v>5456</v>
      </c>
    </row>
    <row r="34" spans="1:14" x14ac:dyDescent="0.25">
      <c r="A34" t="s">
        <v>308</v>
      </c>
      <c r="B34">
        <v>5458</v>
      </c>
      <c r="C34" s="95">
        <v>2514154.687934712</v>
      </c>
      <c r="D34" s="95">
        <v>2378229.3314468279</v>
      </c>
      <c r="E34" s="95">
        <v>2729900.5046177283</v>
      </c>
      <c r="F34" s="95">
        <v>2563886.5174198025</v>
      </c>
      <c r="G34" s="95">
        <v>2850341.1095863557</v>
      </c>
      <c r="H34" s="95">
        <v>2755144.8590591652</v>
      </c>
      <c r="I34" s="95">
        <v>2979070.3265878581</v>
      </c>
      <c r="J34" s="95">
        <v>2855225.8387812749</v>
      </c>
      <c r="K34" s="95">
        <v>2183609.8035202618</v>
      </c>
      <c r="L34" s="95">
        <v>2110790.5634862413</v>
      </c>
      <c r="M34" t="s">
        <v>308</v>
      </c>
      <c r="N34">
        <v>5458</v>
      </c>
    </row>
    <row r="35" spans="1:14" x14ac:dyDescent="0.25">
      <c r="A35" t="s">
        <v>120</v>
      </c>
      <c r="B35">
        <v>5464</v>
      </c>
      <c r="C35" s="95">
        <v>10059521.932671798</v>
      </c>
      <c r="D35" s="95">
        <v>9515663.5490337871</v>
      </c>
      <c r="E35" s="95">
        <v>10411425.307055127</v>
      </c>
      <c r="F35" s="95">
        <v>9778273.2105908468</v>
      </c>
      <c r="G35" s="95">
        <v>10569477.553420898</v>
      </c>
      <c r="H35" s="95">
        <v>10216476.072393602</v>
      </c>
      <c r="I35" s="95">
        <v>10423450.711280305</v>
      </c>
      <c r="J35" s="95">
        <v>9990132.0000720937</v>
      </c>
      <c r="K35" s="95">
        <v>7531375.3581661889</v>
      </c>
      <c r="L35" s="95">
        <v>7280218.292875275</v>
      </c>
      <c r="M35" t="s">
        <v>120</v>
      </c>
      <c r="N35">
        <v>5464</v>
      </c>
    </row>
    <row r="36" spans="1:14" x14ac:dyDescent="0.25">
      <c r="A36" t="s">
        <v>402</v>
      </c>
      <c r="B36">
        <v>5471</v>
      </c>
      <c r="C36" s="95">
        <v>1540425.6839696744</v>
      </c>
      <c r="D36" s="95">
        <v>1466088.9831642997</v>
      </c>
      <c r="E36" s="95">
        <v>1625683.2050538524</v>
      </c>
      <c r="F36" s="95">
        <v>1548487.6542760232</v>
      </c>
      <c r="G36" s="95">
        <v>1711602.3721352711</v>
      </c>
      <c r="H36" s="95">
        <v>1584349.1780408435</v>
      </c>
      <c r="I36" s="95">
        <v>1421850.6295485056</v>
      </c>
      <c r="J36" s="95">
        <v>1407405.2088071185</v>
      </c>
      <c r="K36" s="95">
        <v>1179597.8288016112</v>
      </c>
      <c r="L36" s="95">
        <v>1168375.572430657</v>
      </c>
      <c r="M36" t="s">
        <v>402</v>
      </c>
      <c r="N36">
        <v>5471</v>
      </c>
    </row>
    <row r="37" spans="1:14" x14ac:dyDescent="0.25">
      <c r="A37" t="s">
        <v>388</v>
      </c>
      <c r="B37">
        <v>5472</v>
      </c>
      <c r="C37" s="95">
        <v>291260.16439240455</v>
      </c>
      <c r="D37" s="95">
        <v>219594.69718969913</v>
      </c>
      <c r="E37" s="95">
        <v>280834.30159996659</v>
      </c>
      <c r="F37" s="95">
        <v>239676.40423083291</v>
      </c>
      <c r="G37" s="95">
        <v>273350.32805382588</v>
      </c>
      <c r="H37" s="95">
        <v>223903.38133258466</v>
      </c>
      <c r="I37" s="95">
        <v>261789.2976588629</v>
      </c>
      <c r="J37" s="95">
        <v>232636.05829766838</v>
      </c>
      <c r="K37" s="95">
        <v>274759.91031010705</v>
      </c>
      <c r="L37" s="95">
        <v>262369.57018323214</v>
      </c>
      <c r="M37" t="s">
        <v>388</v>
      </c>
      <c r="N37">
        <v>5472</v>
      </c>
    </row>
    <row r="38" spans="1:14" x14ac:dyDescent="0.25">
      <c r="A38" t="s">
        <v>387</v>
      </c>
      <c r="B38">
        <v>5473</v>
      </c>
      <c r="C38" s="95">
        <v>575052.11944141414</v>
      </c>
      <c r="D38" s="95">
        <v>433558.76111812389</v>
      </c>
      <c r="E38" s="95">
        <v>572558.09652727877</v>
      </c>
      <c r="F38" s="95">
        <v>488646.38331959606</v>
      </c>
      <c r="G38" s="95">
        <v>643215.3453967988</v>
      </c>
      <c r="H38" s="95">
        <v>526862.69588449423</v>
      </c>
      <c r="I38" s="95">
        <v>627257.52508361207</v>
      </c>
      <c r="J38" s="95">
        <v>557405.20899045293</v>
      </c>
      <c r="K38" s="95">
        <v>643948.04755256593</v>
      </c>
      <c r="L38" s="95">
        <v>614909.11198074929</v>
      </c>
      <c r="M38" t="s">
        <v>387</v>
      </c>
      <c r="N38">
        <v>5473</v>
      </c>
    </row>
    <row r="39" spans="1:14" x14ac:dyDescent="0.25">
      <c r="A39" t="s">
        <v>274</v>
      </c>
      <c r="B39">
        <v>5474</v>
      </c>
      <c r="C39" s="95">
        <v>1121567.2240238457</v>
      </c>
      <c r="D39" s="95">
        <v>1035633.0750844643</v>
      </c>
      <c r="E39" s="95">
        <v>955137.796806962</v>
      </c>
      <c r="F39" s="95">
        <v>908816.46650435566</v>
      </c>
      <c r="G39" s="95">
        <v>636757.0382030285</v>
      </c>
      <c r="H39" s="95">
        <v>419262.7584956818</v>
      </c>
      <c r="I39" s="95">
        <v>320655.00213455531</v>
      </c>
      <c r="J39" s="95">
        <v>308789.20737153874</v>
      </c>
      <c r="K39" s="95">
        <v>188949.77614713702</v>
      </c>
      <c r="L39" s="95">
        <v>171000.49356224289</v>
      </c>
      <c r="M39" t="s">
        <v>274</v>
      </c>
      <c r="N39">
        <v>5474</v>
      </c>
    </row>
    <row r="40" spans="1:14" x14ac:dyDescent="0.25">
      <c r="A40" t="s">
        <v>366</v>
      </c>
      <c r="B40">
        <v>5475</v>
      </c>
      <c r="C40" s="95">
        <v>410101.66901909222</v>
      </c>
      <c r="D40" s="95">
        <v>377040.33814222575</v>
      </c>
      <c r="E40" s="95">
        <v>343017.97330639476</v>
      </c>
      <c r="F40" s="95">
        <v>325163.05461893475</v>
      </c>
      <c r="G40" s="95">
        <v>196803.71681578143</v>
      </c>
      <c r="H40" s="95">
        <v>113121.75007615931</v>
      </c>
      <c r="I40" s="95">
        <v>76342.83883696259</v>
      </c>
      <c r="J40" s="95">
        <v>70461.47280423643</v>
      </c>
      <c r="K40" s="95">
        <v>76120.860155929622</v>
      </c>
      <c r="L40" s="95">
        <v>69925.741192393965</v>
      </c>
      <c r="M40" t="s">
        <v>366</v>
      </c>
      <c r="N40">
        <v>5475</v>
      </c>
    </row>
    <row r="41" spans="1:14" x14ac:dyDescent="0.25">
      <c r="A41" t="s">
        <v>357</v>
      </c>
      <c r="B41">
        <v>5476</v>
      </c>
      <c r="C41" s="95">
        <v>893328.74691558501</v>
      </c>
      <c r="D41" s="95">
        <v>865321.61779854842</v>
      </c>
      <c r="E41" s="95">
        <v>918421.41315567947</v>
      </c>
      <c r="F41" s="95">
        <v>889768.51870649809</v>
      </c>
      <c r="G41" s="95">
        <v>955048.14904487389</v>
      </c>
      <c r="H41" s="95">
        <v>895179.79526799766</v>
      </c>
      <c r="I41" s="95">
        <v>590574.01662362728</v>
      </c>
      <c r="J41" s="95">
        <v>447093.79241243406</v>
      </c>
      <c r="K41" s="95">
        <v>262829.59973179974</v>
      </c>
      <c r="L41" s="95">
        <v>238713.46631472459</v>
      </c>
      <c r="M41" t="s">
        <v>357</v>
      </c>
      <c r="N41">
        <v>5476</v>
      </c>
    </row>
    <row r="42" spans="1:14" x14ac:dyDescent="0.25">
      <c r="A42" t="s">
        <v>342</v>
      </c>
      <c r="B42">
        <v>5477</v>
      </c>
      <c r="C42" s="95">
        <v>12190703.043033056</v>
      </c>
      <c r="D42" s="95">
        <v>11256654.981948223</v>
      </c>
      <c r="E42" s="95">
        <v>10313533.959383616</v>
      </c>
      <c r="F42" s="95">
        <v>9813358.3672158308</v>
      </c>
      <c r="G42" s="95">
        <v>6520714.4798259502</v>
      </c>
      <c r="H42" s="95">
        <v>4293462.9319367921</v>
      </c>
      <c r="I42" s="95">
        <v>3027452.4713728381</v>
      </c>
      <c r="J42" s="95">
        <v>2915422.0042322599</v>
      </c>
      <c r="K42" s="95">
        <v>3269304.9216311341</v>
      </c>
      <c r="L42" s="95">
        <v>3125194.7414341345</v>
      </c>
      <c r="M42" t="s">
        <v>342</v>
      </c>
      <c r="N42">
        <v>5477</v>
      </c>
    </row>
    <row r="43" spans="1:14" x14ac:dyDescent="0.25">
      <c r="A43" t="s">
        <v>335</v>
      </c>
      <c r="B43">
        <v>5479</v>
      </c>
      <c r="C43" s="95">
        <v>1404928.9435428255</v>
      </c>
      <c r="D43" s="95">
        <v>1291667.2229259475</v>
      </c>
      <c r="E43" s="95">
        <v>1189279.4206083557</v>
      </c>
      <c r="F43" s="95">
        <v>1127374.5380538069</v>
      </c>
      <c r="G43" s="95">
        <v>629253.98929256422</v>
      </c>
      <c r="H43" s="95">
        <v>361691.91142771998</v>
      </c>
      <c r="I43" s="95">
        <v>257522.67466834563</v>
      </c>
      <c r="J43" s="95">
        <v>237683.41882555812</v>
      </c>
      <c r="K43" s="95">
        <v>258594.9788275907</v>
      </c>
      <c r="L43" s="95">
        <v>237549.14915713973</v>
      </c>
      <c r="M43" t="s">
        <v>335</v>
      </c>
      <c r="N43">
        <v>5479</v>
      </c>
    </row>
    <row r="44" spans="1:14" x14ac:dyDescent="0.25">
      <c r="A44" t="s">
        <v>330</v>
      </c>
      <c r="B44">
        <v>5480</v>
      </c>
      <c r="C44" s="95">
        <v>352261.22655065625</v>
      </c>
      <c r="D44" s="95">
        <v>326073.295065452</v>
      </c>
      <c r="E44" s="95">
        <v>405241.84067063965</v>
      </c>
      <c r="F44" s="95">
        <v>337669.83413340221</v>
      </c>
      <c r="G44" s="95">
        <v>328751.20539372164</v>
      </c>
      <c r="H44" s="95">
        <v>294093.31594409916</v>
      </c>
      <c r="I44" s="95">
        <v>342244.51098972559</v>
      </c>
      <c r="J44" s="95">
        <v>301402.98241041449</v>
      </c>
      <c r="K44" s="95">
        <v>3829.3895140685008</v>
      </c>
      <c r="L44" s="95">
        <v>-41325.95262995462</v>
      </c>
      <c r="M44" t="s">
        <v>330</v>
      </c>
      <c r="N44">
        <v>5480</v>
      </c>
    </row>
    <row r="45" spans="1:14" x14ac:dyDescent="0.25">
      <c r="A45" t="s">
        <v>326</v>
      </c>
      <c r="B45">
        <v>5481</v>
      </c>
      <c r="C45" s="95">
        <v>634051.82262654591</v>
      </c>
      <c r="D45" s="95">
        <v>585470.95953267452</v>
      </c>
      <c r="E45" s="95">
        <v>547188.91684081708</v>
      </c>
      <c r="F45" s="95">
        <v>520651.88873906829</v>
      </c>
      <c r="G45" s="95">
        <v>377218.09351774352</v>
      </c>
      <c r="H45" s="95">
        <v>248373.38098225201</v>
      </c>
      <c r="I45" s="95">
        <v>174405.03774635567</v>
      </c>
      <c r="J45" s="95">
        <v>167951.20303378813</v>
      </c>
      <c r="K45" s="95">
        <v>103022.61604212946</v>
      </c>
      <c r="L45" s="95">
        <v>93235.983394651485</v>
      </c>
      <c r="M45" t="s">
        <v>326</v>
      </c>
      <c r="N45">
        <v>5481</v>
      </c>
    </row>
    <row r="46" spans="1:14" x14ac:dyDescent="0.25">
      <c r="A46" t="s">
        <v>318</v>
      </c>
      <c r="B46">
        <v>5482</v>
      </c>
      <c r="C46" s="95">
        <v>3323626.8285865556</v>
      </c>
      <c r="D46" s="95">
        <v>3219426.3916852828</v>
      </c>
      <c r="E46" s="95">
        <v>3534618.6878546649</v>
      </c>
      <c r="F46" s="95">
        <v>3424345.7186811608</v>
      </c>
      <c r="G46" s="95">
        <v>3681605.1676114695</v>
      </c>
      <c r="H46" s="95">
        <v>3450819.273872219</v>
      </c>
      <c r="I46" s="95">
        <v>2277659.6628382565</v>
      </c>
      <c r="J46" s="95">
        <v>1724301.2185078268</v>
      </c>
      <c r="K46" s="95">
        <v>962238.56814561563</v>
      </c>
      <c r="L46" s="95">
        <v>873947.62332001515</v>
      </c>
      <c r="M46" t="s">
        <v>318</v>
      </c>
      <c r="N46">
        <v>5482</v>
      </c>
    </row>
    <row r="47" spans="1:14" x14ac:dyDescent="0.25">
      <c r="A47" t="s">
        <v>306</v>
      </c>
      <c r="B47">
        <v>5483</v>
      </c>
      <c r="C47" s="95">
        <v>885005.80827972549</v>
      </c>
      <c r="D47" s="95">
        <v>857259.61514825164</v>
      </c>
      <c r="E47" s="95">
        <v>924215.87002101494</v>
      </c>
      <c r="F47" s="95">
        <v>895382.20021253289</v>
      </c>
      <c r="G47" s="95">
        <v>964086.45960365818</v>
      </c>
      <c r="H47" s="95">
        <v>903651.5283462439</v>
      </c>
      <c r="I47" s="95">
        <v>583050.78074307158</v>
      </c>
      <c r="J47" s="95">
        <v>441398.33008870878</v>
      </c>
      <c r="K47" s="95">
        <v>283997.08427395805</v>
      </c>
      <c r="L47" s="95">
        <v>257938.71192396415</v>
      </c>
      <c r="M47" t="s">
        <v>306</v>
      </c>
      <c r="N47">
        <v>5483</v>
      </c>
    </row>
    <row r="48" spans="1:14" x14ac:dyDescent="0.25">
      <c r="A48" t="s">
        <v>292</v>
      </c>
      <c r="B48">
        <v>5484</v>
      </c>
      <c r="C48" s="95">
        <v>2868732.2463725498</v>
      </c>
      <c r="D48" s="95">
        <v>2648930.8302411675</v>
      </c>
      <c r="E48" s="95">
        <v>2433036.4338100618</v>
      </c>
      <c r="F48" s="95">
        <v>2315041.433857643</v>
      </c>
      <c r="G48" s="95">
        <v>1513708.5034750479</v>
      </c>
      <c r="H48" s="95">
        <v>996677.79804416525</v>
      </c>
      <c r="I48" s="95">
        <v>734378.16342523764</v>
      </c>
      <c r="J48" s="95">
        <v>707202.59932164615</v>
      </c>
      <c r="K48" s="95">
        <v>788136.00789321982</v>
      </c>
      <c r="L48" s="95">
        <v>753395.16088144295</v>
      </c>
      <c r="M48" t="s">
        <v>292</v>
      </c>
      <c r="N48">
        <v>5484</v>
      </c>
    </row>
    <row r="49" spans="1:14" x14ac:dyDescent="0.25">
      <c r="A49" t="s">
        <v>290</v>
      </c>
      <c r="B49">
        <v>5485</v>
      </c>
      <c r="C49" s="95">
        <v>1254013.6047502798</v>
      </c>
      <c r="D49" s="95">
        <v>1157931.4532979564</v>
      </c>
      <c r="E49" s="95">
        <v>991779.91177398106</v>
      </c>
      <c r="F49" s="95">
        <v>943681.54833956121</v>
      </c>
      <c r="G49" s="95">
        <v>639981.124472411</v>
      </c>
      <c r="H49" s="95">
        <v>421385.60790578654</v>
      </c>
      <c r="I49" s="95">
        <v>311269.97768183664</v>
      </c>
      <c r="J49" s="95">
        <v>299751.47447285964</v>
      </c>
      <c r="K49" s="95">
        <v>345989.9903932109</v>
      </c>
      <c r="L49" s="95">
        <v>330738.83424316079</v>
      </c>
      <c r="M49" t="s">
        <v>290</v>
      </c>
      <c r="N49">
        <v>5485</v>
      </c>
    </row>
    <row r="50" spans="1:14" x14ac:dyDescent="0.25">
      <c r="A50" t="s">
        <v>275</v>
      </c>
      <c r="B50">
        <v>5486</v>
      </c>
      <c r="C50" s="95">
        <v>2442121.1834865026</v>
      </c>
      <c r="D50" s="95">
        <v>2219309.5088109095</v>
      </c>
      <c r="E50" s="95">
        <v>1972733.9736472308</v>
      </c>
      <c r="F50" s="95">
        <v>1854781.1574783847</v>
      </c>
      <c r="G50" s="95">
        <v>875268.99237238732</v>
      </c>
      <c r="H50" s="95">
        <v>323024.56493200856</v>
      </c>
      <c r="I50" s="95">
        <v>89340.147416482403</v>
      </c>
      <c r="J50" s="95">
        <v>39215.042655533303</v>
      </c>
      <c r="K50" s="95">
        <v>94400.174092700137</v>
      </c>
      <c r="L50" s="95">
        <v>49281.161110087538</v>
      </c>
      <c r="M50" t="s">
        <v>275</v>
      </c>
      <c r="N50">
        <v>5486</v>
      </c>
    </row>
    <row r="51" spans="1:14" x14ac:dyDescent="0.25">
      <c r="A51" t="s">
        <v>253</v>
      </c>
      <c r="B51">
        <v>5487</v>
      </c>
      <c r="C51" s="95">
        <v>340891.30764368176</v>
      </c>
      <c r="D51" s="95">
        <v>325825.37303633534</v>
      </c>
      <c r="E51" s="95">
        <v>363090.09970743174</v>
      </c>
      <c r="F51" s="95">
        <v>330413.95498283918</v>
      </c>
      <c r="G51" s="95">
        <v>342853.13015925616</v>
      </c>
      <c r="H51" s="95">
        <v>325492.97448685067</v>
      </c>
      <c r="I51" s="95">
        <v>361273.28284052899</v>
      </c>
      <c r="J51" s="95">
        <v>346807.99698005483</v>
      </c>
      <c r="K51" s="95">
        <v>206444.79654872959</v>
      </c>
      <c r="L51" s="95">
        <v>186116.46342632244</v>
      </c>
      <c r="M51" t="s">
        <v>253</v>
      </c>
      <c r="N51">
        <v>5487</v>
      </c>
    </row>
    <row r="52" spans="1:14" x14ac:dyDescent="0.25">
      <c r="A52" t="s">
        <v>246</v>
      </c>
      <c r="B52">
        <v>5488</v>
      </c>
      <c r="C52" s="95">
        <v>135799.13902612618</v>
      </c>
      <c r="D52" s="95">
        <v>123409.24052701998</v>
      </c>
      <c r="E52" s="95">
        <v>107435.27743806515</v>
      </c>
      <c r="F52" s="95">
        <v>101011.55599412799</v>
      </c>
      <c r="G52" s="95">
        <v>49347.509955713234</v>
      </c>
      <c r="H52" s="95">
        <v>18212.067459074664</v>
      </c>
      <c r="I52" s="95">
        <v>5244.8444751964789</v>
      </c>
      <c r="J52" s="95">
        <v>2302.1766335089205</v>
      </c>
      <c r="K52" s="95">
        <v>5635.8312891164269</v>
      </c>
      <c r="L52" s="95">
        <v>2942.1588722440306</v>
      </c>
      <c r="M52" t="s">
        <v>246</v>
      </c>
      <c r="N52">
        <v>5488</v>
      </c>
    </row>
    <row r="53" spans="1:14" x14ac:dyDescent="0.25">
      <c r="A53" t="s">
        <v>245</v>
      </c>
      <c r="B53">
        <v>5489</v>
      </c>
      <c r="C53" s="95">
        <v>266458.30172004923</v>
      </c>
      <c r="D53" s="95">
        <v>248353.12320509704</v>
      </c>
      <c r="E53" s="95">
        <v>305864.78623137018</v>
      </c>
      <c r="F53" s="95">
        <v>256586.63226135477</v>
      </c>
      <c r="G53" s="95">
        <v>228281.78478983766</v>
      </c>
      <c r="H53" s="95">
        <v>205499.98974842459</v>
      </c>
      <c r="I53" s="95">
        <v>241603.96345428537</v>
      </c>
      <c r="J53" s="95">
        <v>213197.33928253729</v>
      </c>
      <c r="K53" s="95">
        <v>2755.0116944901642</v>
      </c>
      <c r="L53" s="95">
        <v>-29305.004586625178</v>
      </c>
      <c r="M53" t="s">
        <v>245</v>
      </c>
      <c r="N53">
        <v>5489</v>
      </c>
    </row>
    <row r="54" spans="1:14" x14ac:dyDescent="0.25">
      <c r="A54" t="s">
        <v>242</v>
      </c>
      <c r="B54">
        <v>5490</v>
      </c>
      <c r="C54" s="95">
        <v>835068.17646456847</v>
      </c>
      <c r="D54" s="95">
        <v>808887.59924646944</v>
      </c>
      <c r="E54" s="95">
        <v>901038.04255967285</v>
      </c>
      <c r="F54" s="95">
        <v>872927.47418839415</v>
      </c>
      <c r="G54" s="95">
        <v>933958.75774104393</v>
      </c>
      <c r="H54" s="95">
        <v>875412.41808542365</v>
      </c>
      <c r="I54" s="95">
        <v>583050.78074307158</v>
      </c>
      <c r="J54" s="95">
        <v>441398.33008870878</v>
      </c>
      <c r="K54" s="95">
        <v>278705.21313841845</v>
      </c>
      <c r="L54" s="95">
        <v>253132.40052165429</v>
      </c>
      <c r="M54" t="s">
        <v>242</v>
      </c>
      <c r="N54">
        <v>5490</v>
      </c>
    </row>
    <row r="55" spans="1:14" x14ac:dyDescent="0.25">
      <c r="A55" t="s">
        <v>239</v>
      </c>
      <c r="B55">
        <v>5491</v>
      </c>
      <c r="C55" s="95">
        <v>1344075.1474948316</v>
      </c>
      <c r="D55" s="95">
        <v>1235719.3017822625</v>
      </c>
      <c r="E55" s="95">
        <v>1105781.6244745622</v>
      </c>
      <c r="F55" s="95">
        <v>1048223.0050215661</v>
      </c>
      <c r="G55" s="95">
        <v>618895.89893383894</v>
      </c>
      <c r="H55" s="95">
        <v>355738.13510792208</v>
      </c>
      <c r="I55" s="95">
        <v>250533.54153538425</v>
      </c>
      <c r="J55" s="95">
        <v>231232.72061108577</v>
      </c>
      <c r="K55" s="95">
        <v>225123.39492923871</v>
      </c>
      <c r="L55" s="95">
        <v>206801.66012218641</v>
      </c>
      <c r="M55" t="s">
        <v>239</v>
      </c>
      <c r="N55">
        <v>5491</v>
      </c>
    </row>
    <row r="56" spans="1:14" x14ac:dyDescent="0.25">
      <c r="A56" t="s">
        <v>231</v>
      </c>
      <c r="B56">
        <v>5492</v>
      </c>
      <c r="C56" s="95">
        <v>684837.88875754236</v>
      </c>
      <c r="D56" s="95">
        <v>648161.96525292436</v>
      </c>
      <c r="E56" s="95">
        <v>722817.47453026171</v>
      </c>
      <c r="F56" s="95">
        <v>693628.50755683077</v>
      </c>
      <c r="G56" s="95">
        <v>755388.85883538611</v>
      </c>
      <c r="H56" s="95">
        <v>660390.89176488423</v>
      </c>
      <c r="I56" s="95">
        <v>866722.81292044173</v>
      </c>
      <c r="J56" s="95">
        <v>777843.87025185453</v>
      </c>
      <c r="K56" s="95">
        <v>956943.14285180462</v>
      </c>
      <c r="L56" s="95">
        <v>866165.31630596064</v>
      </c>
      <c r="M56" t="s">
        <v>231</v>
      </c>
      <c r="N56">
        <v>5492</v>
      </c>
    </row>
    <row r="57" spans="1:14" x14ac:dyDescent="0.25">
      <c r="A57" t="s">
        <v>215</v>
      </c>
      <c r="B57">
        <v>5493</v>
      </c>
      <c r="C57" s="95">
        <v>1331620.588712903</v>
      </c>
      <c r="D57" s="95">
        <v>1296595.2058797332</v>
      </c>
      <c r="E57" s="95">
        <v>1338468.1359959538</v>
      </c>
      <c r="F57" s="95">
        <v>1302622.5287294572</v>
      </c>
      <c r="G57" s="95">
        <v>1253257.0138128654</v>
      </c>
      <c r="H57" s="95">
        <v>1179470.809802332</v>
      </c>
      <c r="I57" s="95">
        <v>692097.74784921715</v>
      </c>
      <c r="J57" s="95">
        <v>527492.72294390528</v>
      </c>
      <c r="K57" s="95">
        <v>313945.3290312225</v>
      </c>
      <c r="L57" s="95">
        <v>289764.95151367842</v>
      </c>
      <c r="M57" t="s">
        <v>215</v>
      </c>
      <c r="N57">
        <v>5493</v>
      </c>
    </row>
    <row r="58" spans="1:14" x14ac:dyDescent="0.25">
      <c r="A58" t="s">
        <v>207</v>
      </c>
      <c r="B58">
        <v>5495</v>
      </c>
      <c r="C58" s="95">
        <v>1075888.2371337838</v>
      </c>
      <c r="D58" s="95">
        <v>995904.16475747002</v>
      </c>
      <c r="E58" s="95">
        <v>1240086.4341896386</v>
      </c>
      <c r="F58" s="95">
        <v>1033308.3569330353</v>
      </c>
      <c r="G58" s="95">
        <v>1035534.502869779</v>
      </c>
      <c r="H58" s="95">
        <v>926365.50293030066</v>
      </c>
      <c r="I58" s="95">
        <v>1094049.3958902329</v>
      </c>
      <c r="J58" s="95">
        <v>963491.7149497479</v>
      </c>
      <c r="K58" s="95">
        <v>1353800.7150185658</v>
      </c>
      <c r="L58" s="95">
        <v>1221360.5062574667</v>
      </c>
      <c r="M58" t="s">
        <v>207</v>
      </c>
      <c r="N58">
        <v>5495</v>
      </c>
    </row>
    <row r="59" spans="1:14" x14ac:dyDescent="0.25">
      <c r="A59" t="s">
        <v>206</v>
      </c>
      <c r="B59">
        <v>5496</v>
      </c>
      <c r="C59" s="95">
        <v>633466.90597596613</v>
      </c>
      <c r="D59" s="95">
        <v>586373.48018430476</v>
      </c>
      <c r="E59" s="95">
        <v>717293.52523285919</v>
      </c>
      <c r="F59" s="95">
        <v>597688.49457773007</v>
      </c>
      <c r="G59" s="95">
        <v>559576.51981910074</v>
      </c>
      <c r="H59" s="95">
        <v>500584.36756442406</v>
      </c>
      <c r="I59" s="95">
        <v>582182.24021329172</v>
      </c>
      <c r="J59" s="95">
        <v>512707.89705062739</v>
      </c>
      <c r="K59" s="95">
        <v>711962.22855638154</v>
      </c>
      <c r="L59" s="95">
        <v>642312.07611224498</v>
      </c>
      <c r="M59" t="s">
        <v>206</v>
      </c>
      <c r="N59">
        <v>5496</v>
      </c>
    </row>
    <row r="60" spans="1:14" x14ac:dyDescent="0.25">
      <c r="A60" t="s">
        <v>202</v>
      </c>
      <c r="B60">
        <v>5497</v>
      </c>
      <c r="C60" s="95">
        <v>2355391.6339482348</v>
      </c>
      <c r="D60" s="95">
        <v>2281546.7500340608</v>
      </c>
      <c r="E60" s="95">
        <v>2453952.4824695918</v>
      </c>
      <c r="F60" s="95">
        <v>2377394.117805691</v>
      </c>
      <c r="G60" s="95">
        <v>2563867.4285084782</v>
      </c>
      <c r="H60" s="95">
        <v>2403148.2831957918</v>
      </c>
      <c r="I60" s="95">
        <v>1593045.1977076824</v>
      </c>
      <c r="J60" s="95">
        <v>1206014.147048827</v>
      </c>
      <c r="K60" s="95">
        <v>753209.65829180193</v>
      </c>
      <c r="L60" s="95">
        <v>684098.3229287744</v>
      </c>
      <c r="M60" t="s">
        <v>202</v>
      </c>
      <c r="N60">
        <v>5497</v>
      </c>
    </row>
    <row r="61" spans="1:14" x14ac:dyDescent="0.25">
      <c r="A61" t="s">
        <v>271</v>
      </c>
      <c r="B61">
        <v>5498</v>
      </c>
      <c r="C61" s="95">
        <v>7268699.741983952</v>
      </c>
      <c r="D61" s="95">
        <v>7046431.2171990555</v>
      </c>
      <c r="E61" s="95">
        <v>7526999.4680708367</v>
      </c>
      <c r="F61" s="95">
        <v>7297832.1604399709</v>
      </c>
      <c r="G61" s="95">
        <v>7986853.7637790553</v>
      </c>
      <c r="H61" s="95">
        <v>7490930.1031333078</v>
      </c>
      <c r="I61" s="95">
        <v>4882580.0864806892</v>
      </c>
      <c r="J61" s="95">
        <v>3697876.9464797564</v>
      </c>
      <c r="K61" s="95">
        <v>2301081.9654371324</v>
      </c>
      <c r="L61" s="95">
        <v>2091494.155542081</v>
      </c>
      <c r="M61" t="s">
        <v>271</v>
      </c>
      <c r="N61">
        <v>5498</v>
      </c>
    </row>
    <row r="62" spans="1:14" x14ac:dyDescent="0.25">
      <c r="A62" t="s">
        <v>166</v>
      </c>
      <c r="B62">
        <v>5499</v>
      </c>
      <c r="C62" s="95">
        <v>1195835.3436429119</v>
      </c>
      <c r="D62" s="95">
        <v>1093160.1995019361</v>
      </c>
      <c r="E62" s="95">
        <v>1011067.6492771208</v>
      </c>
      <c r="F62" s="95">
        <v>955636.61219922663</v>
      </c>
      <c r="G62" s="95">
        <v>564304.17881704669</v>
      </c>
      <c r="H62" s="95">
        <v>303711.91997849493</v>
      </c>
      <c r="I62" s="95">
        <v>162677.44228507936</v>
      </c>
      <c r="J62" s="95">
        <v>144426.91654788528</v>
      </c>
      <c r="K62" s="95">
        <v>1993.0756513840538</v>
      </c>
      <c r="L62" s="95">
        <v>-20072.350647083724</v>
      </c>
      <c r="M62" t="s">
        <v>166</v>
      </c>
      <c r="N62">
        <v>5499</v>
      </c>
    </row>
    <row r="63" spans="1:14" x14ac:dyDescent="0.25">
      <c r="A63" t="s">
        <v>158</v>
      </c>
      <c r="B63">
        <v>5501</v>
      </c>
      <c r="C63" s="95">
        <v>656627.94457695936</v>
      </c>
      <c r="D63" s="95">
        <v>495062.60135665903</v>
      </c>
      <c r="E63" s="95">
        <v>596629.60809299024</v>
      </c>
      <c r="F63" s="95">
        <v>509190.07511081023</v>
      </c>
      <c r="G63" s="95">
        <v>670420.82828367245</v>
      </c>
      <c r="H63" s="95">
        <v>549146.91867114964</v>
      </c>
      <c r="I63" s="95">
        <v>671321.07023411372</v>
      </c>
      <c r="J63" s="95">
        <v>596561.77325837733</v>
      </c>
      <c r="K63" s="95">
        <v>659030.33379870548</v>
      </c>
      <c r="L63" s="95">
        <v>629311.26022469753</v>
      </c>
      <c r="M63" t="s">
        <v>158</v>
      </c>
      <c r="N63">
        <v>5501</v>
      </c>
    </row>
    <row r="64" spans="1:14" x14ac:dyDescent="0.25">
      <c r="A64" t="s">
        <v>126</v>
      </c>
      <c r="B64">
        <v>5503</v>
      </c>
      <c r="C64" s="95">
        <v>451135.69071092614</v>
      </c>
      <c r="D64" s="95">
        <v>417597.19805718213</v>
      </c>
      <c r="E64" s="95">
        <v>521632.8655197451</v>
      </c>
      <c r="F64" s="95">
        <v>434653.25023469428</v>
      </c>
      <c r="G64" s="95">
        <v>411733.85975325876</v>
      </c>
      <c r="H64" s="95">
        <v>368327.70227041427</v>
      </c>
      <c r="I64" s="95">
        <v>432554.40629470674</v>
      </c>
      <c r="J64" s="95">
        <v>380935.80444860575</v>
      </c>
      <c r="K64" s="95">
        <v>529640.49911146809</v>
      </c>
      <c r="L64" s="95">
        <v>477826.59659798536</v>
      </c>
      <c r="M64" t="s">
        <v>126</v>
      </c>
      <c r="N64">
        <v>5503</v>
      </c>
    </row>
    <row r="65" spans="1:14" x14ac:dyDescent="0.25">
      <c r="A65" t="s">
        <v>415</v>
      </c>
      <c r="B65">
        <v>5511</v>
      </c>
      <c r="C65" s="95">
        <v>4106981.5759510966</v>
      </c>
      <c r="D65" s="95">
        <v>3905321.1595296091</v>
      </c>
      <c r="E65" s="95">
        <v>4258472.0434272299</v>
      </c>
      <c r="F65" s="95">
        <v>4053297.367850095</v>
      </c>
      <c r="G65" s="95">
        <v>4205497.8086456545</v>
      </c>
      <c r="H65" s="95">
        <v>3888325.5176366065</v>
      </c>
      <c r="I65" s="95">
        <v>3826027.1163357589</v>
      </c>
      <c r="J65" s="95">
        <v>3780350.7729910761</v>
      </c>
      <c r="K65" s="95">
        <v>3224371.0686232192</v>
      </c>
      <c r="L65" s="95">
        <v>3188726.8673899099</v>
      </c>
      <c r="M65" s="82"/>
      <c r="N65" s="82"/>
    </row>
    <row r="66" spans="1:14" x14ac:dyDescent="0.25">
      <c r="A66" t="s">
        <v>404</v>
      </c>
      <c r="B66">
        <v>5512</v>
      </c>
      <c r="C66" s="95">
        <v>3248181.9534184826</v>
      </c>
      <c r="D66" s="95">
        <v>3088690.1920785401</v>
      </c>
      <c r="E66" s="95">
        <v>3381727.7991922121</v>
      </c>
      <c r="F66" s="95">
        <v>3218794.9685868397</v>
      </c>
      <c r="G66" s="95">
        <v>3370540.0558971493</v>
      </c>
      <c r="H66" s="95">
        <v>3116637.5966979964</v>
      </c>
      <c r="I66" s="95">
        <v>2975798.8682611459</v>
      </c>
      <c r="J66" s="95">
        <v>2942749.9017928471</v>
      </c>
      <c r="K66" s="95">
        <v>2509214.1968062147</v>
      </c>
      <c r="L66" s="95">
        <v>2484058.8947323859</v>
      </c>
      <c r="M66" t="s">
        <v>404</v>
      </c>
      <c r="N66">
        <v>5512</v>
      </c>
    </row>
    <row r="67" spans="1:14" x14ac:dyDescent="0.25">
      <c r="A67" t="s">
        <v>392</v>
      </c>
      <c r="B67">
        <v>5514</v>
      </c>
      <c r="C67" s="95">
        <v>3339229.4778703642</v>
      </c>
      <c r="D67" s="95">
        <v>3171070.087727997</v>
      </c>
      <c r="E67" s="95">
        <v>3399620.5388704776</v>
      </c>
      <c r="F67" s="95">
        <v>3232593.5199399441</v>
      </c>
      <c r="G67" s="95">
        <v>3420571.5098518725</v>
      </c>
      <c r="H67" s="95">
        <v>3165908.2162248557</v>
      </c>
      <c r="I67" s="95">
        <v>3117503.5762735815</v>
      </c>
      <c r="J67" s="95">
        <v>3085631.5461087874</v>
      </c>
      <c r="K67" s="95">
        <v>2595526.2330599912</v>
      </c>
      <c r="L67" s="95">
        <v>2569505.6380401338</v>
      </c>
      <c r="M67" t="s">
        <v>392</v>
      </c>
      <c r="N67">
        <v>5514</v>
      </c>
    </row>
    <row r="68" spans="1:14" x14ac:dyDescent="0.25">
      <c r="A68" t="s">
        <v>385</v>
      </c>
      <c r="B68">
        <v>5515</v>
      </c>
      <c r="C68" s="95">
        <v>1511867.7797232671</v>
      </c>
      <c r="D68" s="95">
        <v>1279131.6875187396</v>
      </c>
      <c r="E68" s="95">
        <v>1554602.6457259576</v>
      </c>
      <c r="F68" s="95">
        <v>1335817.5211706331</v>
      </c>
      <c r="G68" s="95">
        <v>1667869.7720167725</v>
      </c>
      <c r="H68" s="95">
        <v>1445160.6728838803</v>
      </c>
      <c r="I68" s="95">
        <v>1759106.0315114672</v>
      </c>
      <c r="J68" s="95">
        <v>1544448.7970238507</v>
      </c>
      <c r="K68" s="95">
        <v>1802634.1558778731</v>
      </c>
      <c r="L68" s="95">
        <v>1598453.1707393941</v>
      </c>
      <c r="M68" t="s">
        <v>385</v>
      </c>
      <c r="N68">
        <v>5515</v>
      </c>
    </row>
    <row r="69" spans="1:14" x14ac:dyDescent="0.25">
      <c r="A69" t="s">
        <v>332</v>
      </c>
      <c r="B69">
        <v>5516</v>
      </c>
      <c r="C69" s="95">
        <v>4684733.1541765183</v>
      </c>
      <c r="D69" s="95">
        <v>3963567.9160869783</v>
      </c>
      <c r="E69" s="95">
        <v>4994998.0235199574</v>
      </c>
      <c r="F69" s="95">
        <v>4292033.0133072734</v>
      </c>
      <c r="G69" s="95">
        <v>5361978.5469714589</v>
      </c>
      <c r="H69" s="95">
        <v>4645998.5395384217</v>
      </c>
      <c r="I69" s="95">
        <v>5721789.7252721749</v>
      </c>
      <c r="J69" s="95">
        <v>5023580.7846256206</v>
      </c>
      <c r="K69" s="95">
        <v>5995670.4530047076</v>
      </c>
      <c r="L69" s="95">
        <v>5316552.1218289668</v>
      </c>
      <c r="M69" t="s">
        <v>332</v>
      </c>
      <c r="N69">
        <v>5516</v>
      </c>
    </row>
    <row r="70" spans="1:14" x14ac:dyDescent="0.25">
      <c r="A70" t="s">
        <v>321</v>
      </c>
      <c r="B70">
        <v>5518</v>
      </c>
      <c r="C70" s="95">
        <v>14122209.265658084</v>
      </c>
      <c r="D70" s="95">
        <v>13428782.585105108</v>
      </c>
      <c r="E70" s="95">
        <v>14649041.585162938</v>
      </c>
      <c r="F70" s="95">
        <v>13943245.627340272</v>
      </c>
      <c r="G70" s="95">
        <v>15075267.046883734</v>
      </c>
      <c r="H70" s="95">
        <v>13939648.625856275</v>
      </c>
      <c r="I70" s="95">
        <v>13790990.396735674</v>
      </c>
      <c r="J70" s="95">
        <v>13637828.842691302</v>
      </c>
      <c r="K70" s="95">
        <v>11771317.706229318</v>
      </c>
      <c r="L70" s="95">
        <v>11653308.23016143</v>
      </c>
      <c r="M70" t="s">
        <v>321</v>
      </c>
      <c r="N70">
        <v>5518</v>
      </c>
    </row>
    <row r="71" spans="1:14" x14ac:dyDescent="0.25">
      <c r="A71" t="s">
        <v>312</v>
      </c>
      <c r="B71">
        <v>5520</v>
      </c>
      <c r="C71" s="95">
        <v>2605927.7944471007</v>
      </c>
      <c r="D71" s="95">
        <v>2480172.8964392859</v>
      </c>
      <c r="E71" s="95">
        <v>2648125.4723833194</v>
      </c>
      <c r="F71" s="95">
        <v>2522379.2607389311</v>
      </c>
      <c r="G71" s="95">
        <v>2712231.4512297371</v>
      </c>
      <c r="H71" s="95">
        <v>2510584.0821262598</v>
      </c>
      <c r="I71" s="95">
        <v>2459417.3051649826</v>
      </c>
      <c r="J71" s="95">
        <v>2434430.6314501511</v>
      </c>
      <c r="K71" s="95">
        <v>2016002.5610703495</v>
      </c>
      <c r="L71" s="95">
        <v>1996823.0601994325</v>
      </c>
      <c r="M71" t="s">
        <v>312</v>
      </c>
      <c r="N71">
        <v>5520</v>
      </c>
    </row>
    <row r="72" spans="1:14" x14ac:dyDescent="0.25">
      <c r="A72" t="s">
        <v>311</v>
      </c>
      <c r="B72">
        <v>5521</v>
      </c>
      <c r="C72" s="95">
        <v>2824934.0019124378</v>
      </c>
      <c r="D72" s="95">
        <v>2686224.5003834581</v>
      </c>
      <c r="E72" s="95">
        <v>2934409.3072355702</v>
      </c>
      <c r="F72" s="95">
        <v>2793028.4383504852</v>
      </c>
      <c r="G72" s="95">
        <v>3009786.9405394075</v>
      </c>
      <c r="H72" s="95">
        <v>2783059.9789264142</v>
      </c>
      <c r="I72" s="95">
        <v>2685184.1281000492</v>
      </c>
      <c r="J72" s="95">
        <v>2655362.7039583563</v>
      </c>
      <c r="K72" s="95">
        <v>2299599.2516184719</v>
      </c>
      <c r="L72" s="95">
        <v>2276545.3752707127</v>
      </c>
      <c r="M72" t="s">
        <v>311</v>
      </c>
      <c r="N72">
        <v>5521</v>
      </c>
    </row>
    <row r="73" spans="1:14" x14ac:dyDescent="0.25">
      <c r="A73" t="s">
        <v>305</v>
      </c>
      <c r="B73">
        <v>5522</v>
      </c>
      <c r="C73" s="95">
        <v>1855400.903695103</v>
      </c>
      <c r="D73" s="95">
        <v>1764297.2763842572</v>
      </c>
      <c r="E73" s="95">
        <v>1914523.145574427</v>
      </c>
      <c r="F73" s="95">
        <v>1822280.7494115974</v>
      </c>
      <c r="G73" s="95">
        <v>1977559.0484209054</v>
      </c>
      <c r="H73" s="95">
        <v>1828589.7149376529</v>
      </c>
      <c r="I73" s="95">
        <v>1762902.6386631809</v>
      </c>
      <c r="J73" s="95">
        <v>1743323.9934753424</v>
      </c>
      <c r="K73" s="95">
        <v>1444699.0830096388</v>
      </c>
      <c r="L73" s="95">
        <v>1430215.7272701617</v>
      </c>
      <c r="M73" t="s">
        <v>305</v>
      </c>
      <c r="N73">
        <v>5522</v>
      </c>
    </row>
    <row r="74" spans="1:14" x14ac:dyDescent="0.25">
      <c r="A74" t="s">
        <v>300</v>
      </c>
      <c r="B74">
        <v>5523</v>
      </c>
      <c r="C74" s="95">
        <v>4581885.0058960235</v>
      </c>
      <c r="D74" s="95">
        <v>3882107.6342801815</v>
      </c>
      <c r="E74" s="95">
        <v>4875552.4186096974</v>
      </c>
      <c r="F74" s="95">
        <v>4194185.7967390995</v>
      </c>
      <c r="G74" s="95">
        <v>5110151.519837684</v>
      </c>
      <c r="H74" s="95">
        <v>4434622.6467045788</v>
      </c>
      <c r="I74" s="95">
        <v>5375393.9942746609</v>
      </c>
      <c r="J74" s="95">
        <v>4725309.3241613479</v>
      </c>
      <c r="K74" s="95">
        <v>5595813.4220645241</v>
      </c>
      <c r="L74" s="95">
        <v>4964678.3809238113</v>
      </c>
      <c r="M74" t="s">
        <v>300</v>
      </c>
      <c r="N74">
        <v>5523</v>
      </c>
    </row>
    <row r="75" spans="1:14" x14ac:dyDescent="0.25">
      <c r="A75" t="s">
        <v>229</v>
      </c>
      <c r="B75">
        <v>5527</v>
      </c>
      <c r="C75" s="95">
        <v>1981540.9902041913</v>
      </c>
      <c r="D75" s="95">
        <v>1676503.6630064205</v>
      </c>
      <c r="E75" s="95">
        <v>2086678.5221443879</v>
      </c>
      <c r="F75" s="95">
        <v>1793012.3421533643</v>
      </c>
      <c r="G75" s="95">
        <v>2181209.4811740834</v>
      </c>
      <c r="H75" s="95">
        <v>1889954.6082081874</v>
      </c>
      <c r="I75" s="95">
        <v>2247398.8089416968</v>
      </c>
      <c r="J75" s="95">
        <v>1973157.0040269126</v>
      </c>
      <c r="K75" s="95">
        <v>2386032.1190528935</v>
      </c>
      <c r="L75" s="95">
        <v>2115770.7423605071</v>
      </c>
      <c r="M75" t="s">
        <v>229</v>
      </c>
      <c r="N75">
        <v>5527</v>
      </c>
    </row>
    <row r="76" spans="1:14" x14ac:dyDescent="0.25">
      <c r="A76" t="s">
        <v>212</v>
      </c>
      <c r="B76">
        <v>5529</v>
      </c>
      <c r="C76" s="95">
        <v>1523200.4766409399</v>
      </c>
      <c r="D76" s="95">
        <v>1448408.5067398611</v>
      </c>
      <c r="E76" s="95">
        <v>1579673.3030240266</v>
      </c>
      <c r="F76" s="95">
        <v>1503564.0896346692</v>
      </c>
      <c r="G76" s="95">
        <v>1619439.1674818334</v>
      </c>
      <c r="H76" s="95">
        <v>1497446.9702884906</v>
      </c>
      <c r="I76" s="95">
        <v>1467484.3490779339</v>
      </c>
      <c r="J76" s="95">
        <v>1451186.5940237527</v>
      </c>
      <c r="K76" s="95">
        <v>1185762.9742483096</v>
      </c>
      <c r="L76" s="95">
        <v>1173875.4973469179</v>
      </c>
      <c r="M76" t="s">
        <v>212</v>
      </c>
      <c r="N76">
        <v>5529</v>
      </c>
    </row>
    <row r="77" spans="1:14" x14ac:dyDescent="0.25">
      <c r="A77" t="s">
        <v>211</v>
      </c>
      <c r="B77">
        <v>5530</v>
      </c>
      <c r="C77" s="95">
        <v>1414927.7448603238</v>
      </c>
      <c r="D77" s="95">
        <v>1345452.1670039096</v>
      </c>
      <c r="E77" s="95">
        <v>1449311.9139395196</v>
      </c>
      <c r="F77" s="95">
        <v>1379483.5579657885</v>
      </c>
      <c r="G77" s="95">
        <v>1482510.9777110117</v>
      </c>
      <c r="H77" s="95">
        <v>1370833.5679226345</v>
      </c>
      <c r="I77" s="95">
        <v>1347395.6134741751</v>
      </c>
      <c r="J77" s="95">
        <v>1332431.5535962768</v>
      </c>
      <c r="K77" s="95">
        <v>1115891.3258523953</v>
      </c>
      <c r="L77" s="95">
        <v>1104704.3241930266</v>
      </c>
      <c r="M77" t="s">
        <v>211</v>
      </c>
      <c r="N77">
        <v>5530</v>
      </c>
    </row>
    <row r="78" spans="1:14" x14ac:dyDescent="0.25">
      <c r="A78" t="s">
        <v>205</v>
      </c>
      <c r="B78">
        <v>5531</v>
      </c>
      <c r="C78" s="95">
        <v>1026130.2080117479</v>
      </c>
      <c r="D78" s="95">
        <v>975745.31067935703</v>
      </c>
      <c r="E78" s="95">
        <v>1071008.2750276166</v>
      </c>
      <c r="F78" s="95">
        <v>1019406.7209659003</v>
      </c>
      <c r="G78" s="95">
        <v>1108591.6902599216</v>
      </c>
      <c r="H78" s="95">
        <v>1025081.5845389505</v>
      </c>
      <c r="I78" s="95">
        <v>1011147.15378365</v>
      </c>
      <c r="J78" s="95">
        <v>999917.44039934501</v>
      </c>
      <c r="K78" s="95">
        <v>859010.26557329879</v>
      </c>
      <c r="L78" s="95">
        <v>850398.54053901497</v>
      </c>
      <c r="M78" t="s">
        <v>205</v>
      </c>
      <c r="N78">
        <v>5531</v>
      </c>
    </row>
    <row r="79" spans="1:14" x14ac:dyDescent="0.25">
      <c r="A79" t="s">
        <v>203</v>
      </c>
      <c r="B79">
        <v>5533</v>
      </c>
      <c r="C79" s="95">
        <v>2049799.6721193909</v>
      </c>
      <c r="D79" s="95">
        <v>1949150.7045465333</v>
      </c>
      <c r="E79" s="95">
        <v>2119011.5990403201</v>
      </c>
      <c r="F79" s="95">
        <v>2016916.877519645</v>
      </c>
      <c r="G79" s="95">
        <v>2182951.3330771378</v>
      </c>
      <c r="H79" s="95">
        <v>2018509.818486437</v>
      </c>
      <c r="I79" s="95">
        <v>2031901.4064156008</v>
      </c>
      <c r="J79" s="95">
        <v>2009335.2840328882</v>
      </c>
      <c r="K79" s="95">
        <v>1744736.1614156235</v>
      </c>
      <c r="L79" s="95">
        <v>1727244.882578047</v>
      </c>
      <c r="M79" t="s">
        <v>203</v>
      </c>
      <c r="N79">
        <v>5533</v>
      </c>
    </row>
    <row r="80" spans="1:14" x14ac:dyDescent="0.25">
      <c r="A80" t="s">
        <v>177</v>
      </c>
      <c r="B80">
        <v>5534</v>
      </c>
      <c r="C80" s="95">
        <v>748066.14684789302</v>
      </c>
      <c r="D80" s="95">
        <v>711334.71090293664</v>
      </c>
      <c r="E80" s="95">
        <v>679924.10777409561</v>
      </c>
      <c r="F80" s="95">
        <v>647165.12595925888</v>
      </c>
      <c r="G80" s="95">
        <v>697807.12094745669</v>
      </c>
      <c r="H80" s="95">
        <v>645241.37744138215</v>
      </c>
      <c r="I80" s="95">
        <v>612452.55157917051</v>
      </c>
      <c r="J80" s="95">
        <v>605650.70618012594</v>
      </c>
      <c r="K80" s="95">
        <v>528147.45993382239</v>
      </c>
      <c r="L80" s="95">
        <v>522852.69119264802</v>
      </c>
      <c r="M80" t="s">
        <v>177</v>
      </c>
      <c r="N80">
        <v>5534</v>
      </c>
    </row>
    <row r="81" spans="1:14" x14ac:dyDescent="0.25">
      <c r="A81" t="s">
        <v>176</v>
      </c>
      <c r="B81">
        <v>5535</v>
      </c>
      <c r="C81" s="95">
        <v>1990741.818420873</v>
      </c>
      <c r="D81" s="95">
        <v>1892992.7010541963</v>
      </c>
      <c r="E81" s="95">
        <v>2003986.8439657553</v>
      </c>
      <c r="F81" s="95">
        <v>1907434.0554588682</v>
      </c>
      <c r="G81" s="95">
        <v>2082888.4251676914</v>
      </c>
      <c r="H81" s="95">
        <v>1925984.6398344652</v>
      </c>
      <c r="I81" s="95">
        <v>1868580.7259944887</v>
      </c>
      <c r="J81" s="95">
        <v>1847828.4290515212</v>
      </c>
      <c r="K81" s="95">
        <v>1580332.2828370018</v>
      </c>
      <c r="L81" s="95">
        <v>1564489.1810394798</v>
      </c>
      <c r="M81" t="s">
        <v>176</v>
      </c>
      <c r="N81">
        <v>5535</v>
      </c>
    </row>
    <row r="82" spans="1:14" x14ac:dyDescent="0.25">
      <c r="A82" t="s">
        <v>134</v>
      </c>
      <c r="B82">
        <v>5537</v>
      </c>
      <c r="C82" s="95">
        <v>3238338.9778020629</v>
      </c>
      <c r="D82" s="95">
        <v>3079330.5248298179</v>
      </c>
      <c r="E82" s="95">
        <v>3274371.361122618</v>
      </c>
      <c r="F82" s="95">
        <v>3116611.0013301154</v>
      </c>
      <c r="G82" s="95">
        <v>3233611.8661263273</v>
      </c>
      <c r="H82" s="95">
        <v>2990024.1943321405</v>
      </c>
      <c r="I82" s="95">
        <v>2913352.7257471913</v>
      </c>
      <c r="J82" s="95">
        <v>2880997.2807705593</v>
      </c>
      <c r="K82" s="95">
        <v>2363305.7545676879</v>
      </c>
      <c r="L82" s="95">
        <v>2339613.2096169074</v>
      </c>
      <c r="M82" t="s">
        <v>134</v>
      </c>
      <c r="N82">
        <v>5537</v>
      </c>
    </row>
    <row r="83" spans="1:14" x14ac:dyDescent="0.25">
      <c r="A83" t="s">
        <v>128</v>
      </c>
      <c r="B83">
        <v>5539</v>
      </c>
      <c r="C83" s="95">
        <v>2699436.0628030873</v>
      </c>
      <c r="D83" s="95">
        <v>2566888.7429622412</v>
      </c>
      <c r="E83" s="95">
        <v>2709472.0084230877</v>
      </c>
      <c r="F83" s="95">
        <v>2578928.6974316328</v>
      </c>
      <c r="G83" s="95">
        <v>2775429.0772778089</v>
      </c>
      <c r="H83" s="95">
        <v>2566356.2710310067</v>
      </c>
      <c r="I83" s="95">
        <v>2404176.4867872535</v>
      </c>
      <c r="J83" s="95">
        <v>2377475.9093580623</v>
      </c>
      <c r="K83" s="95">
        <v>2061213.6276794705</v>
      </c>
      <c r="L83" s="95">
        <v>2040549.6080397896</v>
      </c>
      <c r="M83" t="s">
        <v>128</v>
      </c>
      <c r="N83">
        <v>5539</v>
      </c>
    </row>
    <row r="84" spans="1:14" x14ac:dyDescent="0.25">
      <c r="A84" t="s">
        <v>234</v>
      </c>
      <c r="B84">
        <v>5540</v>
      </c>
      <c r="C84" s="95">
        <v>4633580.7714295471</v>
      </c>
      <c r="D84" s="95">
        <v>4406063.3573362818</v>
      </c>
      <c r="E84" s="95">
        <v>4746688.2260770509</v>
      </c>
      <c r="F84" s="95">
        <v>4517991.1237080591</v>
      </c>
      <c r="G84" s="95">
        <v>4789853.4075600896</v>
      </c>
      <c r="H84" s="95">
        <v>4429034.2096825438</v>
      </c>
      <c r="I84" s="95">
        <v>4277560.7622058922</v>
      </c>
      <c r="J84" s="95">
        <v>4230054.5400266834</v>
      </c>
      <c r="K84" s="95">
        <v>3557288.9227449284</v>
      </c>
      <c r="L84" s="95">
        <v>3521626.4920407538</v>
      </c>
      <c r="M84" t="s">
        <v>234</v>
      </c>
      <c r="N84">
        <v>5540</v>
      </c>
    </row>
    <row r="85" spans="1:14" x14ac:dyDescent="0.25">
      <c r="A85" t="s">
        <v>291</v>
      </c>
      <c r="B85">
        <v>5541</v>
      </c>
      <c r="C85" s="95">
        <v>2869227.3921863264</v>
      </c>
      <c r="D85" s="95">
        <v>2728343.0030027106</v>
      </c>
      <c r="E85" s="95">
        <v>2947189.8355771885</v>
      </c>
      <c r="F85" s="95">
        <v>2805193.1963572381</v>
      </c>
      <c r="G85" s="95">
        <v>3001887.2372833984</v>
      </c>
      <c r="H85" s="95">
        <v>2775755.3595591537</v>
      </c>
      <c r="I85" s="95">
        <v>2687585.9028121247</v>
      </c>
      <c r="J85" s="95">
        <v>2657737.804766905</v>
      </c>
      <c r="K85" s="95">
        <v>2281103.8152783769</v>
      </c>
      <c r="L85" s="95">
        <v>2258235.3588476237</v>
      </c>
      <c r="M85" t="s">
        <v>291</v>
      </c>
      <c r="N85">
        <v>5541</v>
      </c>
    </row>
    <row r="86" spans="1:14" x14ac:dyDescent="0.25">
      <c r="A86" t="s">
        <v>394</v>
      </c>
      <c r="B86">
        <v>5551</v>
      </c>
      <c r="C86" s="95">
        <v>381477.94851387758</v>
      </c>
      <c r="D86" s="95">
        <v>358618.33610510238</v>
      </c>
      <c r="E86" s="95">
        <v>406605.13288928015</v>
      </c>
      <c r="F86" s="95">
        <v>384472.62144476786</v>
      </c>
      <c r="G86" s="95">
        <v>446885.68518136651</v>
      </c>
      <c r="H86" s="95">
        <v>409091.09443972399</v>
      </c>
      <c r="I86" s="95">
        <v>476831.25252517895</v>
      </c>
      <c r="J86" s="95">
        <v>439514.21155805612</v>
      </c>
      <c r="K86" s="95">
        <v>91.773496768157855</v>
      </c>
      <c r="L86" s="95">
        <v>-15078.770172531524</v>
      </c>
      <c r="M86" t="s">
        <v>394</v>
      </c>
      <c r="N86">
        <v>5551</v>
      </c>
    </row>
    <row r="87" spans="1:14" x14ac:dyDescent="0.25">
      <c r="A87" t="s">
        <v>382</v>
      </c>
      <c r="B87">
        <v>5552</v>
      </c>
      <c r="C87" s="95">
        <v>120.99051517758134</v>
      </c>
      <c r="D87" s="95">
        <v>-22292.129990091169</v>
      </c>
      <c r="E87" s="95">
        <v>122.27740312264861</v>
      </c>
      <c r="F87" s="95">
        <v>-17929.970796627262</v>
      </c>
      <c r="G87" s="95">
        <v>123.0074879480743</v>
      </c>
      <c r="H87" s="95">
        <v>-20693.285444467318</v>
      </c>
      <c r="I87" s="95">
        <v>127.92709290022221</v>
      </c>
      <c r="J87" s="95">
        <v>-15360.500122157644</v>
      </c>
      <c r="K87" s="95">
        <v>119.39824630039122</v>
      </c>
      <c r="L87" s="95">
        <v>-15333.768780830074</v>
      </c>
      <c r="M87" t="s">
        <v>382</v>
      </c>
      <c r="N87">
        <v>5552</v>
      </c>
    </row>
    <row r="88" spans="1:14" x14ac:dyDescent="0.25">
      <c r="A88" t="s">
        <v>374</v>
      </c>
      <c r="B88">
        <v>5553</v>
      </c>
      <c r="C88" s="95">
        <v>860506.39113837259</v>
      </c>
      <c r="D88" s="95">
        <v>808941.56896889012</v>
      </c>
      <c r="E88" s="95">
        <v>882225.04293563648</v>
      </c>
      <c r="F88" s="95">
        <v>834203.37699979264</v>
      </c>
      <c r="G88" s="95">
        <v>965820.28695319803</v>
      </c>
      <c r="H88" s="95">
        <v>884137.69186054624</v>
      </c>
      <c r="I88" s="95">
        <v>976323.79229907924</v>
      </c>
      <c r="J88" s="95">
        <v>899916.22722976236</v>
      </c>
      <c r="K88" s="95">
        <v>190.40683066848104</v>
      </c>
      <c r="L88" s="95">
        <v>-31284.640337757322</v>
      </c>
      <c r="M88" t="s">
        <v>374</v>
      </c>
      <c r="N88">
        <v>5553</v>
      </c>
    </row>
    <row r="89" spans="1:14" x14ac:dyDescent="0.25">
      <c r="A89" t="s">
        <v>350</v>
      </c>
      <c r="B89">
        <v>5554</v>
      </c>
      <c r="C89" s="95">
        <v>796265.82184601482</v>
      </c>
      <c r="D89" s="95">
        <v>735231.35801619466</v>
      </c>
      <c r="E89" s="95">
        <v>833186.95799879311</v>
      </c>
      <c r="F89" s="95">
        <v>775418.57846665487</v>
      </c>
      <c r="G89" s="95">
        <v>935685.66519933532</v>
      </c>
      <c r="H89" s="95">
        <v>847859.39230389753</v>
      </c>
      <c r="I89" s="95">
        <v>941376.44998722058</v>
      </c>
      <c r="J89" s="95">
        <v>856522.61584015749</v>
      </c>
      <c r="K89" s="95">
        <v>2018.1656301848868</v>
      </c>
      <c r="L89" s="95">
        <v>-35554.296633149468</v>
      </c>
      <c r="M89" t="s">
        <v>350</v>
      </c>
      <c r="N89">
        <v>5554</v>
      </c>
    </row>
    <row r="90" spans="1:14" x14ac:dyDescent="0.25">
      <c r="A90" t="s">
        <v>346</v>
      </c>
      <c r="B90">
        <v>5555</v>
      </c>
      <c r="C90" s="95">
        <v>330719.96783843439</v>
      </c>
      <c r="D90" s="95">
        <v>305369.99630752305</v>
      </c>
      <c r="E90" s="95">
        <v>348756.57882267167</v>
      </c>
      <c r="F90" s="95">
        <v>324575.80856895942</v>
      </c>
      <c r="G90" s="95">
        <v>366058.48950725218</v>
      </c>
      <c r="H90" s="95">
        <v>331699.13786718325</v>
      </c>
      <c r="I90" s="95">
        <v>379388.90094962355</v>
      </c>
      <c r="J90" s="95">
        <v>345191.52658482728</v>
      </c>
      <c r="K90" s="95">
        <v>785.18931122776303</v>
      </c>
      <c r="L90" s="95">
        <v>-13832.786202990043</v>
      </c>
      <c r="M90" t="s">
        <v>346</v>
      </c>
      <c r="N90">
        <v>5555</v>
      </c>
    </row>
    <row r="91" spans="1:14" x14ac:dyDescent="0.25">
      <c r="A91" t="s">
        <v>304</v>
      </c>
      <c r="B91">
        <v>5556</v>
      </c>
      <c r="C91" s="95">
        <v>350547.30403977941</v>
      </c>
      <c r="D91" s="95">
        <v>329541.17371820216</v>
      </c>
      <c r="E91" s="95">
        <v>375008.00599808857</v>
      </c>
      <c r="F91" s="95">
        <v>354595.40341838507</v>
      </c>
      <c r="G91" s="95">
        <v>405845.16307287366</v>
      </c>
      <c r="H91" s="95">
        <v>371521.50413403497</v>
      </c>
      <c r="I91" s="95">
        <v>422066.4750074356</v>
      </c>
      <c r="J91" s="95">
        <v>389035.35161673476</v>
      </c>
      <c r="K91" s="95">
        <v>78.795426518115335</v>
      </c>
      <c r="L91" s="95">
        <v>-12946.418835001814</v>
      </c>
      <c r="M91" t="s">
        <v>304</v>
      </c>
      <c r="N91">
        <v>5556</v>
      </c>
    </row>
    <row r="92" spans="1:14" x14ac:dyDescent="0.25">
      <c r="A92" t="s">
        <v>303</v>
      </c>
      <c r="B92">
        <v>5557</v>
      </c>
      <c r="C92" s="95">
        <v>174480.55857183592</v>
      </c>
      <c r="D92" s="95">
        <v>164025.01859277033</v>
      </c>
      <c r="E92" s="95">
        <v>182099.23129397209</v>
      </c>
      <c r="F92" s="95">
        <v>172187.12494152176</v>
      </c>
      <c r="G92" s="95">
        <v>196082.49451835465</v>
      </c>
      <c r="H92" s="95">
        <v>179499.15368273601</v>
      </c>
      <c r="I92" s="95">
        <v>205840.02584255248</v>
      </c>
      <c r="J92" s="95">
        <v>189730.88736565589</v>
      </c>
      <c r="K92" s="95">
        <v>38.934210750127576</v>
      </c>
      <c r="L92" s="95">
        <v>-6397.0540125891312</v>
      </c>
      <c r="M92" t="s">
        <v>303</v>
      </c>
      <c r="N92">
        <v>5557</v>
      </c>
    </row>
    <row r="93" spans="1:14" x14ac:dyDescent="0.25">
      <c r="A93" t="s">
        <v>298</v>
      </c>
      <c r="B93">
        <v>5559</v>
      </c>
      <c r="C93" s="95">
        <v>351340.39748783322</v>
      </c>
      <c r="D93" s="95">
        <v>324409.85219240456</v>
      </c>
      <c r="E93" s="95">
        <v>344594.80580569466</v>
      </c>
      <c r="F93" s="95">
        <v>320702.58889629884</v>
      </c>
      <c r="G93" s="95">
        <v>377925.72233417054</v>
      </c>
      <c r="H93" s="95">
        <v>342452.47650128143</v>
      </c>
      <c r="I93" s="95">
        <v>389796.07778365316</v>
      </c>
      <c r="J93" s="95">
        <v>354660.62083029631</v>
      </c>
      <c r="K93" s="95">
        <v>876.82944304214379</v>
      </c>
      <c r="L93" s="95">
        <v>-15447.222789015406</v>
      </c>
      <c r="M93" t="s">
        <v>298</v>
      </c>
      <c r="N93">
        <v>5559</v>
      </c>
    </row>
    <row r="94" spans="1:14" x14ac:dyDescent="0.25">
      <c r="A94" t="s">
        <v>288</v>
      </c>
      <c r="B94">
        <v>5560</v>
      </c>
      <c r="C94" s="95">
        <v>188756.24063680429</v>
      </c>
      <c r="D94" s="95">
        <v>177445.24738672428</v>
      </c>
      <c r="E94" s="95">
        <v>187919.75466866526</v>
      </c>
      <c r="F94" s="95">
        <v>177690.82299901336</v>
      </c>
      <c r="G94" s="95">
        <v>202466.57573523134</v>
      </c>
      <c r="H94" s="95">
        <v>185343.3121747321</v>
      </c>
      <c r="I94" s="95">
        <v>224724.43188315365</v>
      </c>
      <c r="J94" s="95">
        <v>207137.39079369776</v>
      </c>
      <c r="K94" s="95">
        <v>42.456829817996258</v>
      </c>
      <c r="L94" s="95">
        <v>-6975.8350899186235</v>
      </c>
      <c r="M94" t="s">
        <v>288</v>
      </c>
      <c r="N94">
        <v>5560</v>
      </c>
    </row>
    <row r="95" spans="1:14" x14ac:dyDescent="0.25">
      <c r="A95" t="s">
        <v>287</v>
      </c>
      <c r="B95">
        <v>5561</v>
      </c>
      <c r="C95" s="95">
        <v>2669552.5461490895</v>
      </c>
      <c r="D95" s="95">
        <v>2464929.0349427401</v>
      </c>
      <c r="E95" s="95">
        <v>2793382.0489949551</v>
      </c>
      <c r="F95" s="95">
        <v>2599705.0442898045</v>
      </c>
      <c r="G95" s="95">
        <v>3048965.9724544198</v>
      </c>
      <c r="H95" s="95">
        <v>2762780.8490683101</v>
      </c>
      <c r="I95" s="95">
        <v>3178919.4693035791</v>
      </c>
      <c r="J95" s="95">
        <v>2892377.8786160094</v>
      </c>
      <c r="K95" s="95">
        <v>6839.6862017824233</v>
      </c>
      <c r="L95" s="95">
        <v>-120495.67610243846</v>
      </c>
      <c r="M95" t="s">
        <v>287</v>
      </c>
      <c r="N95">
        <v>5561</v>
      </c>
    </row>
    <row r="96" spans="1:14" x14ac:dyDescent="0.25">
      <c r="A96" t="s">
        <v>247</v>
      </c>
      <c r="B96">
        <v>5562</v>
      </c>
      <c r="C96" s="95">
        <v>25.229376833072518</v>
      </c>
      <c r="D96" s="95">
        <v>-4648.4350207648258</v>
      </c>
      <c r="E96" s="95">
        <v>23.822690410500794</v>
      </c>
      <c r="F96" s="95">
        <v>-3493.2058781861328</v>
      </c>
      <c r="G96" s="95">
        <v>22.467121086406266</v>
      </c>
      <c r="H96" s="95">
        <v>-3779.595514971199</v>
      </c>
      <c r="I96" s="95">
        <v>23.827641731033754</v>
      </c>
      <c r="J96" s="95">
        <v>-2861.0397174095156</v>
      </c>
      <c r="K96" s="95">
        <v>22.062719425072292</v>
      </c>
      <c r="L96" s="95">
        <v>-2833.4137964577312</v>
      </c>
      <c r="M96" t="s">
        <v>247</v>
      </c>
      <c r="N96">
        <v>5562</v>
      </c>
    </row>
    <row r="97" spans="1:14" x14ac:dyDescent="0.25">
      <c r="A97" t="s">
        <v>227</v>
      </c>
      <c r="B97">
        <v>5563</v>
      </c>
      <c r="C97" s="95">
        <v>119757.11065612374</v>
      </c>
      <c r="D97" s="95">
        <v>110577.62456219659</v>
      </c>
      <c r="E97" s="95">
        <v>124020.83590591428</v>
      </c>
      <c r="F97" s="95">
        <v>115421.94624528631</v>
      </c>
      <c r="G97" s="95">
        <v>139668.20173219347</v>
      </c>
      <c r="H97" s="95">
        <v>126558.52392438664</v>
      </c>
      <c r="I97" s="95">
        <v>149484.90361606117</v>
      </c>
      <c r="J97" s="95">
        <v>136010.62643491951</v>
      </c>
      <c r="K97" s="95">
        <v>339.48503376691082</v>
      </c>
      <c r="L97" s="95">
        <v>-5980.7537164121395</v>
      </c>
      <c r="M97" t="s">
        <v>227</v>
      </c>
      <c r="N97">
        <v>5563</v>
      </c>
    </row>
    <row r="98" spans="1:14" x14ac:dyDescent="0.25">
      <c r="A98" t="s">
        <v>226</v>
      </c>
      <c r="B98">
        <v>5564</v>
      </c>
      <c r="C98" s="95">
        <v>81688.62514954136</v>
      </c>
      <c r="D98" s="95">
        <v>76793.531432069751</v>
      </c>
      <c r="E98" s="95">
        <v>82318.830584946278</v>
      </c>
      <c r="F98" s="95">
        <v>77838.015384523547</v>
      </c>
      <c r="G98" s="95">
        <v>91201.160241095189</v>
      </c>
      <c r="H98" s="95">
        <v>83487.978457086516</v>
      </c>
      <c r="I98" s="95">
        <v>95366.250505035787</v>
      </c>
      <c r="J98" s="95">
        <v>87902.842311611224</v>
      </c>
      <c r="K98" s="95">
        <v>18.725501360775642</v>
      </c>
      <c r="L98" s="95">
        <v>-3076.6783584357249</v>
      </c>
      <c r="M98" t="s">
        <v>226</v>
      </c>
      <c r="N98">
        <v>5564</v>
      </c>
    </row>
    <row r="99" spans="1:14" x14ac:dyDescent="0.25">
      <c r="A99" t="s">
        <v>221</v>
      </c>
      <c r="B99">
        <v>5565</v>
      </c>
      <c r="C99" s="95">
        <v>392581.25678663084</v>
      </c>
      <c r="D99" s="95">
        <v>369056.29183373321</v>
      </c>
      <c r="E99" s="95">
        <v>419909.18631715025</v>
      </c>
      <c r="F99" s="95">
        <v>397052.50271903427</v>
      </c>
      <c r="G99" s="95">
        <v>453269.76639824314</v>
      </c>
      <c r="H99" s="95">
        <v>414935.25293172</v>
      </c>
      <c r="I99" s="95">
        <v>466444.82920284831</v>
      </c>
      <c r="J99" s="95">
        <v>429940.63467263308</v>
      </c>
      <c r="K99" s="95">
        <v>88.436278703861205</v>
      </c>
      <c r="L99" s="95">
        <v>-14530.451257166742</v>
      </c>
      <c r="M99" t="s">
        <v>221</v>
      </c>
      <c r="N99">
        <v>5565</v>
      </c>
    </row>
    <row r="100" spans="1:14" x14ac:dyDescent="0.25">
      <c r="A100" t="s">
        <v>195</v>
      </c>
      <c r="B100">
        <v>5566</v>
      </c>
      <c r="C100" s="95">
        <v>319616.65956568124</v>
      </c>
      <c r="D100" s="95">
        <v>300464.01133130206</v>
      </c>
      <c r="E100" s="95">
        <v>325949.30898281757</v>
      </c>
      <c r="F100" s="95">
        <v>308207.09121952753</v>
      </c>
      <c r="G100" s="95">
        <v>345652.39731375076</v>
      </c>
      <c r="H100" s="95">
        <v>316419.43835235789</v>
      </c>
      <c r="I100" s="95">
        <v>352194.17265721137</v>
      </c>
      <c r="J100" s="95">
        <v>324631.28893298004</v>
      </c>
      <c r="K100" s="95">
        <v>71.935589385949996</v>
      </c>
      <c r="L100" s="95">
        <v>-11819.318842307537</v>
      </c>
      <c r="M100" t="s">
        <v>195</v>
      </c>
      <c r="N100">
        <v>5566</v>
      </c>
    </row>
    <row r="101" spans="1:14" x14ac:dyDescent="0.25">
      <c r="A101" t="s">
        <v>169</v>
      </c>
      <c r="B101">
        <v>5568</v>
      </c>
      <c r="C101" s="95">
        <v>911.20406255505702</v>
      </c>
      <c r="D101" s="95">
        <v>-167886.54366966683</v>
      </c>
      <c r="E101" s="95">
        <v>915.12631834712818</v>
      </c>
      <c r="F101" s="95">
        <v>-134188.2289300095</v>
      </c>
      <c r="G101" s="95">
        <v>915.16073225294849</v>
      </c>
      <c r="H101" s="95">
        <v>-153955.52397649351</v>
      </c>
      <c r="I101" s="95">
        <v>946.2698703840864</v>
      </c>
      <c r="J101" s="95">
        <v>-113620.79861351724</v>
      </c>
      <c r="K101" s="95">
        <v>911.98753657084546</v>
      </c>
      <c r="L101" s="95">
        <v>-117122.3736535763</v>
      </c>
      <c r="M101" t="s">
        <v>169</v>
      </c>
      <c r="N101">
        <v>5568</v>
      </c>
    </row>
    <row r="102" spans="1:14" x14ac:dyDescent="0.25">
      <c r="A102" t="s">
        <v>153</v>
      </c>
      <c r="B102">
        <v>5571</v>
      </c>
      <c r="C102" s="95">
        <v>700301.51463150501</v>
      </c>
      <c r="D102" s="95">
        <v>658336.77917007357</v>
      </c>
      <c r="E102" s="95">
        <v>743363.98528224218</v>
      </c>
      <c r="F102" s="95">
        <v>702900.86619963672</v>
      </c>
      <c r="G102" s="95">
        <v>817162.39576021291</v>
      </c>
      <c r="H102" s="95">
        <v>748052.28697549528</v>
      </c>
      <c r="I102" s="95">
        <v>828081.20488036028</v>
      </c>
      <c r="J102" s="95">
        <v>763275.17531963403</v>
      </c>
      <c r="K102" s="95">
        <v>156.29304601122641</v>
      </c>
      <c r="L102" s="95">
        <v>-25679.602536250655</v>
      </c>
      <c r="M102" t="s">
        <v>153</v>
      </c>
      <c r="N102">
        <v>5571</v>
      </c>
    </row>
    <row r="103" spans="1:14" x14ac:dyDescent="0.25">
      <c r="A103" t="s">
        <v>406</v>
      </c>
      <c r="B103">
        <v>5581</v>
      </c>
      <c r="C103" s="95">
        <v>0</v>
      </c>
      <c r="D103" s="95">
        <v>-214362.06063641069</v>
      </c>
      <c r="E103" s="95">
        <v>0</v>
      </c>
      <c r="F103" s="95">
        <v>-172914.75941453964</v>
      </c>
      <c r="G103" s="95">
        <v>0</v>
      </c>
      <c r="H103" s="95">
        <v>-168218.43738847852</v>
      </c>
      <c r="I103" s="95">
        <v>3230.6749649151311</v>
      </c>
      <c r="J103" s="95">
        <v>-145517.20176080315</v>
      </c>
      <c r="K103" s="95">
        <v>0</v>
      </c>
      <c r="L103" s="95">
        <v>-185276.11749380987</v>
      </c>
      <c r="M103" t="s">
        <v>406</v>
      </c>
      <c r="N103">
        <v>5581</v>
      </c>
    </row>
    <row r="104" spans="1:14" x14ac:dyDescent="0.25">
      <c r="A104" t="s">
        <v>360</v>
      </c>
      <c r="B104">
        <v>5582</v>
      </c>
      <c r="C104" s="95">
        <v>2555851.0283664851</v>
      </c>
      <c r="D104" s="95">
        <v>1945758.3651610194</v>
      </c>
      <c r="E104" s="95">
        <v>2502864.0716062328</v>
      </c>
      <c r="F104" s="95">
        <v>2153330.5279058851</v>
      </c>
      <c r="G104" s="95">
        <v>2810585.4820510675</v>
      </c>
      <c r="H104" s="95">
        <v>2321159.4757781373</v>
      </c>
      <c r="I104" s="95">
        <v>2810994.9832775923</v>
      </c>
      <c r="J104" s="95">
        <v>2510361.253889781</v>
      </c>
      <c r="K104" s="95">
        <v>2857109.6162795615</v>
      </c>
      <c r="L104" s="95">
        <v>2735436.1509502921</v>
      </c>
      <c r="M104" t="s">
        <v>360</v>
      </c>
      <c r="N104">
        <v>5582</v>
      </c>
    </row>
    <row r="105" spans="1:14" x14ac:dyDescent="0.25">
      <c r="A105" t="s">
        <v>338</v>
      </c>
      <c r="B105">
        <v>5583</v>
      </c>
      <c r="C105" s="95">
        <v>84875.30489322514</v>
      </c>
      <c r="D105" s="95">
        <v>-39483.200538117817</v>
      </c>
      <c r="E105" s="95">
        <v>116619.03437112724</v>
      </c>
      <c r="F105" s="95">
        <v>-42294.783898518355</v>
      </c>
      <c r="G105" s="95">
        <v>140450.06045006047</v>
      </c>
      <c r="H105" s="95">
        <v>-21505.161810243313</v>
      </c>
      <c r="I105" s="95">
        <v>72488.734018025571</v>
      </c>
      <c r="J105" s="95">
        <v>-66732.411848218457</v>
      </c>
      <c r="K105" s="95">
        <v>89006.033661479829</v>
      </c>
      <c r="L105" s="95">
        <v>-89739.205317312881</v>
      </c>
      <c r="M105" t="s">
        <v>338</v>
      </c>
      <c r="N105">
        <v>5583</v>
      </c>
    </row>
    <row r="106" spans="1:14" x14ac:dyDescent="0.25">
      <c r="A106" t="s">
        <v>316</v>
      </c>
      <c r="B106">
        <v>5584</v>
      </c>
      <c r="C106" s="95">
        <v>0</v>
      </c>
      <c r="D106" s="95">
        <v>-111795.34925441623</v>
      </c>
      <c r="E106" s="95">
        <v>0</v>
      </c>
      <c r="F106" s="95">
        <v>-75509.022468592797</v>
      </c>
      <c r="G106" s="95">
        <v>0</v>
      </c>
      <c r="H106" s="95">
        <v>-66693.282301443352</v>
      </c>
      <c r="I106" s="95">
        <v>8331.1939609708534</v>
      </c>
      <c r="J106" s="95">
        <v>-86193.476569882987</v>
      </c>
      <c r="K106" s="95">
        <v>0</v>
      </c>
      <c r="L106" s="95">
        <v>-142452.19600539093</v>
      </c>
      <c r="M106" t="s">
        <v>316</v>
      </c>
      <c r="N106">
        <v>5584</v>
      </c>
    </row>
    <row r="107" spans="1:14" x14ac:dyDescent="0.25">
      <c r="A107" t="s">
        <v>279</v>
      </c>
      <c r="B107">
        <v>5585</v>
      </c>
      <c r="C107" s="95">
        <v>838737.35702743719</v>
      </c>
      <c r="D107" s="95">
        <v>638527.13264443446</v>
      </c>
      <c r="E107" s="95">
        <v>808688.16236235271</v>
      </c>
      <c r="F107" s="95">
        <v>695752.08950657293</v>
      </c>
      <c r="G107" s="95">
        <v>921747.67019098159</v>
      </c>
      <c r="H107" s="95">
        <v>761237.59714964032</v>
      </c>
      <c r="I107" s="95">
        <v>953198.16053511715</v>
      </c>
      <c r="J107" s="95">
        <v>851254.35787733237</v>
      </c>
      <c r="K107" s="95">
        <v>963299.06502517243</v>
      </c>
      <c r="L107" s="95">
        <v>922275.81036171189</v>
      </c>
      <c r="M107" t="s">
        <v>279</v>
      </c>
      <c r="N107">
        <v>5585</v>
      </c>
    </row>
    <row r="108" spans="1:14" x14ac:dyDescent="0.25">
      <c r="A108" t="s">
        <v>269</v>
      </c>
      <c r="B108">
        <v>5586</v>
      </c>
      <c r="C108" s="95">
        <v>0</v>
      </c>
      <c r="D108" s="95">
        <v>-145629.76966004592</v>
      </c>
      <c r="E108" s="95">
        <v>0</v>
      </c>
      <c r="F108" s="95">
        <v>-194595.08288436499</v>
      </c>
      <c r="G108" s="95">
        <v>0</v>
      </c>
      <c r="H108" s="95">
        <v>-199205.21328067358</v>
      </c>
      <c r="I108" s="95">
        <v>0</v>
      </c>
      <c r="J108" s="95">
        <v>-141304.58757272776</v>
      </c>
      <c r="K108" s="95">
        <v>0</v>
      </c>
      <c r="L108" s="95">
        <v>-114673.66134168977</v>
      </c>
      <c r="M108" t="s">
        <v>269</v>
      </c>
      <c r="N108">
        <v>5586</v>
      </c>
    </row>
    <row r="109" spans="1:14" x14ac:dyDescent="0.25">
      <c r="A109" t="s">
        <v>264</v>
      </c>
      <c r="B109">
        <v>5587</v>
      </c>
      <c r="C109" s="95">
        <v>0</v>
      </c>
      <c r="D109" s="95">
        <v>-147187.22046053165</v>
      </c>
      <c r="E109" s="95">
        <v>0</v>
      </c>
      <c r="F109" s="95">
        <v>-112796.30382082154</v>
      </c>
      <c r="G109" s="95">
        <v>0</v>
      </c>
      <c r="H109" s="95">
        <v>-126711.00816017755</v>
      </c>
      <c r="I109" s="95">
        <v>0</v>
      </c>
      <c r="J109" s="95">
        <v>-113542.50273280071</v>
      </c>
      <c r="K109" s="95">
        <v>0</v>
      </c>
      <c r="L109" s="95">
        <v>-116366.52630589162</v>
      </c>
      <c r="M109" t="s">
        <v>264</v>
      </c>
      <c r="N109">
        <v>5587</v>
      </c>
    </row>
    <row r="110" spans="1:14" x14ac:dyDescent="0.25">
      <c r="A110" t="s">
        <v>209</v>
      </c>
      <c r="B110">
        <v>5588</v>
      </c>
      <c r="C110" s="95">
        <v>0</v>
      </c>
      <c r="D110" s="95">
        <v>-85556.544480303419</v>
      </c>
      <c r="E110" s="95">
        <v>0</v>
      </c>
      <c r="F110" s="95">
        <v>-70804.818950895104</v>
      </c>
      <c r="G110" s="95">
        <v>0</v>
      </c>
      <c r="H110" s="95">
        <v>-68303.908316763598</v>
      </c>
      <c r="I110" s="95">
        <v>1304.5624791337359</v>
      </c>
      <c r="J110" s="95">
        <v>-58760.563519166753</v>
      </c>
      <c r="K110" s="95">
        <v>0</v>
      </c>
      <c r="L110" s="95">
        <v>-74879.479489579084</v>
      </c>
      <c r="M110" t="s">
        <v>209</v>
      </c>
      <c r="N110">
        <v>5588</v>
      </c>
    </row>
    <row r="111" spans="1:14" x14ac:dyDescent="0.25">
      <c r="A111" t="s">
        <v>196</v>
      </c>
      <c r="B111">
        <v>5589</v>
      </c>
      <c r="C111" s="95">
        <v>7206348.6730237352</v>
      </c>
      <c r="D111" s="95">
        <v>5343006.5599779775</v>
      </c>
      <c r="E111" s="95">
        <v>7263071.7522121547</v>
      </c>
      <c r="F111" s="95">
        <v>6045752.3196160216</v>
      </c>
      <c r="G111" s="95">
        <v>8266632.0478205634</v>
      </c>
      <c r="H111" s="95">
        <v>6612086.3233444933</v>
      </c>
      <c r="I111" s="95">
        <v>8143567.5685527604</v>
      </c>
      <c r="J111" s="95">
        <v>7066527.244561295</v>
      </c>
      <c r="K111" s="95">
        <v>8072415.5384728806</v>
      </c>
      <c r="L111" s="95">
        <v>7464177.9365839958</v>
      </c>
      <c r="M111" t="s">
        <v>196</v>
      </c>
      <c r="N111">
        <v>5589</v>
      </c>
    </row>
    <row r="112" spans="1:14" x14ac:dyDescent="0.25">
      <c r="A112" t="s">
        <v>193</v>
      </c>
      <c r="B112">
        <v>5590</v>
      </c>
      <c r="C112" s="95">
        <v>0</v>
      </c>
      <c r="D112" s="95">
        <v>-1049161.3538665557</v>
      </c>
      <c r="E112" s="95">
        <v>0</v>
      </c>
      <c r="F112" s="95">
        <v>-860338.39827979694</v>
      </c>
      <c r="G112" s="95">
        <v>0</v>
      </c>
      <c r="H112" s="95">
        <v>-824595.81221837015</v>
      </c>
      <c r="I112" s="95">
        <v>15872.898219904568</v>
      </c>
      <c r="J112" s="95">
        <v>-714952.68260613247</v>
      </c>
      <c r="K112" s="95">
        <v>0</v>
      </c>
      <c r="L112" s="95">
        <v>-920511.65529283928</v>
      </c>
      <c r="M112" t="s">
        <v>193</v>
      </c>
      <c r="N112">
        <v>5590</v>
      </c>
    </row>
    <row r="113" spans="1:14" x14ac:dyDescent="0.25">
      <c r="A113" t="s">
        <v>191</v>
      </c>
      <c r="B113">
        <v>5591</v>
      </c>
      <c r="C113" s="95">
        <v>197831.15137637511</v>
      </c>
      <c r="D113" s="95">
        <v>-92029.207227079358</v>
      </c>
      <c r="E113" s="95">
        <v>279657.80621664686</v>
      </c>
      <c r="F113" s="95">
        <v>-101424.83637641245</v>
      </c>
      <c r="G113" s="95">
        <v>370007.41000741004</v>
      </c>
      <c r="H113" s="95">
        <v>-56654.08186867724</v>
      </c>
      <c r="I113" s="95">
        <v>192276.25235799624</v>
      </c>
      <c r="J113" s="95">
        <v>-177007.61690492657</v>
      </c>
      <c r="K113" s="95">
        <v>234674.49984121943</v>
      </c>
      <c r="L113" s="95">
        <v>-236607.59004367434</v>
      </c>
      <c r="M113" t="s">
        <v>191</v>
      </c>
      <c r="N113">
        <v>5591</v>
      </c>
    </row>
    <row r="114" spans="1:14" x14ac:dyDescent="0.25">
      <c r="A114" t="s">
        <v>184</v>
      </c>
      <c r="B114">
        <v>5592</v>
      </c>
      <c r="C114" s="95">
        <v>2000331.1487462576</v>
      </c>
      <c r="D114" s="95">
        <v>1522843.4766218634</v>
      </c>
      <c r="E114" s="95">
        <v>1860957.0965205948</v>
      </c>
      <c r="F114" s="95">
        <v>1601068.0613946437</v>
      </c>
      <c r="G114" s="95">
        <v>2133687.1578419488</v>
      </c>
      <c r="H114" s="95">
        <v>1762133.9740062652</v>
      </c>
      <c r="I114" s="95">
        <v>2145505.8528428096</v>
      </c>
      <c r="J114" s="95">
        <v>1916045.6688863682</v>
      </c>
      <c r="K114" s="95">
        <v>2163980.2005330627</v>
      </c>
      <c r="L114" s="95">
        <v>2071824.4888996931</v>
      </c>
      <c r="M114" t="s">
        <v>184</v>
      </c>
      <c r="N114">
        <v>5592</v>
      </c>
    </row>
    <row r="115" spans="1:14" x14ac:dyDescent="0.25">
      <c r="A115" t="s">
        <v>355</v>
      </c>
      <c r="B115">
        <v>5601</v>
      </c>
      <c r="C115" s="95">
        <v>6837423.3128834357</v>
      </c>
      <c r="D115" s="95">
        <v>6131709.7236298043</v>
      </c>
      <c r="E115" s="95">
        <v>6908215.8424646482</v>
      </c>
      <c r="F115" s="95">
        <v>6481136.7113076067</v>
      </c>
      <c r="G115" s="95">
        <v>7313519.4174516797</v>
      </c>
      <c r="H115" s="95">
        <v>6754739.0240026759</v>
      </c>
      <c r="I115" s="95">
        <v>7303513.3693222478</v>
      </c>
      <c r="J115" s="95">
        <v>6977769.8994285204</v>
      </c>
      <c r="K115" s="95">
        <v>7505365.7664103024</v>
      </c>
      <c r="L115" s="95">
        <v>7265769.9752062708</v>
      </c>
      <c r="M115" t="s">
        <v>355</v>
      </c>
      <c r="N115">
        <v>5601</v>
      </c>
    </row>
    <row r="116" spans="1:14" x14ac:dyDescent="0.25">
      <c r="A116" t="s">
        <v>302</v>
      </c>
      <c r="B116">
        <v>5604</v>
      </c>
      <c r="C116" s="95">
        <v>7603624.2925555073</v>
      </c>
      <c r="D116" s="95">
        <v>7724772.147702435</v>
      </c>
      <c r="E116" s="95">
        <v>5862527.7284826972</v>
      </c>
      <c r="F116" s="95">
        <v>5948144.5835372079</v>
      </c>
      <c r="G116" s="95">
        <v>4535965.7683357103</v>
      </c>
      <c r="H116" s="95">
        <v>4353972.1107852263</v>
      </c>
      <c r="I116" s="95">
        <v>4511351.9837139789</v>
      </c>
      <c r="J116" s="95">
        <v>4209933.514556963</v>
      </c>
      <c r="K116" s="95">
        <v>4831397.045244691</v>
      </c>
      <c r="L116" s="95">
        <v>4324474.0090134302</v>
      </c>
      <c r="M116" t="s">
        <v>302</v>
      </c>
      <c r="N116">
        <v>5604</v>
      </c>
    </row>
    <row r="117" spans="1:14" x14ac:dyDescent="0.25">
      <c r="A117" t="s">
        <v>251</v>
      </c>
      <c r="B117">
        <v>5606</v>
      </c>
      <c r="C117" s="95">
        <v>0</v>
      </c>
      <c r="D117" s="95">
        <v>-188494.21858586956</v>
      </c>
      <c r="E117" s="95">
        <v>49544.970986460343</v>
      </c>
      <c r="F117" s="95">
        <v>-77916.488919163225</v>
      </c>
      <c r="G117" s="95">
        <v>98935.694392870413</v>
      </c>
      <c r="H117" s="95">
        <v>-23170.378355775625</v>
      </c>
      <c r="I117" s="95">
        <v>156446.47907119518</v>
      </c>
      <c r="J117" s="95">
        <v>-49450.206716546403</v>
      </c>
      <c r="K117" s="95">
        <v>0</v>
      </c>
      <c r="L117" s="95">
        <v>-35340.893235670257</v>
      </c>
      <c r="M117" t="s">
        <v>251</v>
      </c>
      <c r="N117">
        <v>5606</v>
      </c>
    </row>
    <row r="118" spans="1:14" x14ac:dyDescent="0.25">
      <c r="A118" t="s">
        <v>194</v>
      </c>
      <c r="B118">
        <v>5607</v>
      </c>
      <c r="C118" s="95">
        <v>8969325.1533742342</v>
      </c>
      <c r="D118" s="95">
        <v>8043570.7635233514</v>
      </c>
      <c r="E118" s="95">
        <v>8881553.3754298948</v>
      </c>
      <c r="F118" s="95">
        <v>8332478.739459889</v>
      </c>
      <c r="G118" s="95">
        <v>9427404.6718918514</v>
      </c>
      <c r="H118" s="95">
        <v>8707115.4935801812</v>
      </c>
      <c r="I118" s="95">
        <v>9398623.1026130803</v>
      </c>
      <c r="J118" s="95">
        <v>8979435.7955112346</v>
      </c>
      <c r="K118" s="95">
        <v>9686925.4158468973</v>
      </c>
      <c r="L118" s="95">
        <v>9377687.1146662273</v>
      </c>
      <c r="M118" t="s">
        <v>194</v>
      </c>
      <c r="N118">
        <v>5607</v>
      </c>
    </row>
    <row r="119" spans="1:14" x14ac:dyDescent="0.25">
      <c r="A119" t="s">
        <v>188</v>
      </c>
      <c r="B119">
        <v>5609</v>
      </c>
      <c r="C119" s="95">
        <v>1015337.4233128835</v>
      </c>
      <c r="D119" s="95">
        <v>910541.01324426441</v>
      </c>
      <c r="E119" s="95">
        <v>1034237.5561575241</v>
      </c>
      <c r="F119" s="95">
        <v>970299.01008914399</v>
      </c>
      <c r="G119" s="95">
        <v>1119115.7229389148</v>
      </c>
      <c r="H119" s="95">
        <v>1033611.0721292685</v>
      </c>
      <c r="I119" s="95">
        <v>1168301.0662275981</v>
      </c>
      <c r="J119" s="95">
        <v>1116193.7551364659</v>
      </c>
      <c r="K119" s="95">
        <v>1170837.0595600072</v>
      </c>
      <c r="L119" s="95">
        <v>1133460.1161321783</v>
      </c>
      <c r="M119" t="s">
        <v>188</v>
      </c>
      <c r="N119">
        <v>5609</v>
      </c>
    </row>
    <row r="120" spans="1:14" x14ac:dyDescent="0.25">
      <c r="A120" t="s">
        <v>160</v>
      </c>
      <c r="B120">
        <v>5610</v>
      </c>
      <c r="C120" s="95">
        <v>1214723.9263803682</v>
      </c>
      <c r="D120" s="95">
        <v>1089348.1608602074</v>
      </c>
      <c r="E120" s="95">
        <v>1190754.2189588111</v>
      </c>
      <c r="F120" s="95">
        <v>1117139.5130996674</v>
      </c>
      <c r="G120" s="95">
        <v>1256550.9871594831</v>
      </c>
      <c r="H120" s="95">
        <v>1160545.7651977751</v>
      </c>
      <c r="I120" s="95">
        <v>1275993.6226117064</v>
      </c>
      <c r="J120" s="95">
        <v>1219083.1236266987</v>
      </c>
      <c r="K120" s="95">
        <v>1297594.3480593811</v>
      </c>
      <c r="L120" s="95">
        <v>1256170.8979356622</v>
      </c>
      <c r="M120" t="s">
        <v>160</v>
      </c>
      <c r="N120">
        <v>5610</v>
      </c>
    </row>
    <row r="121" spans="1:14" x14ac:dyDescent="0.25">
      <c r="A121" t="s">
        <v>167</v>
      </c>
      <c r="B121">
        <v>5611</v>
      </c>
      <c r="C121" s="95">
        <v>12144177.187636046</v>
      </c>
      <c r="D121" s="95">
        <v>12197422.721305463</v>
      </c>
      <c r="E121" s="95">
        <v>9324343.3895297237</v>
      </c>
      <c r="F121" s="95">
        <v>9338026.4018485192</v>
      </c>
      <c r="G121" s="95">
        <v>7381932.6627130089</v>
      </c>
      <c r="H121" s="95">
        <v>6965882.3335210178</v>
      </c>
      <c r="I121" s="95">
        <v>7265400.1927920124</v>
      </c>
      <c r="J121" s="95">
        <v>6679265.0428574858</v>
      </c>
      <c r="K121" s="95">
        <v>7771037.8578024013</v>
      </c>
      <c r="L121" s="95">
        <v>6837239.536257552</v>
      </c>
      <c r="M121" t="s">
        <v>167</v>
      </c>
      <c r="N121">
        <v>5611</v>
      </c>
    </row>
    <row r="122" spans="1:14" x14ac:dyDescent="0.25">
      <c r="A122" t="s">
        <v>389</v>
      </c>
      <c r="B122">
        <v>5613</v>
      </c>
      <c r="C122" s="95">
        <v>16463190.184049081</v>
      </c>
      <c r="D122" s="95">
        <v>14790452.844135758</v>
      </c>
      <c r="E122" s="95">
        <v>16538594.036002662</v>
      </c>
      <c r="F122" s="95">
        <v>15538444.215890825</v>
      </c>
      <c r="G122" s="95">
        <v>17490273.506165203</v>
      </c>
      <c r="H122" s="95">
        <v>16183248.302627774</v>
      </c>
      <c r="I122" s="95">
        <v>17519371.804031681</v>
      </c>
      <c r="J122" s="95">
        <v>16763668.180533139</v>
      </c>
      <c r="K122" s="95">
        <v>17639277.410123415</v>
      </c>
      <c r="L122" s="95">
        <v>17072025.844675723</v>
      </c>
      <c r="M122" t="s">
        <v>389</v>
      </c>
      <c r="N122">
        <v>5613</v>
      </c>
    </row>
    <row r="123" spans="1:14" x14ac:dyDescent="0.25">
      <c r="A123" t="s">
        <v>423</v>
      </c>
      <c r="B123">
        <v>5621</v>
      </c>
      <c r="C123" s="95">
        <v>34191.069924882366</v>
      </c>
      <c r="D123" s="95">
        <v>24392.908963717324</v>
      </c>
      <c r="E123" s="95">
        <v>37543.09255132352</v>
      </c>
      <c r="F123" s="95">
        <v>29236.848216326751</v>
      </c>
      <c r="G123" s="95">
        <v>40262.889168928436</v>
      </c>
      <c r="H123" s="95">
        <v>33688.512606431679</v>
      </c>
      <c r="I123" s="95">
        <v>41782.215482273292</v>
      </c>
      <c r="J123" s="95">
        <v>32474.801403831905</v>
      </c>
      <c r="K123" s="95">
        <v>20191.130510460567</v>
      </c>
      <c r="L123" s="95">
        <v>2783.3083970246203</v>
      </c>
      <c r="M123" t="s">
        <v>423</v>
      </c>
      <c r="N123">
        <v>5621</v>
      </c>
    </row>
    <row r="124" spans="1:14" x14ac:dyDescent="0.25">
      <c r="A124" t="s">
        <v>386</v>
      </c>
      <c r="B124">
        <v>5622</v>
      </c>
      <c r="C124" s="95">
        <v>40143.093702908307</v>
      </c>
      <c r="D124" s="95">
        <v>28639.256752372181</v>
      </c>
      <c r="E124" s="95">
        <v>41453.83135875305</v>
      </c>
      <c r="F124" s="95">
        <v>32282.353238860789</v>
      </c>
      <c r="G124" s="95">
        <v>43101.460204956791</v>
      </c>
      <c r="H124" s="95">
        <v>36063.583996124449</v>
      </c>
      <c r="I124" s="95">
        <v>42797.484269693021</v>
      </c>
      <c r="J124" s="95">
        <v>33263.908727663336</v>
      </c>
      <c r="K124" s="95">
        <v>20265.226402242075</v>
      </c>
      <c r="L124" s="95">
        <v>2793.5223727935181</v>
      </c>
      <c r="M124" t="s">
        <v>386</v>
      </c>
      <c r="N124">
        <v>5622</v>
      </c>
    </row>
    <row r="125" spans="1:14" x14ac:dyDescent="0.25">
      <c r="A125" t="s">
        <v>383</v>
      </c>
      <c r="B125">
        <v>5623</v>
      </c>
      <c r="C125" s="95">
        <v>13892.285216163382</v>
      </c>
      <c r="D125" s="95">
        <v>-2656.6788069478462</v>
      </c>
      <c r="E125" s="95">
        <v>21998.595940030958</v>
      </c>
      <c r="F125" s="95">
        <v>3536.9706532899063</v>
      </c>
      <c r="G125" s="95">
        <v>29661.579533643944</v>
      </c>
      <c r="H125" s="95">
        <v>13316.643622513786</v>
      </c>
      <c r="I125" s="95">
        <v>35654.771308653762</v>
      </c>
      <c r="J125" s="95">
        <v>21141.377646301898</v>
      </c>
      <c r="K125" s="95">
        <v>42801.762278396454</v>
      </c>
      <c r="L125" s="95">
        <v>18464.016864398058</v>
      </c>
      <c r="M125" t="s">
        <v>383</v>
      </c>
      <c r="N125">
        <v>5623</v>
      </c>
    </row>
    <row r="126" spans="1:14" x14ac:dyDescent="0.25">
      <c r="A126" t="s">
        <v>378</v>
      </c>
      <c r="B126">
        <v>5624</v>
      </c>
      <c r="C126" s="95">
        <v>96971.974712529234</v>
      </c>
      <c r="D126" s="95">
        <v>-45110.458559986837</v>
      </c>
      <c r="E126" s="95">
        <v>128870.73522345026</v>
      </c>
      <c r="F126" s="95">
        <v>-46738.166942569587</v>
      </c>
      <c r="G126" s="95">
        <v>158448.31844831846</v>
      </c>
      <c r="H126" s="95">
        <v>-24260.984408786579</v>
      </c>
      <c r="I126" s="95">
        <v>80319.90148815763</v>
      </c>
      <c r="J126" s="95">
        <v>-73941.70719526193</v>
      </c>
      <c r="K126" s="95">
        <v>96441.727532550009</v>
      </c>
      <c r="L126" s="95">
        <v>-97236.149417872613</v>
      </c>
      <c r="M126" t="s">
        <v>378</v>
      </c>
      <c r="N126">
        <v>5624</v>
      </c>
    </row>
    <row r="127" spans="1:14" x14ac:dyDescent="0.25">
      <c r="A127" t="s">
        <v>365</v>
      </c>
      <c r="B127">
        <v>5627</v>
      </c>
      <c r="C127" s="95">
        <v>82917.517049131362</v>
      </c>
      <c r="D127" s="95">
        <v>-38572.455885633935</v>
      </c>
      <c r="E127" s="95">
        <v>113763.87870204102</v>
      </c>
      <c r="F127" s="95">
        <v>-41259.290913416691</v>
      </c>
      <c r="G127" s="95">
        <v>139442.29944229944</v>
      </c>
      <c r="H127" s="95">
        <v>-21350.857401484005</v>
      </c>
      <c r="I127" s="95">
        <v>70984.856424229729</v>
      </c>
      <c r="J127" s="95">
        <v>-65347.957004055548</v>
      </c>
      <c r="K127" s="95">
        <v>85060.336614798347</v>
      </c>
      <c r="L127" s="95">
        <v>-85761.006280394038</v>
      </c>
      <c r="M127" t="s">
        <v>365</v>
      </c>
      <c r="N127">
        <v>5627</v>
      </c>
    </row>
    <row r="128" spans="1:14" x14ac:dyDescent="0.25">
      <c r="A128" t="s">
        <v>354</v>
      </c>
      <c r="B128">
        <v>5628</v>
      </c>
      <c r="C128" s="95">
        <v>26784.107001116743</v>
      </c>
      <c r="D128" s="95">
        <v>19108.565048946843</v>
      </c>
      <c r="E128" s="95">
        <v>28157.319413492642</v>
      </c>
      <c r="F128" s="95">
        <v>21927.636162245064</v>
      </c>
      <c r="G128" s="95">
        <v>28535.108835863935</v>
      </c>
      <c r="H128" s="95">
        <v>23875.717654279964</v>
      </c>
      <c r="I128" s="95">
        <v>27958.940453558578</v>
      </c>
      <c r="J128" s="95">
        <v>21730.801687050138</v>
      </c>
      <c r="K128" s="95">
        <v>12522.205711074626</v>
      </c>
      <c r="L128" s="95">
        <v>1726.1619049437095</v>
      </c>
      <c r="M128" t="s">
        <v>354</v>
      </c>
      <c r="N128">
        <v>5628</v>
      </c>
    </row>
    <row r="129" spans="1:14" x14ac:dyDescent="0.25">
      <c r="A129" t="s">
        <v>353</v>
      </c>
      <c r="B129">
        <v>5629</v>
      </c>
      <c r="C129" s="95">
        <v>147172.46708671507</v>
      </c>
      <c r="D129" s="95">
        <v>144479.48281753971</v>
      </c>
      <c r="E129" s="95">
        <v>362378.60897017556</v>
      </c>
      <c r="F129" s="95">
        <v>310176.2111135539</v>
      </c>
      <c r="G129" s="95">
        <v>378618.9079080121</v>
      </c>
      <c r="H129" s="95">
        <v>322302.49070866476</v>
      </c>
      <c r="I129" s="95">
        <v>417942.93439514464</v>
      </c>
      <c r="J129" s="95">
        <v>350043.48144305183</v>
      </c>
      <c r="K129" s="95">
        <v>451374.84944224946</v>
      </c>
      <c r="L129" s="95">
        <v>388929.51091563853</v>
      </c>
      <c r="M129" t="s">
        <v>353</v>
      </c>
      <c r="N129">
        <v>5629</v>
      </c>
    </row>
    <row r="130" spans="1:14" x14ac:dyDescent="0.25">
      <c r="A130" t="s">
        <v>328</v>
      </c>
      <c r="B130">
        <v>5631</v>
      </c>
      <c r="C130" s="95">
        <v>49340.244359424432</v>
      </c>
      <c r="D130" s="95">
        <v>1980.7578935152305</v>
      </c>
      <c r="E130" s="95">
        <v>54770.956089181971</v>
      </c>
      <c r="F130" s="95">
        <v>7823.2395349144072</v>
      </c>
      <c r="G130" s="95">
        <v>59849.644113665352</v>
      </c>
      <c r="H130" s="95">
        <v>14521.807907049906</v>
      </c>
      <c r="I130" s="95">
        <v>34318.042742614009</v>
      </c>
      <c r="J130" s="95">
        <v>20246.577217236052</v>
      </c>
      <c r="K130" s="95">
        <v>28014.862914636007</v>
      </c>
      <c r="L130" s="95">
        <v>21395.459405557354</v>
      </c>
      <c r="M130" t="s">
        <v>328</v>
      </c>
      <c r="N130">
        <v>5631</v>
      </c>
    </row>
    <row r="131" spans="1:14" x14ac:dyDescent="0.25">
      <c r="A131" t="s">
        <v>327</v>
      </c>
      <c r="B131">
        <v>5632</v>
      </c>
      <c r="C131" s="95">
        <v>180.18798943406813</v>
      </c>
      <c r="D131" s="95">
        <v>-28007.307095322911</v>
      </c>
      <c r="E131" s="95">
        <v>192.47147409600592</v>
      </c>
      <c r="F131" s="95">
        <v>-24451.57242873442</v>
      </c>
      <c r="G131" s="95">
        <v>214.21232709421551</v>
      </c>
      <c r="H131" s="95">
        <v>-18303.601003864947</v>
      </c>
      <c r="I131" s="95">
        <v>174.79508336896112</v>
      </c>
      <c r="J131" s="95">
        <v>-16596.914843368515</v>
      </c>
      <c r="K131" s="95">
        <v>176.92799837175738</v>
      </c>
      <c r="L131" s="95">
        <v>-22602.492156256943</v>
      </c>
      <c r="M131" t="s">
        <v>327</v>
      </c>
      <c r="N131">
        <v>5632</v>
      </c>
    </row>
    <row r="132" spans="1:14" x14ac:dyDescent="0.25">
      <c r="A132" t="s">
        <v>320</v>
      </c>
      <c r="B132">
        <v>5633</v>
      </c>
      <c r="C132" s="95">
        <v>286.70967355478155</v>
      </c>
      <c r="D132" s="95">
        <v>-44564.379122431805</v>
      </c>
      <c r="E132" s="95">
        <v>305.17297887014115</v>
      </c>
      <c r="F132" s="95">
        <v>-38769.169463594517</v>
      </c>
      <c r="G132" s="95">
        <v>364.65355121880441</v>
      </c>
      <c r="H132" s="95">
        <v>-31158.212025845929</v>
      </c>
      <c r="I132" s="95">
        <v>302.79719721492705</v>
      </c>
      <c r="J132" s="95">
        <v>-28750.804657238998</v>
      </c>
      <c r="K132" s="95">
        <v>302.22459201421009</v>
      </c>
      <c r="L132" s="95">
        <v>-38609.089761338539</v>
      </c>
      <c r="M132" t="s">
        <v>320</v>
      </c>
      <c r="N132">
        <v>5633</v>
      </c>
    </row>
    <row r="133" spans="1:14" x14ac:dyDescent="0.25">
      <c r="A133" t="s">
        <v>319</v>
      </c>
      <c r="B133">
        <v>5634</v>
      </c>
      <c r="C133" s="95">
        <v>207791.76345063903</v>
      </c>
      <c r="D133" s="95">
        <v>148244.71946615056</v>
      </c>
      <c r="E133" s="95">
        <v>222343.27728785729</v>
      </c>
      <c r="F133" s="95">
        <v>173150.80373570783</v>
      </c>
      <c r="G133" s="95">
        <v>229849.55468050612</v>
      </c>
      <c r="H133" s="95">
        <v>192318.28068643835</v>
      </c>
      <c r="I133" s="95">
        <v>238197.67704847391</v>
      </c>
      <c r="J133" s="95">
        <v>185136.71828352771</v>
      </c>
      <c r="K133" s="95">
        <v>100474.02925572304</v>
      </c>
      <c r="L133" s="95">
        <v>13850.151142625271</v>
      </c>
      <c r="M133" t="s">
        <v>319</v>
      </c>
      <c r="N133">
        <v>5634</v>
      </c>
    </row>
    <row r="134" spans="1:14" x14ac:dyDescent="0.25">
      <c r="A134" t="s">
        <v>317</v>
      </c>
      <c r="B134">
        <v>5635</v>
      </c>
      <c r="C134" s="95">
        <v>124976.85300413161</v>
      </c>
      <c r="D134" s="95">
        <v>-58138.066849865019</v>
      </c>
      <c r="E134" s="95">
        <v>176456.66304155393</v>
      </c>
      <c r="F134" s="95">
        <v>-63996.383360930529</v>
      </c>
      <c r="G134" s="95">
        <v>231413.75141375142</v>
      </c>
      <c r="H134" s="95">
        <v>-35433.165021937893</v>
      </c>
      <c r="I134" s="95">
        <v>118650.44015929574</v>
      </c>
      <c r="J134" s="95">
        <v>-109228.42212575569</v>
      </c>
      <c r="K134" s="95">
        <v>139599.8729755478</v>
      </c>
      <c r="L134" s="95">
        <v>-140749.80254563561</v>
      </c>
      <c r="M134" t="s">
        <v>317</v>
      </c>
      <c r="N134">
        <v>5635</v>
      </c>
    </row>
    <row r="135" spans="1:14" x14ac:dyDescent="0.25">
      <c r="A135" t="s">
        <v>310</v>
      </c>
      <c r="B135">
        <v>5636</v>
      </c>
      <c r="C135" s="95">
        <v>60594.451809812774</v>
      </c>
      <c r="D135" s="95">
        <v>-11587.726096672368</v>
      </c>
      <c r="E135" s="95">
        <v>93285.591238411158</v>
      </c>
      <c r="F135" s="95">
        <v>14998.611706152096</v>
      </c>
      <c r="G135" s="95">
        <v>126818.3859652736</v>
      </c>
      <c r="H135" s="95">
        <v>56935.44569217629</v>
      </c>
      <c r="I135" s="95">
        <v>159349.40100252183</v>
      </c>
      <c r="J135" s="95">
        <v>94485.69548078005</v>
      </c>
      <c r="K135" s="95">
        <v>195090.1641153243</v>
      </c>
      <c r="L135" s="95">
        <v>84158.873106065104</v>
      </c>
      <c r="M135" t="s">
        <v>310</v>
      </c>
      <c r="N135">
        <v>5636</v>
      </c>
    </row>
    <row r="136" spans="1:14" x14ac:dyDescent="0.25">
      <c r="A136" t="s">
        <v>267</v>
      </c>
      <c r="B136">
        <v>5637</v>
      </c>
      <c r="C136" s="95">
        <v>21305.65714765864</v>
      </c>
      <c r="D136" s="95">
        <v>-5938.6096768827338</v>
      </c>
      <c r="E136" s="95">
        <v>32324.467503718959</v>
      </c>
      <c r="F136" s="95">
        <v>3452.5481177243328</v>
      </c>
      <c r="G136" s="95">
        <v>42892.546497630894</v>
      </c>
      <c r="H136" s="95">
        <v>16613.730866336118</v>
      </c>
      <c r="I136" s="95">
        <v>54798.640826684779</v>
      </c>
      <c r="J136" s="95">
        <v>30585.958329509966</v>
      </c>
      <c r="K136" s="95">
        <v>67557.013502108515</v>
      </c>
      <c r="L136" s="95">
        <v>27697.740152248753</v>
      </c>
      <c r="M136" t="s">
        <v>267</v>
      </c>
      <c r="N136">
        <v>5637</v>
      </c>
    </row>
    <row r="137" spans="1:14" x14ac:dyDescent="0.25">
      <c r="A137" t="s">
        <v>259</v>
      </c>
      <c r="B137">
        <v>5638</v>
      </c>
      <c r="C137" s="95">
        <v>284.23002232403752</v>
      </c>
      <c r="D137" s="95">
        <v>-44178.957465156724</v>
      </c>
      <c r="E137" s="95">
        <v>298.05264688046236</v>
      </c>
      <c r="F137" s="95">
        <v>-37864.602622300299</v>
      </c>
      <c r="G137" s="95">
        <v>356.26612013929196</v>
      </c>
      <c r="H137" s="95">
        <v>-30441.539021965575</v>
      </c>
      <c r="I137" s="95">
        <v>281.5177957613144</v>
      </c>
      <c r="J137" s="95">
        <v>-26730.310676307181</v>
      </c>
      <c r="K137" s="95">
        <v>273.17507555292406</v>
      </c>
      <c r="L137" s="95">
        <v>-34898.023824902302</v>
      </c>
      <c r="M137" t="s">
        <v>259</v>
      </c>
      <c r="N137">
        <v>5638</v>
      </c>
    </row>
    <row r="138" spans="1:14" x14ac:dyDescent="0.25">
      <c r="A138" t="s">
        <v>254</v>
      </c>
      <c r="B138">
        <v>5639</v>
      </c>
      <c r="C138" s="95">
        <v>54758.618757838674</v>
      </c>
      <c r="D138" s="95">
        <v>39066.399655624642</v>
      </c>
      <c r="E138" s="95">
        <v>58661.082111443</v>
      </c>
      <c r="F138" s="95">
        <v>45682.575338010545</v>
      </c>
      <c r="G138" s="95">
        <v>61103.976512399742</v>
      </c>
      <c r="H138" s="95">
        <v>51126.536757070717</v>
      </c>
      <c r="I138" s="95">
        <v>61697.103235506358</v>
      </c>
      <c r="J138" s="95">
        <v>47953.445063602259</v>
      </c>
      <c r="K138" s="95">
        <v>29453.116983148902</v>
      </c>
      <c r="L138" s="95">
        <v>4060.0553681368297</v>
      </c>
      <c r="M138" t="s">
        <v>254</v>
      </c>
      <c r="N138">
        <v>5639</v>
      </c>
    </row>
    <row r="139" spans="1:14" x14ac:dyDescent="0.25">
      <c r="A139" t="s">
        <v>252</v>
      </c>
      <c r="B139">
        <v>5640</v>
      </c>
      <c r="C139" s="95">
        <v>49811.433596144721</v>
      </c>
      <c r="D139" s="95">
        <v>1999.6737260590335</v>
      </c>
      <c r="E139" s="95">
        <v>53294.649995133936</v>
      </c>
      <c r="F139" s="95">
        <v>7612.3705447549873</v>
      </c>
      <c r="G139" s="95">
        <v>56139.288818209003</v>
      </c>
      <c r="H139" s="95">
        <v>13621.534101491554</v>
      </c>
      <c r="I139" s="95">
        <v>31561.573446018505</v>
      </c>
      <c r="J139" s="95">
        <v>18620.346115450026</v>
      </c>
      <c r="K139" s="95">
        <v>24142.007188710875</v>
      </c>
      <c r="L139" s="95">
        <v>18437.689177657307</v>
      </c>
      <c r="M139" t="s">
        <v>252</v>
      </c>
      <c r="N139">
        <v>5640</v>
      </c>
    </row>
    <row r="140" spans="1:14" x14ac:dyDescent="0.25">
      <c r="A140" t="s">
        <v>230</v>
      </c>
      <c r="B140">
        <v>5642</v>
      </c>
      <c r="C140" s="95">
        <v>1118979.766352185</v>
      </c>
      <c r="D140" s="95">
        <v>1687241.3042154256</v>
      </c>
      <c r="E140" s="95">
        <v>2419681.0845284378</v>
      </c>
      <c r="F140" s="95">
        <v>1720609.8782093292</v>
      </c>
      <c r="G140" s="95">
        <v>2455085.0824123602</v>
      </c>
      <c r="H140" s="95">
        <v>1959614.0885963459</v>
      </c>
      <c r="I140" s="95">
        <v>2493977.0585920629</v>
      </c>
      <c r="J140" s="95">
        <v>1862359.0594992691</v>
      </c>
      <c r="K140" s="95">
        <v>1859363.7194676131</v>
      </c>
      <c r="L140" s="95">
        <v>707712.09158039792</v>
      </c>
      <c r="M140" t="s">
        <v>230</v>
      </c>
      <c r="N140">
        <v>5642</v>
      </c>
    </row>
    <row r="141" spans="1:14" x14ac:dyDescent="0.25">
      <c r="A141" t="s">
        <v>198</v>
      </c>
      <c r="B141">
        <v>5643</v>
      </c>
      <c r="C141" s="95">
        <v>1251.8045516166103</v>
      </c>
      <c r="D141" s="95">
        <v>191053.27690740966</v>
      </c>
      <c r="E141" s="95">
        <v>415843.75130380684</v>
      </c>
      <c r="F141" s="95">
        <v>195996.12090007443</v>
      </c>
      <c r="G141" s="95">
        <v>420549.79632190056</v>
      </c>
      <c r="H141" s="95">
        <v>260387.22312059396</v>
      </c>
      <c r="I141" s="95">
        <v>427074.23999111622</v>
      </c>
      <c r="J141" s="95">
        <v>251251.30523020902</v>
      </c>
      <c r="K141" s="95">
        <v>425677.66534491163</v>
      </c>
      <c r="L141" s="95">
        <v>135294.06673372339</v>
      </c>
      <c r="M141" t="s">
        <v>198</v>
      </c>
      <c r="N141">
        <v>5643</v>
      </c>
    </row>
    <row r="142" spans="1:14" x14ac:dyDescent="0.25">
      <c r="A142" t="s">
        <v>183</v>
      </c>
      <c r="B142">
        <v>5645</v>
      </c>
      <c r="C142" s="95">
        <v>30818.256450667664</v>
      </c>
      <c r="D142" s="95">
        <v>21986.645216812904</v>
      </c>
      <c r="E142" s="95">
        <v>33134.62335022114</v>
      </c>
      <c r="F142" s="95">
        <v>25803.733463652014</v>
      </c>
      <c r="G142" s="95">
        <v>35108.641761403276</v>
      </c>
      <c r="H142" s="95">
        <v>29375.882977779016</v>
      </c>
      <c r="I142" s="95">
        <v>35768.700356787238</v>
      </c>
      <c r="J142" s="95">
        <v>27800.858024214973</v>
      </c>
      <c r="K142" s="95">
        <v>17412.534568654068</v>
      </c>
      <c r="L142" s="95">
        <v>2400.2843056909569</v>
      </c>
      <c r="M142" t="s">
        <v>183</v>
      </c>
      <c r="N142">
        <v>5645</v>
      </c>
    </row>
    <row r="143" spans="1:14" x14ac:dyDescent="0.25">
      <c r="A143" t="s">
        <v>171</v>
      </c>
      <c r="B143">
        <v>5646</v>
      </c>
      <c r="C143" s="95">
        <v>69590.436026349242</v>
      </c>
      <c r="D143" s="95">
        <v>325235.26051235257</v>
      </c>
      <c r="E143" s="95">
        <v>568041.91502199462</v>
      </c>
      <c r="F143" s="95">
        <v>364052.53013991105</v>
      </c>
      <c r="G143" s="95">
        <v>599849.03875402699</v>
      </c>
      <c r="H143" s="95">
        <v>465434.78723690077</v>
      </c>
      <c r="I143" s="95">
        <v>628927.18124112068</v>
      </c>
      <c r="J143" s="95">
        <v>482227.52470720577</v>
      </c>
      <c r="K143" s="95">
        <v>663686.48250505421</v>
      </c>
      <c r="L143" s="95">
        <v>393190.75572261953</v>
      </c>
      <c r="M143" t="s">
        <v>171</v>
      </c>
      <c r="N143">
        <v>5646</v>
      </c>
    </row>
    <row r="144" spans="1:14" x14ac:dyDescent="0.25">
      <c r="A144" t="s">
        <v>170</v>
      </c>
      <c r="B144">
        <v>5648</v>
      </c>
      <c r="C144" s="95">
        <v>46646.423415799691</v>
      </c>
      <c r="D144" s="95">
        <v>-16599.171508785901</v>
      </c>
      <c r="E144" s="95">
        <v>65802.62525607628</v>
      </c>
      <c r="F144" s="95">
        <v>-17062.508988593545</v>
      </c>
      <c r="G144" s="95">
        <v>83396.643396643398</v>
      </c>
      <c r="H144" s="95">
        <v>-6044.4121087321037</v>
      </c>
      <c r="I144" s="95">
        <v>42814.661496541608</v>
      </c>
      <c r="J144" s="95">
        <v>-34692.802170142546</v>
      </c>
      <c r="K144" s="95">
        <v>50282.629406160682</v>
      </c>
      <c r="L144" s="95">
        <v>-46981.247349952355</v>
      </c>
      <c r="M144" t="s">
        <v>170</v>
      </c>
      <c r="N144">
        <v>5648</v>
      </c>
    </row>
    <row r="145" spans="1:14" x14ac:dyDescent="0.25">
      <c r="A145" t="s">
        <v>152</v>
      </c>
      <c r="B145">
        <v>5649</v>
      </c>
      <c r="C145" s="95">
        <v>124986.42815162695</v>
      </c>
      <c r="D145" s="95">
        <v>188459.40774357671</v>
      </c>
      <c r="E145" s="95">
        <v>283987.42271974019</v>
      </c>
      <c r="F145" s="95">
        <v>201940.4821334217</v>
      </c>
      <c r="G145" s="95">
        <v>295161.21877193113</v>
      </c>
      <c r="H145" s="95">
        <v>235593.49810573901</v>
      </c>
      <c r="I145" s="95">
        <v>306572.82380021992</v>
      </c>
      <c r="J145" s="95">
        <v>228931.00553336009</v>
      </c>
      <c r="K145" s="95">
        <v>221048.16489409149</v>
      </c>
      <c r="L145" s="95">
        <v>84135.480045829245</v>
      </c>
      <c r="M145" t="s">
        <v>152</v>
      </c>
      <c r="N145">
        <v>5649</v>
      </c>
    </row>
    <row r="146" spans="1:14" x14ac:dyDescent="0.25">
      <c r="A146" t="s">
        <v>140</v>
      </c>
      <c r="B146">
        <v>5650</v>
      </c>
      <c r="C146" s="95">
        <v>136709.96942652206</v>
      </c>
      <c r="D146" s="95">
        <v>134208.42953667196</v>
      </c>
      <c r="E146" s="95">
        <v>349758.45840902516</v>
      </c>
      <c r="F146" s="95">
        <v>299374.05450760911</v>
      </c>
      <c r="G146" s="95">
        <v>388530.39764382393</v>
      </c>
      <c r="H146" s="95">
        <v>330739.72868533136</v>
      </c>
      <c r="I146" s="95">
        <v>404744.73646687687</v>
      </c>
      <c r="J146" s="95">
        <v>338989.47676590283</v>
      </c>
      <c r="K146" s="95">
        <v>475257.11660850607</v>
      </c>
      <c r="L146" s="95">
        <v>409507.79191646597</v>
      </c>
      <c r="M146" t="s">
        <v>140</v>
      </c>
      <c r="N146">
        <v>5650</v>
      </c>
    </row>
    <row r="147" spans="1:14" x14ac:dyDescent="0.25">
      <c r="A147" t="s">
        <v>133</v>
      </c>
      <c r="B147">
        <v>5651</v>
      </c>
      <c r="C147" s="95">
        <v>9060.6799741151863</v>
      </c>
      <c r="D147" s="95">
        <v>-3224.2510757130758</v>
      </c>
      <c r="E147" s="95">
        <v>12841.498267533321</v>
      </c>
      <c r="F147" s="95">
        <v>-3329.7786944535783</v>
      </c>
      <c r="G147" s="95">
        <v>17202.657202657203</v>
      </c>
      <c r="H147" s="95">
        <v>-1246.8121648921633</v>
      </c>
      <c r="I147" s="95">
        <v>8830.6958708866077</v>
      </c>
      <c r="J147" s="95">
        <v>-7155.5297686543727</v>
      </c>
      <c r="K147" s="95">
        <v>10392.187996189266</v>
      </c>
      <c r="L147" s="95">
        <v>-9709.8731813009399</v>
      </c>
      <c r="M147" t="s">
        <v>133</v>
      </c>
      <c r="N147">
        <v>5651</v>
      </c>
    </row>
    <row r="148" spans="1:14" x14ac:dyDescent="0.25">
      <c r="A148" t="s">
        <v>132</v>
      </c>
      <c r="B148">
        <v>5652</v>
      </c>
      <c r="C148" s="95">
        <v>42137.780312414325</v>
      </c>
      <c r="D148" s="95">
        <v>1691.6158817742626</v>
      </c>
      <c r="E148" s="95">
        <v>45396.412391976963</v>
      </c>
      <c r="F148" s="95">
        <v>6484.2214474021021</v>
      </c>
      <c r="G148" s="95">
        <v>48637.918329569016</v>
      </c>
      <c r="H148" s="95">
        <v>11801.415320688802</v>
      </c>
      <c r="I148" s="95">
        <v>27932.222205501093</v>
      </c>
      <c r="J148" s="95">
        <v>16479.141831431753</v>
      </c>
      <c r="K148" s="95">
        <v>22223.676782411509</v>
      </c>
      <c r="L148" s="95">
        <v>16972.625419912427</v>
      </c>
      <c r="M148" t="s">
        <v>132</v>
      </c>
      <c r="N148">
        <v>5652</v>
      </c>
    </row>
    <row r="149" spans="1:14" x14ac:dyDescent="0.25">
      <c r="A149" t="s">
        <v>125</v>
      </c>
      <c r="B149">
        <v>5653</v>
      </c>
      <c r="C149" s="95">
        <v>59123.436195057708</v>
      </c>
      <c r="D149" s="95">
        <v>42180.388033971547</v>
      </c>
      <c r="E149" s="95">
        <v>61860.777499339893</v>
      </c>
      <c r="F149" s="95">
        <v>48174.352174629297</v>
      </c>
      <c r="G149" s="95">
        <v>65959.426968764034</v>
      </c>
      <c r="H149" s="95">
        <v>55189.158871018873</v>
      </c>
      <c r="I149" s="95">
        <v>69194.472742605867</v>
      </c>
      <c r="J149" s="95">
        <v>53780.699147280495</v>
      </c>
      <c r="K149" s="95">
        <v>32750.384167425946</v>
      </c>
      <c r="L149" s="95">
        <v>4514.5772898527775</v>
      </c>
      <c r="M149" t="s">
        <v>125</v>
      </c>
      <c r="N149">
        <v>5653</v>
      </c>
    </row>
    <row r="150" spans="1:14" x14ac:dyDescent="0.25">
      <c r="A150" t="s">
        <v>121</v>
      </c>
      <c r="B150">
        <v>5654</v>
      </c>
      <c r="C150" s="95">
        <v>133461.70802609858</v>
      </c>
      <c r="D150" s="95">
        <v>121383.63158863985</v>
      </c>
      <c r="E150" s="95">
        <v>139410.42897985526</v>
      </c>
      <c r="F150" s="95">
        <v>130340.6939308306</v>
      </c>
      <c r="G150" s="95">
        <v>201086.29282971198</v>
      </c>
      <c r="H150" s="95">
        <v>194788.43094567501</v>
      </c>
      <c r="I150" s="95">
        <v>208551.6337042971</v>
      </c>
      <c r="J150" s="95">
        <v>199104.39245150925</v>
      </c>
      <c r="K150" s="95">
        <v>203973.81370706379</v>
      </c>
      <c r="L150" s="95">
        <v>199372.37700446445</v>
      </c>
      <c r="M150" t="s">
        <v>121</v>
      </c>
      <c r="N150">
        <v>5654</v>
      </c>
    </row>
    <row r="151" spans="1:14" x14ac:dyDescent="0.25">
      <c r="A151" t="s">
        <v>119</v>
      </c>
      <c r="B151">
        <v>5655</v>
      </c>
      <c r="C151" s="95">
        <v>100901.8094062445</v>
      </c>
      <c r="D151" s="95">
        <v>4050.6904261655263</v>
      </c>
      <c r="E151" s="95">
        <v>109246.65095955432</v>
      </c>
      <c r="F151" s="95">
        <v>15604.305271796924</v>
      </c>
      <c r="G151" s="95">
        <v>119134.66894323951</v>
      </c>
      <c r="H151" s="95">
        <v>28906.617626297455</v>
      </c>
      <c r="I151" s="95">
        <v>65649.910413916223</v>
      </c>
      <c r="J151" s="95">
        <v>38731.404074203907</v>
      </c>
      <c r="K151" s="95">
        <v>50491.90409033234</v>
      </c>
      <c r="L151" s="95">
        <v>38561.583812341749</v>
      </c>
      <c r="M151" t="s">
        <v>119</v>
      </c>
      <c r="N151">
        <v>5655</v>
      </c>
    </row>
    <row r="152" spans="1:14" x14ac:dyDescent="0.25">
      <c r="A152" t="s">
        <v>461</v>
      </c>
      <c r="B152">
        <v>5656</v>
      </c>
      <c r="C152" s="95">
        <v>2911789.64983737</v>
      </c>
      <c r="D152" s="95">
        <v>2815991.9279857897</v>
      </c>
      <c r="E152" s="95">
        <v>3929011.65200675</v>
      </c>
      <c r="F152" s="95">
        <v>3649546.7727214433</v>
      </c>
      <c r="G152" s="95">
        <v>4146725.7683130354</v>
      </c>
      <c r="H152" s="95">
        <v>3660155.7104411321</v>
      </c>
      <c r="I152" s="95">
        <v>4448643.9728851188</v>
      </c>
      <c r="J152" s="95">
        <v>3949921.2329429733</v>
      </c>
      <c r="K152" s="95">
        <v>4673047.3483283306</v>
      </c>
      <c r="L152" s="95">
        <v>4179868.5348695037</v>
      </c>
      <c r="M152" s="101" t="s">
        <v>461</v>
      </c>
      <c r="N152" s="101">
        <f>B152</f>
        <v>5656</v>
      </c>
    </row>
    <row r="153" spans="1:14" x14ac:dyDescent="0.25">
      <c r="A153" t="s">
        <v>390</v>
      </c>
      <c r="B153">
        <v>5661</v>
      </c>
      <c r="C153" s="95">
        <v>912935.98842292198</v>
      </c>
      <c r="D153" s="95">
        <v>863424.90633838344</v>
      </c>
      <c r="E153" s="95">
        <v>943202.99161143333</v>
      </c>
      <c r="F153" s="95">
        <v>892504.48695579986</v>
      </c>
      <c r="G153" s="95">
        <v>950597.62513974286</v>
      </c>
      <c r="H153" s="95">
        <v>873923.83588064671</v>
      </c>
      <c r="I153" s="95">
        <v>922281.48943686846</v>
      </c>
      <c r="J153" s="95">
        <v>905710.96786201652</v>
      </c>
      <c r="K153" s="95">
        <v>774753.27780175512</v>
      </c>
      <c r="L153" s="95">
        <v>760280.84795473889</v>
      </c>
      <c r="M153" t="s">
        <v>390</v>
      </c>
      <c r="N153">
        <v>5661</v>
      </c>
    </row>
    <row r="154" spans="1:14" x14ac:dyDescent="0.25">
      <c r="A154" t="s">
        <v>376</v>
      </c>
      <c r="B154">
        <v>5663</v>
      </c>
      <c r="C154" s="95">
        <v>443841.49064332183</v>
      </c>
      <c r="D154" s="95">
        <v>452144.37687627162</v>
      </c>
      <c r="E154" s="95">
        <v>429685.8810179932</v>
      </c>
      <c r="F154" s="95">
        <v>436676.85411407484</v>
      </c>
      <c r="G154" s="95">
        <v>447690.65965661709</v>
      </c>
      <c r="H154" s="95">
        <v>475218.29206695873</v>
      </c>
      <c r="I154" s="95">
        <v>433890.39075940038</v>
      </c>
      <c r="J154" s="95">
        <v>454338.93069951405</v>
      </c>
      <c r="K154" s="95">
        <v>261817.2707532988</v>
      </c>
      <c r="L154" s="95">
        <v>283586.5472299325</v>
      </c>
      <c r="M154" t="s">
        <v>376</v>
      </c>
      <c r="N154">
        <v>5663</v>
      </c>
    </row>
    <row r="155" spans="1:14" x14ac:dyDescent="0.25">
      <c r="A155" t="s">
        <v>364</v>
      </c>
      <c r="B155">
        <v>5665</v>
      </c>
      <c r="C155" s="95">
        <v>417511.91068990447</v>
      </c>
      <c r="D155" s="95">
        <v>425322.25282428937</v>
      </c>
      <c r="E155" s="95">
        <v>437534.02496352734</v>
      </c>
      <c r="F155" s="95">
        <v>444652.68706593005</v>
      </c>
      <c r="G155" s="95">
        <v>431261.64462334674</v>
      </c>
      <c r="H155" s="95">
        <v>457779.08868835476</v>
      </c>
      <c r="I155" s="95">
        <v>437945.44114032935</v>
      </c>
      <c r="J155" s="95">
        <v>458585.08893035055</v>
      </c>
      <c r="K155" s="95">
        <v>275597.12710873556</v>
      </c>
      <c r="L155" s="95">
        <v>298512.15497887623</v>
      </c>
      <c r="M155" t="s">
        <v>364</v>
      </c>
      <c r="N155">
        <v>5665</v>
      </c>
    </row>
    <row r="156" spans="1:14" x14ac:dyDescent="0.25">
      <c r="A156" t="s">
        <v>331</v>
      </c>
      <c r="B156">
        <v>5669</v>
      </c>
      <c r="C156" s="95">
        <v>556682.54758653929</v>
      </c>
      <c r="D156" s="95">
        <v>567096.3370990525</v>
      </c>
      <c r="E156" s="95">
        <v>590572.83190144273</v>
      </c>
      <c r="F156" s="95">
        <v>600181.42962710746</v>
      </c>
      <c r="G156" s="95">
        <v>636624.33253922616</v>
      </c>
      <c r="H156" s="95">
        <v>675769.13092090457</v>
      </c>
      <c r="I156" s="95">
        <v>634615.38461538462</v>
      </c>
      <c r="J156" s="95">
        <v>664523.76312592463</v>
      </c>
      <c r="K156" s="95">
        <v>398363.12009353598</v>
      </c>
      <c r="L156" s="95">
        <v>431485.75128764845</v>
      </c>
      <c r="M156" t="s">
        <v>331</v>
      </c>
      <c r="N156">
        <v>5669</v>
      </c>
    </row>
    <row r="157" spans="1:14" x14ac:dyDescent="0.25">
      <c r="A157" t="s">
        <v>325</v>
      </c>
      <c r="B157">
        <v>5671</v>
      </c>
      <c r="C157" s="95">
        <v>462648.33346719143</v>
      </c>
      <c r="D157" s="95">
        <v>469604.6682817231</v>
      </c>
      <c r="E157" s="95">
        <v>480698.816663965</v>
      </c>
      <c r="F157" s="95">
        <v>487993.61502311577</v>
      </c>
      <c r="G157" s="95">
        <v>476441.43596484023</v>
      </c>
      <c r="H157" s="95">
        <v>505913.83128534589</v>
      </c>
      <c r="I157" s="95">
        <v>484578.52052101254</v>
      </c>
      <c r="J157" s="95">
        <v>508281.23191535473</v>
      </c>
      <c r="K157" s="95">
        <v>0</v>
      </c>
      <c r="L157" s="95">
        <v>-9608.8644528368932</v>
      </c>
      <c r="M157" t="s">
        <v>325</v>
      </c>
      <c r="N157">
        <v>5671</v>
      </c>
    </row>
    <row r="158" spans="1:14" x14ac:dyDescent="0.25">
      <c r="A158" t="s">
        <v>283</v>
      </c>
      <c r="B158">
        <v>5673</v>
      </c>
      <c r="C158" s="95">
        <v>697733.86876556103</v>
      </c>
      <c r="D158" s="95">
        <v>710786.28737752861</v>
      </c>
      <c r="E158" s="95">
        <v>753421.81877127569</v>
      </c>
      <c r="F158" s="95">
        <v>765679.96337810392</v>
      </c>
      <c r="G158" s="95">
        <v>753681.06465127738</v>
      </c>
      <c r="H158" s="95">
        <v>800023.45499345812</v>
      </c>
      <c r="I158" s="95">
        <v>738019.16932907351</v>
      </c>
      <c r="J158" s="95">
        <v>772800.79801225755</v>
      </c>
      <c r="K158" s="95">
        <v>474778.68715550355</v>
      </c>
      <c r="L158" s="95">
        <v>514255.03062270052</v>
      </c>
      <c r="M158" t="s">
        <v>283</v>
      </c>
      <c r="N158">
        <v>5673</v>
      </c>
    </row>
    <row r="159" spans="1:14" x14ac:dyDescent="0.25">
      <c r="A159" t="s">
        <v>257</v>
      </c>
      <c r="B159">
        <v>5674</v>
      </c>
      <c r="C159" s="95">
        <v>274579.90522849571</v>
      </c>
      <c r="D159" s="95">
        <v>281613.42890401499</v>
      </c>
      <c r="E159" s="95">
        <v>278609.11006646132</v>
      </c>
      <c r="F159" s="95">
        <v>285197.04065043951</v>
      </c>
      <c r="G159" s="95">
        <v>279293.25556559599</v>
      </c>
      <c r="H159" s="95">
        <v>298472.93536049058</v>
      </c>
      <c r="I159" s="95">
        <v>296018.6778078152</v>
      </c>
      <c r="J159" s="95">
        <v>312090.58525922307</v>
      </c>
      <c r="K159" s="95">
        <v>176632.70419241689</v>
      </c>
      <c r="L159" s="95">
        <v>193301.68781794346</v>
      </c>
      <c r="M159" t="s">
        <v>257</v>
      </c>
      <c r="N159">
        <v>5674</v>
      </c>
    </row>
    <row r="160" spans="1:14" x14ac:dyDescent="0.25">
      <c r="A160" t="s">
        <v>256</v>
      </c>
      <c r="B160">
        <v>5675</v>
      </c>
      <c r="C160" s="95">
        <v>8224232.3668781631</v>
      </c>
      <c r="D160" s="95">
        <v>8378082.0342370141</v>
      </c>
      <c r="E160" s="95">
        <v>8454413.0653266329</v>
      </c>
      <c r="F160" s="95">
        <v>8591966.047386067</v>
      </c>
      <c r="G160" s="95">
        <v>8666305.4300501104</v>
      </c>
      <c r="H160" s="95">
        <v>9199179.7822136059</v>
      </c>
      <c r="I160" s="95">
        <v>8513578.2747603841</v>
      </c>
      <c r="J160" s="95">
        <v>8914809.2056413982</v>
      </c>
      <c r="K160" s="95">
        <v>5207532.9881409714</v>
      </c>
      <c r="L160" s="95">
        <v>5640522.8556690393</v>
      </c>
      <c r="M160" t="s">
        <v>256</v>
      </c>
      <c r="N160">
        <v>5675</v>
      </c>
    </row>
    <row r="161" spans="1:14" x14ac:dyDescent="0.25">
      <c r="A161" t="s">
        <v>228</v>
      </c>
      <c r="B161">
        <v>5678</v>
      </c>
      <c r="C161" s="95">
        <v>11509787.808208177</v>
      </c>
      <c r="D161" s="95">
        <v>11725099.942723652</v>
      </c>
      <c r="E161" s="95">
        <v>11986077.840816988</v>
      </c>
      <c r="F161" s="95">
        <v>12181090.875720927</v>
      </c>
      <c r="G161" s="95">
        <v>12486051.425285468</v>
      </c>
      <c r="H161" s="95">
        <v>13253794.56773903</v>
      </c>
      <c r="I161" s="95">
        <v>12438867.043499632</v>
      </c>
      <c r="J161" s="95">
        <v>13025090.37309121</v>
      </c>
      <c r="K161" s="95">
        <v>7748037.4143978618</v>
      </c>
      <c r="L161" s="95">
        <v>8392262.1752015892</v>
      </c>
      <c r="M161" t="s">
        <v>228</v>
      </c>
      <c r="N161">
        <v>5678</v>
      </c>
    </row>
    <row r="162" spans="1:14" x14ac:dyDescent="0.25">
      <c r="A162" t="s">
        <v>223</v>
      </c>
      <c r="B162">
        <v>5680</v>
      </c>
      <c r="C162" s="95">
        <v>789898.79321767646</v>
      </c>
      <c r="D162" s="95">
        <v>747060.36370517814</v>
      </c>
      <c r="E162" s="95">
        <v>769387.80616542394</v>
      </c>
      <c r="F162" s="95">
        <v>728032.11537586921</v>
      </c>
      <c r="G162" s="95">
        <v>779437.38792621577</v>
      </c>
      <c r="H162" s="95">
        <v>716569.12858911755</v>
      </c>
      <c r="I162" s="95">
        <v>718130.63891047833</v>
      </c>
      <c r="J162" s="95">
        <v>705228.07133005955</v>
      </c>
      <c r="K162" s="95">
        <v>624734.73859876278</v>
      </c>
      <c r="L162" s="95">
        <v>613064.66254175245</v>
      </c>
      <c r="M162" t="s">
        <v>223</v>
      </c>
      <c r="N162">
        <v>5680</v>
      </c>
    </row>
    <row r="163" spans="1:14" x14ac:dyDescent="0.25">
      <c r="A163" t="s">
        <v>197</v>
      </c>
      <c r="B163">
        <v>5683</v>
      </c>
      <c r="C163" s="95">
        <v>404347.12071319576</v>
      </c>
      <c r="D163" s="95">
        <v>410954.421671919</v>
      </c>
      <c r="E163" s="95">
        <v>396331.26924947317</v>
      </c>
      <c r="F163" s="95">
        <v>402457.07937004557</v>
      </c>
      <c r="G163" s="95">
        <v>398403.61455680605</v>
      </c>
      <c r="H163" s="95">
        <v>423067.15257979697</v>
      </c>
      <c r="I163" s="95">
        <v>373064.63504546572</v>
      </c>
      <c r="J163" s="95">
        <v>391330.92384997592</v>
      </c>
      <c r="K163" s="95">
        <v>200434.27426089859</v>
      </c>
      <c r="L163" s="95">
        <v>217233.63426345622</v>
      </c>
      <c r="M163" t="s">
        <v>197</v>
      </c>
      <c r="N163">
        <v>5683</v>
      </c>
    </row>
    <row r="164" spans="1:14" x14ac:dyDescent="0.25">
      <c r="A164" t="s">
        <v>181</v>
      </c>
      <c r="B164">
        <v>5684</v>
      </c>
      <c r="C164" s="95">
        <v>174903.63826198698</v>
      </c>
      <c r="D164" s="95">
        <v>178175.53834531043</v>
      </c>
      <c r="E164" s="95">
        <v>164811.02285621656</v>
      </c>
      <c r="F164" s="95">
        <v>167492.49198896025</v>
      </c>
      <c r="G164" s="95">
        <v>172504.65784933869</v>
      </c>
      <c r="H164" s="95">
        <v>183111.63547534193</v>
      </c>
      <c r="I164" s="95">
        <v>131789.13738019171</v>
      </c>
      <c r="J164" s="95">
        <v>138000.14250218886</v>
      </c>
      <c r="K164" s="95">
        <v>78920.99549022883</v>
      </c>
      <c r="L164" s="95">
        <v>85483.026198496402</v>
      </c>
      <c r="M164" t="s">
        <v>181</v>
      </c>
      <c r="N164">
        <v>5684</v>
      </c>
    </row>
    <row r="165" spans="1:14" x14ac:dyDescent="0.25">
      <c r="A165" t="s">
        <v>156</v>
      </c>
      <c r="B165">
        <v>5688</v>
      </c>
      <c r="C165" s="95">
        <v>580181.75881584676</v>
      </c>
      <c r="D165" s="95">
        <v>584782.51897330571</v>
      </c>
      <c r="E165" s="95">
        <v>434467.6131322094</v>
      </c>
      <c r="F165" s="95">
        <v>436171.90222225437</v>
      </c>
      <c r="G165" s="95">
        <v>340636.96419187746</v>
      </c>
      <c r="H165" s="95">
        <v>323133.59242538625</v>
      </c>
      <c r="I165" s="95">
        <v>344389.23930389853</v>
      </c>
      <c r="J165" s="95">
        <v>316648.71900211665</v>
      </c>
      <c r="K165" s="95">
        <v>347749.3074792244</v>
      </c>
      <c r="L165" s="95">
        <v>307753.06654105388</v>
      </c>
      <c r="M165" t="s">
        <v>156</v>
      </c>
      <c r="N165">
        <v>5688</v>
      </c>
    </row>
    <row r="166" spans="1:14" x14ac:dyDescent="0.25">
      <c r="A166" t="s">
        <v>135</v>
      </c>
      <c r="B166">
        <v>5690</v>
      </c>
      <c r="C166" s="95">
        <v>250131.00955746527</v>
      </c>
      <c r="D166" s="95">
        <v>254810.17849383102</v>
      </c>
      <c r="E166" s="95">
        <v>235444.31836602368</v>
      </c>
      <c r="F166" s="95">
        <v>239274.98855565744</v>
      </c>
      <c r="G166" s="95">
        <v>250542.47925737288</v>
      </c>
      <c r="H166" s="95">
        <v>265947.85152371088</v>
      </c>
      <c r="I166" s="95">
        <v>267633.32514131238</v>
      </c>
      <c r="J166" s="95">
        <v>280246.44323521422</v>
      </c>
      <c r="K166" s="95">
        <v>177885.41840654751</v>
      </c>
      <c r="L166" s="95">
        <v>192676.02730454743</v>
      </c>
      <c r="M166" t="s">
        <v>135</v>
      </c>
      <c r="N166">
        <v>5690</v>
      </c>
    </row>
    <row r="167" spans="1:14" x14ac:dyDescent="0.25">
      <c r="A167" t="s">
        <v>127</v>
      </c>
      <c r="B167">
        <v>5692</v>
      </c>
      <c r="C167" s="95">
        <v>2245051.153678711</v>
      </c>
      <c r="D167" s="95">
        <v>2260054.0750035741</v>
      </c>
      <c r="E167" s="95">
        <v>1718375.1109139307</v>
      </c>
      <c r="F167" s="95">
        <v>1718917.2188442261</v>
      </c>
      <c r="G167" s="95">
        <v>1274641.5434276704</v>
      </c>
      <c r="H167" s="95">
        <v>1200562.2497995894</v>
      </c>
      <c r="I167" s="95">
        <v>1249764.7237632039</v>
      </c>
      <c r="J167" s="95">
        <v>1144182.4226822655</v>
      </c>
      <c r="K167" s="95">
        <v>1351585.6417359188</v>
      </c>
      <c r="L167" s="95">
        <v>1193550.8533692744</v>
      </c>
      <c r="M167" t="s">
        <v>127</v>
      </c>
      <c r="N167">
        <v>5692</v>
      </c>
    </row>
    <row r="168" spans="1:14" x14ac:dyDescent="0.25">
      <c r="A168" t="s">
        <v>236</v>
      </c>
      <c r="B168">
        <v>5693</v>
      </c>
      <c r="C168" s="95">
        <v>6811848.8704680437</v>
      </c>
      <c r="D168" s="95">
        <v>6348420.8355281511</v>
      </c>
      <c r="E168" s="95">
        <v>7111712.9172999272</v>
      </c>
      <c r="F168" s="95">
        <v>6651633.6122589549</v>
      </c>
      <c r="G168" s="95">
        <v>7155113.3844072251</v>
      </c>
      <c r="H168" s="95">
        <v>6491557.4208732992</v>
      </c>
      <c r="I168" s="95">
        <v>6449523.0402724314</v>
      </c>
      <c r="J168" s="95">
        <v>6271760.0519645587</v>
      </c>
      <c r="K168" s="95">
        <v>5356167.4424484642</v>
      </c>
      <c r="L168" s="95">
        <v>5192618.3584285351</v>
      </c>
      <c r="M168" t="s">
        <v>236</v>
      </c>
      <c r="N168">
        <v>5693</v>
      </c>
    </row>
    <row r="169" spans="1:14" x14ac:dyDescent="0.25">
      <c r="A169" t="s">
        <v>418</v>
      </c>
      <c r="B169">
        <v>5701</v>
      </c>
      <c r="C169" s="95">
        <v>785261.24585727032</v>
      </c>
      <c r="D169" s="95">
        <v>763957.38299262279</v>
      </c>
      <c r="E169" s="95">
        <v>887151.9342806153</v>
      </c>
      <c r="F169" s="95">
        <v>862242.47232468007</v>
      </c>
      <c r="G169" s="95">
        <v>896828.05093563593</v>
      </c>
      <c r="H169" s="95">
        <v>873932.67439476389</v>
      </c>
      <c r="I169" s="95">
        <v>948172.15596011025</v>
      </c>
      <c r="J169" s="95">
        <v>927790.56100762659</v>
      </c>
      <c r="K169" s="95">
        <v>784176.3186823643</v>
      </c>
      <c r="L169" s="95">
        <v>770946.16308421735</v>
      </c>
      <c r="M169" t="s">
        <v>418</v>
      </c>
      <c r="N169">
        <v>5701</v>
      </c>
    </row>
    <row r="170" spans="1:14" x14ac:dyDescent="0.25">
      <c r="A170" t="s">
        <v>416</v>
      </c>
      <c r="B170">
        <v>5702</v>
      </c>
      <c r="C170" s="95">
        <v>5314585.274340516</v>
      </c>
      <c r="D170" s="95">
        <v>4784461.3686804678</v>
      </c>
      <c r="E170" s="95">
        <v>5430409.0528938686</v>
      </c>
      <c r="F170" s="95">
        <v>4897176.4234413365</v>
      </c>
      <c r="G170" s="95">
        <v>5430626.5865177922</v>
      </c>
      <c r="H170" s="95">
        <v>4828335.0860577552</v>
      </c>
      <c r="I170" s="95">
        <v>5440470.772330272</v>
      </c>
      <c r="J170" s="95">
        <v>5075936.8676295094</v>
      </c>
      <c r="K170" s="95">
        <v>5844481.9302870538</v>
      </c>
      <c r="L170" s="95">
        <v>5378545.1755242869</v>
      </c>
      <c r="M170" t="s">
        <v>416</v>
      </c>
      <c r="N170">
        <v>5702</v>
      </c>
    </row>
    <row r="171" spans="1:14" x14ac:dyDescent="0.25">
      <c r="A171" t="s">
        <v>410</v>
      </c>
      <c r="B171">
        <v>5703</v>
      </c>
      <c r="C171" s="95">
        <v>383222.95495175314</v>
      </c>
      <c r="D171" s="95">
        <v>296495.81981280586</v>
      </c>
      <c r="E171" s="95">
        <v>362362.14439304819</v>
      </c>
      <c r="F171" s="95">
        <v>307143.19413928478</v>
      </c>
      <c r="G171" s="95">
        <v>381581.31034044671</v>
      </c>
      <c r="H171" s="95">
        <v>306837.43982771499</v>
      </c>
      <c r="I171" s="95">
        <v>379521.63387682039</v>
      </c>
      <c r="J171" s="95">
        <v>301940.01935044688</v>
      </c>
      <c r="K171" s="95">
        <v>423521.93086517724</v>
      </c>
      <c r="L171" s="95">
        <v>301950.20471142797</v>
      </c>
      <c r="M171" t="s">
        <v>410</v>
      </c>
      <c r="N171">
        <v>5703</v>
      </c>
    </row>
    <row r="172" spans="1:14" x14ac:dyDescent="0.25">
      <c r="A172" t="s">
        <v>407</v>
      </c>
      <c r="B172">
        <v>5704</v>
      </c>
      <c r="C172" s="95">
        <v>503337.20188308356</v>
      </c>
      <c r="D172" s="95">
        <v>244988.49028729697</v>
      </c>
      <c r="E172" s="95">
        <v>480754.36128203443</v>
      </c>
      <c r="F172" s="95">
        <v>234656.10846547649</v>
      </c>
      <c r="G172" s="95">
        <v>528196.06470781541</v>
      </c>
      <c r="H172" s="95">
        <v>280230.07144727185</v>
      </c>
      <c r="I172" s="95">
        <v>549982.3528786588</v>
      </c>
      <c r="J172" s="95">
        <v>329322.68175722886</v>
      </c>
      <c r="K172" s="95">
        <v>597901.12059840409</v>
      </c>
      <c r="L172" s="95">
        <v>316563.27826505108</v>
      </c>
      <c r="M172" t="s">
        <v>407</v>
      </c>
      <c r="N172">
        <v>5704</v>
      </c>
    </row>
    <row r="173" spans="1:14" x14ac:dyDescent="0.25">
      <c r="A173" t="s">
        <v>395</v>
      </c>
      <c r="B173">
        <v>5705</v>
      </c>
      <c r="C173" s="95">
        <v>27981.28778343978</v>
      </c>
      <c r="D173" s="95">
        <v>-3935.9364501260734</v>
      </c>
      <c r="E173" s="95">
        <v>26760.317625204152</v>
      </c>
      <c r="F173" s="95">
        <v>-1797.4106430835782</v>
      </c>
      <c r="G173" s="95">
        <v>27202.393055572171</v>
      </c>
      <c r="H173" s="95">
        <v>-1691.5406309115187</v>
      </c>
      <c r="I173" s="95">
        <v>29350.428812249113</v>
      </c>
      <c r="J173" s="95">
        <v>-15080.282779787372</v>
      </c>
      <c r="K173" s="95">
        <v>30796.231696864103</v>
      </c>
      <c r="L173" s="95">
        <v>-1389.8755899743583</v>
      </c>
      <c r="M173" t="s">
        <v>395</v>
      </c>
      <c r="N173">
        <v>5705</v>
      </c>
    </row>
    <row r="174" spans="1:14" x14ac:dyDescent="0.25">
      <c r="A174" t="s">
        <v>393</v>
      </c>
      <c r="B174">
        <v>5706</v>
      </c>
      <c r="C174" s="95">
        <v>4047917.4841757519</v>
      </c>
      <c r="D174" s="95">
        <v>3938098.8990548919</v>
      </c>
      <c r="E174" s="95">
        <v>4276811.6165111326</v>
      </c>
      <c r="F174" s="95">
        <v>4156727.2519985619</v>
      </c>
      <c r="G174" s="95">
        <v>4433228.6185988635</v>
      </c>
      <c r="H174" s="95">
        <v>4320051.4734273916</v>
      </c>
      <c r="I174" s="95">
        <v>4599643.6501894705</v>
      </c>
      <c r="J174" s="95">
        <v>4500771.2321221055</v>
      </c>
      <c r="K174" s="95">
        <v>3941886.3162336703</v>
      </c>
      <c r="L174" s="95">
        <v>3875381.1590751288</v>
      </c>
      <c r="M174" t="s">
        <v>393</v>
      </c>
      <c r="N174">
        <v>5706</v>
      </c>
    </row>
    <row r="175" spans="1:14" x14ac:dyDescent="0.25">
      <c r="A175" t="s">
        <v>369</v>
      </c>
      <c r="B175">
        <v>5707</v>
      </c>
      <c r="C175" s="95">
        <v>41908.910756728495</v>
      </c>
      <c r="D175" s="95">
        <v>-59932.377898294435</v>
      </c>
      <c r="E175" s="95">
        <v>42624.280418337708</v>
      </c>
      <c r="F175" s="95">
        <v>-80646.237119404104</v>
      </c>
      <c r="G175" s="95">
        <v>44743.815001710827</v>
      </c>
      <c r="H175" s="95">
        <v>-76650.505623259378</v>
      </c>
      <c r="I175" s="95">
        <v>43365.512466541077</v>
      </c>
      <c r="J175" s="95">
        <v>-63710.656769308058</v>
      </c>
      <c r="K175" s="95">
        <v>44487.277591214661</v>
      </c>
      <c r="L175" s="95">
        <v>-45336.200708047698</v>
      </c>
      <c r="M175" t="s">
        <v>369</v>
      </c>
      <c r="N175">
        <v>5707</v>
      </c>
    </row>
    <row r="176" spans="1:14" x14ac:dyDescent="0.25">
      <c r="A176" t="s">
        <v>368</v>
      </c>
      <c r="B176">
        <v>5708</v>
      </c>
      <c r="C176" s="95">
        <v>31668.011511663262</v>
      </c>
      <c r="D176" s="95">
        <v>-45287.247960741282</v>
      </c>
      <c r="E176" s="95">
        <v>32489.387557393609</v>
      </c>
      <c r="F176" s="95">
        <v>-61470.758616972431</v>
      </c>
      <c r="G176" s="95">
        <v>31653.69373739307</v>
      </c>
      <c r="H176" s="95">
        <v>-54225.855120360357</v>
      </c>
      <c r="I176" s="95">
        <v>32634.156141877906</v>
      </c>
      <c r="J176" s="95">
        <v>-47944.631635919577</v>
      </c>
      <c r="K176" s="95">
        <v>32486.058520096281</v>
      </c>
      <c r="L176" s="95">
        <v>-33105.969819365062</v>
      </c>
      <c r="M176" t="s">
        <v>368</v>
      </c>
      <c r="N176">
        <v>5708</v>
      </c>
    </row>
    <row r="177" spans="1:14" x14ac:dyDescent="0.25">
      <c r="A177" t="s">
        <v>359</v>
      </c>
      <c r="B177">
        <v>5709</v>
      </c>
      <c r="C177" s="95">
        <v>4388428.9978660727</v>
      </c>
      <c r="D177" s="95">
        <v>4320687.6107707666</v>
      </c>
      <c r="E177" s="95">
        <v>4613159.9051048141</v>
      </c>
      <c r="F177" s="95">
        <v>4556705.4304737011</v>
      </c>
      <c r="G177" s="95">
        <v>4848354.2666302063</v>
      </c>
      <c r="H177" s="95">
        <v>4791969.6844516434</v>
      </c>
      <c r="I177" s="95">
        <v>4950669.0866512991</v>
      </c>
      <c r="J177" s="95">
        <v>4883934.1116856216</v>
      </c>
      <c r="K177" s="95">
        <v>4267459.5199723309</v>
      </c>
      <c r="L177" s="95">
        <v>4195461.4857127722</v>
      </c>
      <c r="M177" t="s">
        <v>359</v>
      </c>
      <c r="N177">
        <v>5709</v>
      </c>
    </row>
    <row r="178" spans="1:14" x14ac:dyDescent="0.25">
      <c r="A178" t="s">
        <v>352</v>
      </c>
      <c r="B178">
        <v>5710</v>
      </c>
      <c r="C178" s="95">
        <v>131733.79626821558</v>
      </c>
      <c r="D178" s="95">
        <v>64118.574480137482</v>
      </c>
      <c r="E178" s="95">
        <v>126921.1462098317</v>
      </c>
      <c r="F178" s="95">
        <v>61950.186311684418</v>
      </c>
      <c r="G178" s="95">
        <v>135126.28480873167</v>
      </c>
      <c r="H178" s="95">
        <v>71690.137387339346</v>
      </c>
      <c r="I178" s="95">
        <v>140594.87401969812</v>
      </c>
      <c r="J178" s="95">
        <v>84186.484731996534</v>
      </c>
      <c r="K178" s="95">
        <v>151510.02218305107</v>
      </c>
      <c r="L178" s="95">
        <v>80218.129151981528</v>
      </c>
      <c r="M178" t="s">
        <v>352</v>
      </c>
      <c r="N178">
        <v>5710</v>
      </c>
    </row>
    <row r="179" spans="1:14" x14ac:dyDescent="0.25">
      <c r="A179" t="s">
        <v>351</v>
      </c>
      <c r="B179">
        <v>5711</v>
      </c>
      <c r="C179" s="95">
        <v>94562.888105971608</v>
      </c>
      <c r="D179" s="95">
        <v>-13301.514962644527</v>
      </c>
      <c r="E179" s="95">
        <v>96048.708889505215</v>
      </c>
      <c r="F179" s="95">
        <v>-6451.3050267323197</v>
      </c>
      <c r="G179" s="95">
        <v>96774.57408255068</v>
      </c>
      <c r="H179" s="95">
        <v>-6017.7839414852278</v>
      </c>
      <c r="I179" s="95">
        <v>97394.675539608666</v>
      </c>
      <c r="J179" s="95">
        <v>-50041.491992443218</v>
      </c>
      <c r="K179" s="95">
        <v>98561.735934644559</v>
      </c>
      <c r="L179" s="95">
        <v>-4448.2244525719143</v>
      </c>
      <c r="M179" t="s">
        <v>351</v>
      </c>
      <c r="N179">
        <v>5711</v>
      </c>
    </row>
    <row r="180" spans="1:14" x14ac:dyDescent="0.25">
      <c r="A180" t="s">
        <v>349</v>
      </c>
      <c r="B180">
        <v>5712</v>
      </c>
      <c r="C180" s="95">
        <v>101180.08454124452</v>
      </c>
      <c r="D180" s="95">
        <v>-144693.88378302514</v>
      </c>
      <c r="E180" s="95">
        <v>104139.23139077694</v>
      </c>
      <c r="F180" s="95">
        <v>-197034.10980188497</v>
      </c>
      <c r="G180" s="95">
        <v>105875.01103205119</v>
      </c>
      <c r="H180" s="95">
        <v>-181374.18832445532</v>
      </c>
      <c r="I180" s="95">
        <v>105824.03744762481</v>
      </c>
      <c r="J180" s="95">
        <v>-155471.90715133256</v>
      </c>
      <c r="K180" s="95">
        <v>107700.59528477781</v>
      </c>
      <c r="L180" s="95">
        <v>-109755.77892343639</v>
      </c>
      <c r="M180" t="s">
        <v>349</v>
      </c>
      <c r="N180">
        <v>5712</v>
      </c>
    </row>
    <row r="181" spans="1:14" x14ac:dyDescent="0.25">
      <c r="A181" t="s">
        <v>340</v>
      </c>
      <c r="B181">
        <v>5713</v>
      </c>
      <c r="C181" s="95">
        <v>74829.692211492918</v>
      </c>
      <c r="D181" s="95">
        <v>-81714.26787801522</v>
      </c>
      <c r="E181" s="95">
        <v>74992.985919733794</v>
      </c>
      <c r="F181" s="95">
        <v>-58555.804432376804</v>
      </c>
      <c r="G181" s="95">
        <v>75375.358212167252</v>
      </c>
      <c r="H181" s="95">
        <v>-11085.718770159621</v>
      </c>
      <c r="I181" s="95">
        <v>74239.319936865402</v>
      </c>
      <c r="J181" s="95">
        <v>-39924.948189325143</v>
      </c>
      <c r="K181" s="95">
        <v>75076.591717887059</v>
      </c>
      <c r="L181" s="95">
        <v>3315.8347675648602</v>
      </c>
      <c r="M181" t="s">
        <v>473</v>
      </c>
      <c r="N181">
        <v>5713</v>
      </c>
    </row>
    <row r="182" spans="1:14" x14ac:dyDescent="0.25">
      <c r="A182" t="s">
        <v>339</v>
      </c>
      <c r="B182">
        <v>5714</v>
      </c>
      <c r="C182" s="95">
        <v>4266817.742976672</v>
      </c>
      <c r="D182" s="95">
        <v>4151060.4704200919</v>
      </c>
      <c r="E182" s="95">
        <v>4339651.5451893434</v>
      </c>
      <c r="F182" s="95">
        <v>4217802.760454894</v>
      </c>
      <c r="G182" s="95">
        <v>4578130.9674399933</v>
      </c>
      <c r="H182" s="95">
        <v>4461254.5692903027</v>
      </c>
      <c r="I182" s="95">
        <v>4740860.779800551</v>
      </c>
      <c r="J182" s="95">
        <v>4638952.8050381336</v>
      </c>
      <c r="K182" s="95">
        <v>4064413.8660277897</v>
      </c>
      <c r="L182" s="95">
        <v>3995841.4970570374</v>
      </c>
      <c r="M182" t="s">
        <v>339</v>
      </c>
      <c r="N182">
        <v>5714</v>
      </c>
    </row>
    <row r="183" spans="1:14" x14ac:dyDescent="0.25">
      <c r="A183" t="s">
        <v>323</v>
      </c>
      <c r="B183">
        <v>5715</v>
      </c>
      <c r="C183" s="95">
        <v>295341.96797223209</v>
      </c>
      <c r="D183" s="95">
        <v>138033.89084562747</v>
      </c>
      <c r="E183" s="95">
        <v>278846.19963486283</v>
      </c>
      <c r="F183" s="95">
        <v>130304.26101418673</v>
      </c>
      <c r="G183" s="95">
        <v>298153.13854558201</v>
      </c>
      <c r="H183" s="95">
        <v>153481.44943260809</v>
      </c>
      <c r="I183" s="95">
        <v>305702.28118511516</v>
      </c>
      <c r="J183" s="95">
        <v>178091.42394650317</v>
      </c>
      <c r="K183" s="95">
        <v>336693.68840166746</v>
      </c>
      <c r="L183" s="95">
        <v>172887.9941851882</v>
      </c>
      <c r="M183" t="s">
        <v>323</v>
      </c>
      <c r="N183">
        <v>5715</v>
      </c>
    </row>
    <row r="184" spans="1:14" x14ac:dyDescent="0.25">
      <c r="A184" t="s">
        <v>309</v>
      </c>
      <c r="B184">
        <v>5716</v>
      </c>
      <c r="C184" s="95">
        <v>6031918.2425142527</v>
      </c>
      <c r="D184" s="95">
        <v>5868274.4109521816</v>
      </c>
      <c r="E184" s="95">
        <v>6431851.5235344619</v>
      </c>
      <c r="F184" s="95">
        <v>6251257.9243539311</v>
      </c>
      <c r="G184" s="95">
        <v>6802577.8361362424</v>
      </c>
      <c r="H184" s="95">
        <v>6628912.9057803703</v>
      </c>
      <c r="I184" s="95">
        <v>6528266.1631636536</v>
      </c>
      <c r="J184" s="95">
        <v>6387936.7136610225</v>
      </c>
      <c r="K184" s="95">
        <v>5611761.7805706691</v>
      </c>
      <c r="L184" s="95">
        <v>5517083.4795714319</v>
      </c>
      <c r="M184" t="s">
        <v>309</v>
      </c>
      <c r="N184">
        <v>5716</v>
      </c>
    </row>
    <row r="185" spans="1:14" x14ac:dyDescent="0.25">
      <c r="A185" t="s">
        <v>301</v>
      </c>
      <c r="B185">
        <v>5717</v>
      </c>
      <c r="C185" s="95">
        <v>120432.97512196716</v>
      </c>
      <c r="D185" s="95">
        <v>-172226.7280656251</v>
      </c>
      <c r="E185" s="95">
        <v>122965.75705335349</v>
      </c>
      <c r="F185" s="95">
        <v>-232654.38157697167</v>
      </c>
      <c r="G185" s="95">
        <v>124372.63830984026</v>
      </c>
      <c r="H185" s="95">
        <v>-213062.42241041589</v>
      </c>
      <c r="I185" s="95">
        <v>128302.33586900131</v>
      </c>
      <c r="J185" s="95">
        <v>-188496.01026984979</v>
      </c>
      <c r="K185" s="95">
        <v>130633.95931435746</v>
      </c>
      <c r="L185" s="95">
        <v>-133126.76611014316</v>
      </c>
      <c r="M185" t="s">
        <v>301</v>
      </c>
      <c r="N185">
        <v>5717</v>
      </c>
    </row>
    <row r="186" spans="1:14" x14ac:dyDescent="0.25">
      <c r="A186" t="s">
        <v>299</v>
      </c>
      <c r="B186">
        <v>5718</v>
      </c>
      <c r="C186" s="95">
        <v>3646451.1112034349</v>
      </c>
      <c r="D186" s="95">
        <v>3282721.7127492046</v>
      </c>
      <c r="E186" s="95">
        <v>3722217.1942225839</v>
      </c>
      <c r="F186" s="95">
        <v>3356718.4550786084</v>
      </c>
      <c r="G186" s="95">
        <v>3877634.1210409082</v>
      </c>
      <c r="H186" s="95">
        <v>3447579.4973636237</v>
      </c>
      <c r="I186" s="95">
        <v>3955789.0932664676</v>
      </c>
      <c r="J186" s="95">
        <v>3690734.963819602</v>
      </c>
      <c r="K186" s="95">
        <v>4284778.4977038531</v>
      </c>
      <c r="L186" s="95">
        <v>3943185.2116075153</v>
      </c>
      <c r="M186" t="s">
        <v>299</v>
      </c>
      <c r="N186">
        <v>5718</v>
      </c>
    </row>
    <row r="187" spans="1:14" x14ac:dyDescent="0.25">
      <c r="A187" t="s">
        <v>295</v>
      </c>
      <c r="B187">
        <v>5719</v>
      </c>
      <c r="C187" s="95">
        <v>4395378.2124311812</v>
      </c>
      <c r="D187" s="95">
        <v>4276133.1393171139</v>
      </c>
      <c r="E187" s="95">
        <v>4646458.2557947235</v>
      </c>
      <c r="F187" s="95">
        <v>4515994.9488005126</v>
      </c>
      <c r="G187" s="95">
        <v>4852270.5463286145</v>
      </c>
      <c r="H187" s="95">
        <v>4728395.5614633728</v>
      </c>
      <c r="I187" s="95">
        <v>4946634.3115195548</v>
      </c>
      <c r="J187" s="95">
        <v>4840303.0970014911</v>
      </c>
      <c r="K187" s="95">
        <v>4242954.0100135067</v>
      </c>
      <c r="L187" s="95">
        <v>4171369.4181163912</v>
      </c>
      <c r="M187" t="s">
        <v>295</v>
      </c>
      <c r="N187">
        <v>5719</v>
      </c>
    </row>
    <row r="188" spans="1:14" x14ac:dyDescent="0.25">
      <c r="A188" t="s">
        <v>294</v>
      </c>
      <c r="B188">
        <v>5720</v>
      </c>
      <c r="C188" s="95">
        <v>1821422.1673172452</v>
      </c>
      <c r="D188" s="95">
        <v>1639737.3540438656</v>
      </c>
      <c r="E188" s="95">
        <v>1922648.260142026</v>
      </c>
      <c r="F188" s="95">
        <v>1733856.0757445118</v>
      </c>
      <c r="G188" s="95">
        <v>2000859.2064571085</v>
      </c>
      <c r="H188" s="95">
        <v>1778951.02063963</v>
      </c>
      <c r="I188" s="95">
        <v>2083799.1500990624</v>
      </c>
      <c r="J188" s="95">
        <v>1944176.041624502</v>
      </c>
      <c r="K188" s="95">
        <v>2191956.0952263926</v>
      </c>
      <c r="L188" s="95">
        <v>2017207.858894333</v>
      </c>
      <c r="M188" t="s">
        <v>294</v>
      </c>
      <c r="N188">
        <v>5720</v>
      </c>
    </row>
    <row r="189" spans="1:14" x14ac:dyDescent="0.25">
      <c r="A189" t="s">
        <v>293</v>
      </c>
      <c r="B189">
        <v>5721</v>
      </c>
      <c r="C189" s="95">
        <v>146726.0299373765</v>
      </c>
      <c r="D189" s="95">
        <v>-915192.99797063286</v>
      </c>
      <c r="E189" s="95">
        <v>179726.50784742209</v>
      </c>
      <c r="F189" s="95">
        <v>-1078421.8507279218</v>
      </c>
      <c r="G189" s="95">
        <v>137410.61383209677</v>
      </c>
      <c r="H189" s="95">
        <v>-917381.03258897876</v>
      </c>
      <c r="I189" s="95">
        <v>143197.78593331241</v>
      </c>
      <c r="J189" s="95">
        <v>-667625.66694056953</v>
      </c>
      <c r="K189" s="95">
        <v>159278.5223851389</v>
      </c>
      <c r="L189" s="95">
        <v>-681934.84020025469</v>
      </c>
      <c r="M189" t="s">
        <v>293</v>
      </c>
      <c r="N189">
        <v>5721</v>
      </c>
    </row>
    <row r="190" spans="1:14" x14ac:dyDescent="0.25">
      <c r="A190" t="s">
        <v>286</v>
      </c>
      <c r="B190">
        <v>5722</v>
      </c>
      <c r="C190" s="95">
        <v>1393317.5203042717</v>
      </c>
      <c r="D190" s="95">
        <v>1355517.303451512</v>
      </c>
      <c r="E190" s="95">
        <v>1497068.8890985383</v>
      </c>
      <c r="F190" s="95">
        <v>1455034.1720478977</v>
      </c>
      <c r="G190" s="95">
        <v>1499935.124490605</v>
      </c>
      <c r="H190" s="95">
        <v>1461642.8571755218</v>
      </c>
      <c r="I190" s="95">
        <v>1577597.0765123537</v>
      </c>
      <c r="J190" s="95">
        <v>1543685.5717190725</v>
      </c>
      <c r="K190" s="95">
        <v>1337300.6863243892</v>
      </c>
      <c r="L190" s="95">
        <v>1314738.5459739782</v>
      </c>
      <c r="M190" t="s">
        <v>286</v>
      </c>
      <c r="N190">
        <v>5722</v>
      </c>
    </row>
    <row r="191" spans="1:14" x14ac:dyDescent="0.25">
      <c r="A191" t="s">
        <v>244</v>
      </c>
      <c r="B191">
        <v>5723</v>
      </c>
      <c r="C191" s="95">
        <v>69165.457978209815</v>
      </c>
      <c r="D191" s="95">
        <v>-98910.954501320521</v>
      </c>
      <c r="E191" s="95">
        <v>69661.352196109481</v>
      </c>
      <c r="F191" s="95">
        <v>-131801.07375722026</v>
      </c>
      <c r="G191" s="95">
        <v>69770.016612837222</v>
      </c>
      <c r="H191" s="95">
        <v>-119522.82232779429</v>
      </c>
      <c r="I191" s="95">
        <v>70244.682566801494</v>
      </c>
      <c r="J191" s="95">
        <v>-103200.32224536629</v>
      </c>
      <c r="K191" s="95">
        <v>70248.515080080819</v>
      </c>
      <c r="L191" s="95">
        <v>-71589.023908754389</v>
      </c>
      <c r="M191" t="s">
        <v>244</v>
      </c>
      <c r="N191">
        <v>5723</v>
      </c>
    </row>
    <row r="192" spans="1:14" x14ac:dyDescent="0.25">
      <c r="A192" t="s">
        <v>224</v>
      </c>
      <c r="B192">
        <v>5724</v>
      </c>
      <c r="C192" s="95">
        <v>209014.27417688374</v>
      </c>
      <c r="D192" s="95">
        <v>-1465458.7973962487</v>
      </c>
      <c r="E192" s="95">
        <v>215493.22810437056</v>
      </c>
      <c r="F192" s="95">
        <v>-1659226.6470195835</v>
      </c>
      <c r="G192" s="95">
        <v>223039.69272610158</v>
      </c>
      <c r="H192" s="95">
        <v>-1112148.0056540107</v>
      </c>
      <c r="I192" s="95">
        <v>232148.52113866288</v>
      </c>
      <c r="J192" s="95">
        <v>-608844.46605028887</v>
      </c>
      <c r="K192" s="95">
        <v>235738.41778190981</v>
      </c>
      <c r="L192" s="95">
        <v>-528220.23403892899</v>
      </c>
      <c r="M192" t="s">
        <v>224</v>
      </c>
      <c r="N192">
        <v>5724</v>
      </c>
    </row>
    <row r="193" spans="1:14" x14ac:dyDescent="0.25">
      <c r="A193" t="s">
        <v>200</v>
      </c>
      <c r="B193">
        <v>5725</v>
      </c>
      <c r="C193" s="95">
        <v>38356.443371820103</v>
      </c>
      <c r="D193" s="95">
        <v>-398033.17561316874</v>
      </c>
      <c r="E193" s="95">
        <v>46839.942318099289</v>
      </c>
      <c r="F193" s="95">
        <v>-431434.09969315183</v>
      </c>
      <c r="G193" s="95">
        <v>42575.002982083643</v>
      </c>
      <c r="H193" s="95">
        <v>-297066.33908319706</v>
      </c>
      <c r="I193" s="95">
        <v>44158.389067291209</v>
      </c>
      <c r="J193" s="95">
        <v>-210328.4489582699</v>
      </c>
      <c r="K193" s="95">
        <v>46675.082572847597</v>
      </c>
      <c r="L193" s="95">
        <v>-207610.19638898392</v>
      </c>
      <c r="M193" t="s">
        <v>200</v>
      </c>
      <c r="N193">
        <v>5725</v>
      </c>
    </row>
    <row r="194" spans="1:14" x14ac:dyDescent="0.25">
      <c r="A194" t="s">
        <v>272</v>
      </c>
      <c r="B194">
        <v>5726</v>
      </c>
      <c r="C194" s="95">
        <v>4047917.4841757519</v>
      </c>
      <c r="D194" s="95">
        <v>3938098.8990548919</v>
      </c>
      <c r="E194" s="95">
        <v>4180703.4902973999</v>
      </c>
      <c r="F194" s="95">
        <v>4063317.6508300551</v>
      </c>
      <c r="G194" s="95">
        <v>4448893.7373924991</v>
      </c>
      <c r="H194" s="95">
        <v>4335316.6729801372</v>
      </c>
      <c r="I194" s="95">
        <v>4684373.9279561192</v>
      </c>
      <c r="J194" s="95">
        <v>4583680.1758717224</v>
      </c>
      <c r="K194" s="95">
        <v>4074916.2274387139</v>
      </c>
      <c r="L194" s="95">
        <v>4006166.6688840589</v>
      </c>
      <c r="M194" t="s">
        <v>272</v>
      </c>
      <c r="N194">
        <v>5726</v>
      </c>
    </row>
    <row r="195" spans="1:14" x14ac:dyDescent="0.25">
      <c r="A195" t="s">
        <v>175</v>
      </c>
      <c r="B195">
        <v>5727</v>
      </c>
      <c r="C195" s="95">
        <v>4968334.723721792</v>
      </c>
      <c r="D195" s="95">
        <v>4472748.921179059</v>
      </c>
      <c r="E195" s="95">
        <v>4986577.5437631197</v>
      </c>
      <c r="F195" s="95">
        <v>4496926.4272946892</v>
      </c>
      <c r="G195" s="95">
        <v>5046740.8085347414</v>
      </c>
      <c r="H195" s="95">
        <v>4487024.7158187563</v>
      </c>
      <c r="I195" s="95">
        <v>5210506.4905187581</v>
      </c>
      <c r="J195" s="95">
        <v>4861381.1379632996</v>
      </c>
      <c r="K195" s="95">
        <v>5637402.6609892845</v>
      </c>
      <c r="L195" s="95">
        <v>5187974.7848347733</v>
      </c>
      <c r="M195" t="s">
        <v>175</v>
      </c>
      <c r="N195">
        <v>5727</v>
      </c>
    </row>
    <row r="196" spans="1:14" x14ac:dyDescent="0.25">
      <c r="A196" t="s">
        <v>162</v>
      </c>
      <c r="B196">
        <v>5728</v>
      </c>
      <c r="C196" s="95">
        <v>2029170.6530117076</v>
      </c>
      <c r="D196" s="95">
        <v>1974119.9631313791</v>
      </c>
      <c r="E196" s="95">
        <v>2147646.9742376562</v>
      </c>
      <c r="F196" s="95">
        <v>2087345.3184193298</v>
      </c>
      <c r="G196" s="95">
        <v>2294939.9032676094</v>
      </c>
      <c r="H196" s="95">
        <v>2236351.7344774306</v>
      </c>
      <c r="I196" s="95">
        <v>2388586.8779931287</v>
      </c>
      <c r="J196" s="95">
        <v>2337242.6047511282</v>
      </c>
      <c r="K196" s="95">
        <v>1984946.3066647346</v>
      </c>
      <c r="L196" s="95">
        <v>1951457.4753069251</v>
      </c>
      <c r="M196" t="s">
        <v>162</v>
      </c>
      <c r="N196">
        <v>5728</v>
      </c>
    </row>
    <row r="197" spans="1:14" x14ac:dyDescent="0.25">
      <c r="A197" t="s">
        <v>155</v>
      </c>
      <c r="B197">
        <v>5729</v>
      </c>
      <c r="C197" s="95">
        <v>51803.194950422294</v>
      </c>
      <c r="D197" s="95">
        <v>-74081.826514884262</v>
      </c>
      <c r="E197" s="95">
        <v>52470.521267419492</v>
      </c>
      <c r="F197" s="95">
        <v>-99275.578575880441</v>
      </c>
      <c r="G197" s="95">
        <v>52756.156228988446</v>
      </c>
      <c r="H197" s="95">
        <v>-90376.425200600585</v>
      </c>
      <c r="I197" s="95">
        <v>53927.604495862557</v>
      </c>
      <c r="J197" s="95">
        <v>-79228.006427406508</v>
      </c>
      <c r="K197" s="95">
        <v>54660.724792306384</v>
      </c>
      <c r="L197" s="95">
        <v>-55703.781490120622</v>
      </c>
      <c r="M197" t="s">
        <v>155</v>
      </c>
      <c r="N197">
        <v>5729</v>
      </c>
    </row>
    <row r="198" spans="1:14" x14ac:dyDescent="0.25">
      <c r="A198" t="s">
        <v>151</v>
      </c>
      <c r="B198">
        <v>5730</v>
      </c>
      <c r="C198" s="95">
        <v>2595075.7413559561</v>
      </c>
      <c r="D198" s="95">
        <v>2336219.8539298247</v>
      </c>
      <c r="E198" s="95">
        <v>2694691.3054366899</v>
      </c>
      <c r="F198" s="95">
        <v>2430089.262318932</v>
      </c>
      <c r="G198" s="95">
        <v>2780263.6647863314</v>
      </c>
      <c r="H198" s="95">
        <v>2471914.499609719</v>
      </c>
      <c r="I198" s="95">
        <v>2840260.603426408</v>
      </c>
      <c r="J198" s="95">
        <v>2649951.4681580821</v>
      </c>
      <c r="K198" s="95">
        <v>3095174.1847166647</v>
      </c>
      <c r="L198" s="95">
        <v>2848419.1374337072</v>
      </c>
      <c r="M198" t="s">
        <v>151</v>
      </c>
      <c r="N198">
        <v>5730</v>
      </c>
    </row>
    <row r="199" spans="1:14" x14ac:dyDescent="0.25">
      <c r="A199" t="s">
        <v>263</v>
      </c>
      <c r="B199">
        <v>5731</v>
      </c>
      <c r="C199" s="95">
        <v>359674.75477168307</v>
      </c>
      <c r="D199" s="95">
        <v>175063.90315738323</v>
      </c>
      <c r="E199" s="95">
        <v>340617.45721538324</v>
      </c>
      <c r="F199" s="95">
        <v>166255.313362988</v>
      </c>
      <c r="G199" s="95">
        <v>372554.65568723186</v>
      </c>
      <c r="H199" s="95">
        <v>197655.80388978991</v>
      </c>
      <c r="I199" s="95">
        <v>371632.54274946259</v>
      </c>
      <c r="J199" s="95">
        <v>222529.00473247172</v>
      </c>
      <c r="K199" s="95">
        <v>401626.77367945149</v>
      </c>
      <c r="L199" s="95">
        <v>212644.33822725675</v>
      </c>
      <c r="M199" t="s">
        <v>263</v>
      </c>
      <c r="N199">
        <v>5731</v>
      </c>
    </row>
    <row r="200" spans="1:14" x14ac:dyDescent="0.25">
      <c r="A200" t="s">
        <v>137</v>
      </c>
      <c r="B200">
        <v>5732</v>
      </c>
      <c r="C200" s="95">
        <v>300031.50055575877</v>
      </c>
      <c r="D200" s="95">
        <v>146033.83990850209</v>
      </c>
      <c r="E200" s="95">
        <v>288253.13363175921</v>
      </c>
      <c r="F200" s="95">
        <v>140696.29739942471</v>
      </c>
      <c r="G200" s="95">
        <v>296238.39361914247</v>
      </c>
      <c r="H200" s="95">
        <v>157166.83965685935</v>
      </c>
      <c r="I200" s="95">
        <v>292741.63147588447</v>
      </c>
      <c r="J200" s="95">
        <v>175290.09546401683</v>
      </c>
      <c r="K200" s="95">
        <v>321176.2040491951</v>
      </c>
      <c r="L200" s="95">
        <v>170049.1746072997</v>
      </c>
      <c r="M200" t="s">
        <v>137</v>
      </c>
      <c r="N200">
        <v>5732</v>
      </c>
    </row>
    <row r="201" spans="1:14" x14ac:dyDescent="0.25">
      <c r="A201" t="s">
        <v>276</v>
      </c>
      <c r="B201">
        <v>5741</v>
      </c>
      <c r="C201" s="95">
        <v>19051.131503920173</v>
      </c>
      <c r="D201" s="95">
        <v>18722.833165200391</v>
      </c>
      <c r="E201" s="95">
        <v>22796.552043748263</v>
      </c>
      <c r="F201" s="95">
        <v>24262.006087733476</v>
      </c>
      <c r="G201" s="95">
        <v>24717.076374554326</v>
      </c>
      <c r="H201" s="95">
        <v>26392.507453028458</v>
      </c>
      <c r="I201" s="95">
        <v>28324.795121021536</v>
      </c>
      <c r="J201" s="95">
        <v>28064.650566754601</v>
      </c>
      <c r="K201" s="95">
        <v>29705.608410236895</v>
      </c>
      <c r="L201" s="95">
        <v>26902.52366092665</v>
      </c>
      <c r="M201" t="s">
        <v>276</v>
      </c>
      <c r="N201">
        <v>5741</v>
      </c>
    </row>
    <row r="202" spans="1:14" x14ac:dyDescent="0.25">
      <c r="A202" t="s">
        <v>422</v>
      </c>
      <c r="B202">
        <v>5742</v>
      </c>
      <c r="C202" s="95">
        <v>28195.729040670412</v>
      </c>
      <c r="D202" s="95">
        <v>15269.016177996835</v>
      </c>
      <c r="E202" s="95">
        <v>33641.65011352583</v>
      </c>
      <c r="F202" s="95">
        <v>25536.894317021048</v>
      </c>
      <c r="G202" s="95">
        <v>39806.856571787757</v>
      </c>
      <c r="H202" s="95">
        <v>27295.508864711392</v>
      </c>
      <c r="I202" s="95">
        <v>37411.478813850248</v>
      </c>
      <c r="J202" s="95">
        <v>29806.330802829008</v>
      </c>
      <c r="K202" s="95">
        <v>39415.013555688645</v>
      </c>
      <c r="L202" s="95">
        <v>28227.336061882317</v>
      </c>
      <c r="M202" t="s">
        <v>422</v>
      </c>
      <c r="N202">
        <v>5742</v>
      </c>
    </row>
    <row r="203" spans="1:14" x14ac:dyDescent="0.25">
      <c r="A203" t="s">
        <v>417</v>
      </c>
      <c r="B203">
        <v>5743</v>
      </c>
      <c r="C203" s="95">
        <v>50000.42616545553</v>
      </c>
      <c r="D203" s="95">
        <v>27077.055355647732</v>
      </c>
      <c r="E203" s="95">
        <v>56842.788122853992</v>
      </c>
      <c r="F203" s="95">
        <v>43148.545570139016</v>
      </c>
      <c r="G203" s="95">
        <v>71180.05709023065</v>
      </c>
      <c r="H203" s="95">
        <v>48808.070936051728</v>
      </c>
      <c r="I203" s="95">
        <v>72191.569209600944</v>
      </c>
      <c r="J203" s="95">
        <v>57516.191855000332</v>
      </c>
      <c r="K203" s="95">
        <v>80587.384403669144</v>
      </c>
      <c r="L203" s="95">
        <v>57713.215769835813</v>
      </c>
      <c r="M203" t="s">
        <v>417</v>
      </c>
      <c r="N203">
        <v>5743</v>
      </c>
    </row>
    <row r="204" spans="1:14" x14ac:dyDescent="0.25">
      <c r="A204" t="s">
        <v>412</v>
      </c>
      <c r="B204">
        <v>5744</v>
      </c>
      <c r="C204" s="95">
        <v>859872.12012984464</v>
      </c>
      <c r="D204" s="95">
        <v>887542.18612660258</v>
      </c>
      <c r="E204" s="95">
        <v>880627.60888788791</v>
      </c>
      <c r="F204" s="95">
        <v>933905.99275283562</v>
      </c>
      <c r="G204" s="95">
        <v>965060.2865765515</v>
      </c>
      <c r="H204" s="95">
        <v>957071.13166980201</v>
      </c>
      <c r="I204" s="95">
        <v>975563.90352037875</v>
      </c>
      <c r="J204" s="95">
        <v>993610.01060246129</v>
      </c>
      <c r="K204" s="95">
        <v>1095787.7938051864</v>
      </c>
      <c r="L204" s="95">
        <v>1056815.0974611663</v>
      </c>
      <c r="M204" t="s">
        <v>412</v>
      </c>
      <c r="N204">
        <v>5744</v>
      </c>
    </row>
    <row r="205" spans="1:14" x14ac:dyDescent="0.25">
      <c r="A205" t="s">
        <v>409</v>
      </c>
      <c r="B205">
        <v>5745</v>
      </c>
      <c r="C205" s="95">
        <v>207.35969572291719</v>
      </c>
      <c r="D205" s="95">
        <v>-38002.625044631044</v>
      </c>
      <c r="E205" s="95">
        <v>199.88726172560823</v>
      </c>
      <c r="F205" s="95">
        <v>-29109.935319712553</v>
      </c>
      <c r="G205" s="95">
        <v>11617.522709257077</v>
      </c>
      <c r="H205" s="95">
        <v>-32622.089698447249</v>
      </c>
      <c r="I205" s="95">
        <v>200.58186932599727</v>
      </c>
      <c r="J205" s="95">
        <v>-23755.348564754466</v>
      </c>
      <c r="K205" s="95">
        <v>195.22725676135397</v>
      </c>
      <c r="L205" s="95">
        <v>-24868.472860822614</v>
      </c>
      <c r="M205" t="s">
        <v>409</v>
      </c>
      <c r="N205">
        <v>5745</v>
      </c>
    </row>
    <row r="206" spans="1:14" x14ac:dyDescent="0.25">
      <c r="A206" t="s">
        <v>408</v>
      </c>
      <c r="B206">
        <v>5746</v>
      </c>
      <c r="C206" s="95">
        <v>180.10460250178775</v>
      </c>
      <c r="D206" s="95">
        <v>-62707.522895738424</v>
      </c>
      <c r="E206" s="95">
        <v>184.99808021904522</v>
      </c>
      <c r="F206" s="95">
        <v>-57659.325719370914</v>
      </c>
      <c r="G206" s="95">
        <v>10614.089845693605</v>
      </c>
      <c r="H206" s="95">
        <v>-29804.442795510349</v>
      </c>
      <c r="I206" s="95">
        <v>183.98064352978523</v>
      </c>
      <c r="J206" s="95">
        <v>-21789.229160660863</v>
      </c>
      <c r="K206" s="95">
        <v>172.05213131484948</v>
      </c>
      <c r="L206" s="95">
        <v>-21916.374942871211</v>
      </c>
      <c r="M206" t="s">
        <v>408</v>
      </c>
      <c r="N206">
        <v>5746</v>
      </c>
    </row>
    <row r="207" spans="1:14" x14ac:dyDescent="0.25">
      <c r="A207" t="s">
        <v>396</v>
      </c>
      <c r="B207">
        <v>5747</v>
      </c>
      <c r="C207" s="95">
        <v>151009.0850355908</v>
      </c>
      <c r="D207" s="95">
        <v>155905.54346021323</v>
      </c>
      <c r="E207" s="95">
        <v>158713.28734112417</v>
      </c>
      <c r="F207" s="95">
        <v>168353.92406139901</v>
      </c>
      <c r="G207" s="95">
        <v>171099.28289266408</v>
      </c>
      <c r="H207" s="95">
        <v>167610.5779505136</v>
      </c>
      <c r="I207" s="95">
        <v>177870.25589766906</v>
      </c>
      <c r="J207" s="95">
        <v>181223.30728969278</v>
      </c>
      <c r="K207" s="95">
        <v>191137.41426190923</v>
      </c>
      <c r="L207" s="95">
        <v>184376.37966708458</v>
      </c>
      <c r="M207" t="s">
        <v>396</v>
      </c>
      <c r="N207">
        <v>5747</v>
      </c>
    </row>
    <row r="208" spans="1:14" x14ac:dyDescent="0.25">
      <c r="A208" t="s">
        <v>384</v>
      </c>
      <c r="B208">
        <v>5748</v>
      </c>
      <c r="C208" s="95">
        <v>194992.31368673375</v>
      </c>
      <c r="D208" s="95">
        <v>201267.02600995422</v>
      </c>
      <c r="E208" s="95">
        <v>206481.36411369551</v>
      </c>
      <c r="F208" s="95">
        <v>218973.58360258964</v>
      </c>
      <c r="G208" s="95">
        <v>234297.12733672597</v>
      </c>
      <c r="H208" s="95">
        <v>232357.52203896819</v>
      </c>
      <c r="I208" s="95">
        <v>240487.84598409338</v>
      </c>
      <c r="J208" s="95">
        <v>244936.42121828115</v>
      </c>
      <c r="K208" s="95">
        <v>262188.49495612679</v>
      </c>
      <c r="L208" s="95">
        <v>252863.52103637037</v>
      </c>
      <c r="M208" t="s">
        <v>384</v>
      </c>
      <c r="N208">
        <v>5748</v>
      </c>
    </row>
    <row r="209" spans="1:14" x14ac:dyDescent="0.25">
      <c r="A209" t="s">
        <v>363</v>
      </c>
      <c r="B209">
        <v>5749</v>
      </c>
      <c r="C209" s="95">
        <v>3413.473632798456</v>
      </c>
      <c r="D209" s="95">
        <v>-344411.1234781894</v>
      </c>
      <c r="E209" s="95">
        <v>3578.9438772922767</v>
      </c>
      <c r="F209" s="95">
        <v>-303084.54503898701</v>
      </c>
      <c r="G209" s="95">
        <v>59315.147731624129</v>
      </c>
      <c r="H209" s="95">
        <v>-160521.96929354241</v>
      </c>
      <c r="I209" s="95">
        <v>1308.4161213764696</v>
      </c>
      <c r="J209" s="95">
        <v>-118324.54591634926</v>
      </c>
      <c r="K209" s="95">
        <v>1238.5874540539771</v>
      </c>
      <c r="L209" s="95">
        <v>-118142.40417063242</v>
      </c>
      <c r="M209" t="s">
        <v>363</v>
      </c>
      <c r="N209">
        <v>5749</v>
      </c>
    </row>
    <row r="210" spans="1:14" x14ac:dyDescent="0.25">
      <c r="A210" t="s">
        <v>262</v>
      </c>
      <c r="B210">
        <v>5750</v>
      </c>
      <c r="C210" s="95">
        <v>13684.327161072039</v>
      </c>
      <c r="D210" s="95">
        <v>7377.7894906003548</v>
      </c>
      <c r="E210" s="95">
        <v>16686.972337478328</v>
      </c>
      <c r="F210" s="95">
        <v>12631.975684802461</v>
      </c>
      <c r="G210" s="95">
        <v>18775.043079267296</v>
      </c>
      <c r="H210" s="95">
        <v>14229.555416327197</v>
      </c>
      <c r="I210" s="95">
        <v>21165.515536887757</v>
      </c>
      <c r="J210" s="95">
        <v>16803.648053390654</v>
      </c>
      <c r="K210" s="95">
        <v>22720.119278916067</v>
      </c>
      <c r="L210" s="95">
        <v>16236.163014787498</v>
      </c>
      <c r="M210" t="s">
        <v>262</v>
      </c>
      <c r="N210">
        <v>5750</v>
      </c>
    </row>
    <row r="211" spans="1:14" x14ac:dyDescent="0.25">
      <c r="A211" t="s">
        <v>336</v>
      </c>
      <c r="B211">
        <v>5752</v>
      </c>
      <c r="C211" s="95">
        <v>285890.98623242916</v>
      </c>
      <c r="D211" s="95">
        <v>295160.9803372969</v>
      </c>
      <c r="E211" s="95">
        <v>305869.78191469074</v>
      </c>
      <c r="F211" s="95">
        <v>324449.0672445409</v>
      </c>
      <c r="G211" s="95">
        <v>355427.89178218367</v>
      </c>
      <c r="H211" s="95">
        <v>348180.73667039681</v>
      </c>
      <c r="I211" s="95">
        <v>366630.52746254235</v>
      </c>
      <c r="J211" s="95">
        <v>373541.91910732596</v>
      </c>
      <c r="K211" s="95">
        <v>379272.67018462619</v>
      </c>
      <c r="L211" s="95">
        <v>365856.79525562853</v>
      </c>
      <c r="M211" t="s">
        <v>336</v>
      </c>
      <c r="N211">
        <v>5752</v>
      </c>
    </row>
    <row r="212" spans="1:14" x14ac:dyDescent="0.25">
      <c r="A212" t="s">
        <v>278</v>
      </c>
      <c r="B212">
        <v>5754</v>
      </c>
      <c r="C212" s="95">
        <v>255102.7261766291</v>
      </c>
      <c r="D212" s="95">
        <v>263374.41322404961</v>
      </c>
      <c r="E212" s="95">
        <v>258872.1579932899</v>
      </c>
      <c r="F212" s="95">
        <v>274596.69167296152</v>
      </c>
      <c r="G212" s="95">
        <v>289281.26179790625</v>
      </c>
      <c r="H212" s="95">
        <v>283382.83282354876</v>
      </c>
      <c r="I212" s="95">
        <v>279510.40212490852</v>
      </c>
      <c r="J212" s="95">
        <v>284779.48288380291</v>
      </c>
      <c r="K212" s="95">
        <v>309222.30893680605</v>
      </c>
      <c r="L212" s="95">
        <v>298284.30008968123</v>
      </c>
      <c r="M212" t="s">
        <v>278</v>
      </c>
      <c r="N212">
        <v>5754</v>
      </c>
    </row>
    <row r="213" spans="1:14" x14ac:dyDescent="0.25">
      <c r="A213" t="s">
        <v>260</v>
      </c>
      <c r="B213">
        <v>5755</v>
      </c>
      <c r="C213" s="95">
        <v>30752.141807024531</v>
      </c>
      <c r="D213" s="95">
        <v>16579.757701404091</v>
      </c>
      <c r="E213" s="95">
        <v>38817.288592529803</v>
      </c>
      <c r="F213" s="95">
        <v>29384.542368390743</v>
      </c>
      <c r="G213" s="95">
        <v>44349.69635480977</v>
      </c>
      <c r="H213" s="95">
        <v>33612.517388837754</v>
      </c>
      <c r="I213" s="95">
        <v>48280.257062522338</v>
      </c>
      <c r="J213" s="95">
        <v>38330.483667734356</v>
      </c>
      <c r="K213" s="95">
        <v>52344.142206121549</v>
      </c>
      <c r="L213" s="95">
        <v>37405.966724676167</v>
      </c>
      <c r="M213" t="s">
        <v>260</v>
      </c>
      <c r="N213">
        <v>5755</v>
      </c>
    </row>
    <row r="214" spans="1:14" x14ac:dyDescent="0.25">
      <c r="A214" t="s">
        <v>235</v>
      </c>
      <c r="B214">
        <v>5756</v>
      </c>
      <c r="C214" s="95">
        <v>37744.682609110794</v>
      </c>
      <c r="D214" s="95">
        <v>20440.122990278429</v>
      </c>
      <c r="E214" s="95">
        <v>45152.983972000184</v>
      </c>
      <c r="F214" s="95">
        <v>34274.982823375736</v>
      </c>
      <c r="G214" s="95">
        <v>56786.617425855417</v>
      </c>
      <c r="H214" s="95">
        <v>38938.508408698457</v>
      </c>
      <c r="I214" s="95">
        <v>55945.605932638442</v>
      </c>
      <c r="J214" s="95">
        <v>44572.769916157151</v>
      </c>
      <c r="K214" s="95">
        <v>60503.301063190855</v>
      </c>
      <c r="L214" s="95">
        <v>43329.859814736548</v>
      </c>
      <c r="M214" t="s">
        <v>235</v>
      </c>
      <c r="N214">
        <v>5756</v>
      </c>
    </row>
    <row r="215" spans="1:14" x14ac:dyDescent="0.25">
      <c r="A215" t="s">
        <v>219</v>
      </c>
      <c r="B215">
        <v>5757</v>
      </c>
      <c r="C215" s="95">
        <v>569177.78356766666</v>
      </c>
      <c r="D215" s="95">
        <v>308230.53991316271</v>
      </c>
      <c r="E215" s="95">
        <v>635711.18145559158</v>
      </c>
      <c r="F215" s="95">
        <v>482559.2443354323</v>
      </c>
      <c r="G215" s="95">
        <v>790514.69406685862</v>
      </c>
      <c r="H215" s="95">
        <v>542054.87943198055</v>
      </c>
      <c r="I215" s="95">
        <v>794221.66949770157</v>
      </c>
      <c r="J215" s="95">
        <v>632769.26126372779</v>
      </c>
      <c r="K215" s="95">
        <v>876795.76333275542</v>
      </c>
      <c r="L215" s="95">
        <v>627923.38341480249</v>
      </c>
      <c r="M215" t="s">
        <v>219</v>
      </c>
      <c r="N215">
        <v>5757</v>
      </c>
    </row>
    <row r="216" spans="1:14" x14ac:dyDescent="0.25">
      <c r="A216" t="s">
        <v>273</v>
      </c>
      <c r="B216">
        <v>5758</v>
      </c>
      <c r="C216" s="95">
        <v>133415.7935751336</v>
      </c>
      <c r="D216" s="95">
        <v>137741.79082407191</v>
      </c>
      <c r="E216" s="95">
        <v>134829.24895483849</v>
      </c>
      <c r="F216" s="95">
        <v>143019.11024633414</v>
      </c>
      <c r="G216" s="95">
        <v>145522.58596541017</v>
      </c>
      <c r="H216" s="95">
        <v>142555.3884630657</v>
      </c>
      <c r="I216" s="95">
        <v>149737.71542405811</v>
      </c>
      <c r="J216" s="95">
        <v>152560.43725918015</v>
      </c>
      <c r="K216" s="95">
        <v>231464.50901395033</v>
      </c>
      <c r="L216" s="95">
        <v>225954.01932939398</v>
      </c>
      <c r="M216" t="s">
        <v>273</v>
      </c>
      <c r="N216">
        <v>5758</v>
      </c>
    </row>
    <row r="217" spans="1:14" x14ac:dyDescent="0.25">
      <c r="A217" t="s">
        <v>199</v>
      </c>
      <c r="B217">
        <v>5759</v>
      </c>
      <c r="C217" s="95">
        <v>170068.48411775276</v>
      </c>
      <c r="D217" s="95">
        <v>175541.16554251645</v>
      </c>
      <c r="E217" s="95">
        <v>167958.72155517022</v>
      </c>
      <c r="F217" s="95">
        <v>178120.3030797184</v>
      </c>
      <c r="G217" s="95">
        <v>187263.50326169547</v>
      </c>
      <c r="H217" s="95">
        <v>185713.26110921247</v>
      </c>
      <c r="I217" s="95">
        <v>193297.77809287506</v>
      </c>
      <c r="J217" s="95">
        <v>196873.42535658067</v>
      </c>
      <c r="K217" s="95">
        <v>210151.08374346042</v>
      </c>
      <c r="L217" s="95">
        <v>202676.86800625108</v>
      </c>
      <c r="M217" t="s">
        <v>199</v>
      </c>
      <c r="N217">
        <v>5759</v>
      </c>
    </row>
    <row r="218" spans="1:14" x14ac:dyDescent="0.25">
      <c r="A218" t="s">
        <v>192</v>
      </c>
      <c r="B218">
        <v>5760</v>
      </c>
      <c r="C218" s="95">
        <v>38496.568716862006</v>
      </c>
      <c r="D218" s="95">
        <v>20847.296755025014</v>
      </c>
      <c r="E218" s="95">
        <v>45777.629995328258</v>
      </c>
      <c r="F218" s="95">
        <v>34749.14266480584</v>
      </c>
      <c r="G218" s="95">
        <v>56786.617425855417</v>
      </c>
      <c r="H218" s="95">
        <v>38938.508408698457</v>
      </c>
      <c r="I218" s="95">
        <v>55144.748587999449</v>
      </c>
      <c r="J218" s="95">
        <v>43934.713905087418</v>
      </c>
      <c r="K218" s="95">
        <v>60879.877625824825</v>
      </c>
      <c r="L218" s="95">
        <v>43599.54773889466</v>
      </c>
      <c r="M218" t="s">
        <v>192</v>
      </c>
      <c r="N218">
        <v>5760</v>
      </c>
    </row>
    <row r="219" spans="1:14" x14ac:dyDescent="0.25">
      <c r="A219" t="s">
        <v>185</v>
      </c>
      <c r="B219">
        <v>5761</v>
      </c>
      <c r="C219" s="95">
        <v>403912.64977966278</v>
      </c>
      <c r="D219" s="95">
        <v>417009.48760474514</v>
      </c>
      <c r="E219" s="95">
        <v>404487.74686451547</v>
      </c>
      <c r="F219" s="95">
        <v>429057.33073900238</v>
      </c>
      <c r="G219" s="95">
        <v>471845.96055451181</v>
      </c>
      <c r="H219" s="95">
        <v>462225.04744084942</v>
      </c>
      <c r="I219" s="95">
        <v>490050.70502419031</v>
      </c>
      <c r="J219" s="95">
        <v>499288.70375731681</v>
      </c>
      <c r="K219" s="95">
        <v>551396.41496498417</v>
      </c>
      <c r="L219" s="95">
        <v>531892.0690919559</v>
      </c>
      <c r="M219" t="s">
        <v>185</v>
      </c>
      <c r="N219">
        <v>5761</v>
      </c>
    </row>
    <row r="220" spans="1:14" x14ac:dyDescent="0.25">
      <c r="A220" t="s">
        <v>165</v>
      </c>
      <c r="B220">
        <v>5762</v>
      </c>
      <c r="C220" s="95">
        <v>10601.594119292075</v>
      </c>
      <c r="D220" s="95">
        <v>5741.1500829268107</v>
      </c>
      <c r="E220" s="95">
        <v>12939.096197509934</v>
      </c>
      <c r="F220" s="95">
        <v>9821.8824296234816</v>
      </c>
      <c r="G220" s="95">
        <v>16305.06836980007</v>
      </c>
      <c r="H220" s="95">
        <v>11180.363800517378</v>
      </c>
      <c r="I220" s="95">
        <v>16703.596045327635</v>
      </c>
      <c r="J220" s="95">
        <v>13308.025373740173</v>
      </c>
      <c r="K220" s="95">
        <v>17196.996360284535</v>
      </c>
      <c r="L220" s="95">
        <v>12315.748536553749</v>
      </c>
      <c r="M220" t="s">
        <v>165</v>
      </c>
      <c r="N220">
        <v>5762</v>
      </c>
    </row>
    <row r="221" spans="1:14" x14ac:dyDescent="0.25">
      <c r="A221" t="s">
        <v>144</v>
      </c>
      <c r="B221">
        <v>5763</v>
      </c>
      <c r="C221" s="95">
        <v>46165.807015924358</v>
      </c>
      <c r="D221" s="95">
        <v>25000.469155440151</v>
      </c>
      <c r="E221" s="95">
        <v>54344.204029541732</v>
      </c>
      <c r="F221" s="95">
        <v>41251.906204418621</v>
      </c>
      <c r="G221" s="95">
        <v>69718.223374317531</v>
      </c>
      <c r="H221" s="95">
        <v>47805.693491867416</v>
      </c>
      <c r="I221" s="95">
        <v>71161.895480779363</v>
      </c>
      <c r="J221" s="95">
        <v>56695.834126482114</v>
      </c>
      <c r="K221" s="95">
        <v>79206.603674011261</v>
      </c>
      <c r="L221" s="95">
        <v>56724.360047922732</v>
      </c>
      <c r="M221" t="s">
        <v>144</v>
      </c>
      <c r="N221">
        <v>5763</v>
      </c>
    </row>
    <row r="222" spans="1:14" x14ac:dyDescent="0.25">
      <c r="A222" t="s">
        <v>142</v>
      </c>
      <c r="B222">
        <v>5764</v>
      </c>
      <c r="C222" s="95">
        <v>2876503.1537847491</v>
      </c>
      <c r="D222" s="95">
        <v>2969066.9551242865</v>
      </c>
      <c r="E222" s="95">
        <v>2984734.345434539</v>
      </c>
      <c r="F222" s="95">
        <v>3165312.1749120606</v>
      </c>
      <c r="G222" s="95">
        <v>3359420.1492109741</v>
      </c>
      <c r="H222" s="95">
        <v>3331609.5260382909</v>
      </c>
      <c r="I222" s="95">
        <v>3495695.0291725574</v>
      </c>
      <c r="J222" s="95">
        <v>3560358.8472936568</v>
      </c>
      <c r="K222" s="95">
        <v>3853770.5880765049</v>
      </c>
      <c r="L222" s="95">
        <v>3716707.7080574897</v>
      </c>
      <c r="M222" t="s">
        <v>142</v>
      </c>
      <c r="N222">
        <v>5764</v>
      </c>
    </row>
    <row r="223" spans="1:14" x14ac:dyDescent="0.25">
      <c r="A223" t="s">
        <v>141</v>
      </c>
      <c r="B223">
        <v>5765</v>
      </c>
      <c r="C223" s="95">
        <v>360662.47493937216</v>
      </c>
      <c r="D223" s="95">
        <v>372268.33382292278</v>
      </c>
      <c r="E223" s="95">
        <v>389849.14269227587</v>
      </c>
      <c r="F223" s="95">
        <v>413435.19889145653</v>
      </c>
      <c r="G223" s="95">
        <v>432012.5470595393</v>
      </c>
      <c r="H223" s="95">
        <v>428436.17446590413</v>
      </c>
      <c r="I223" s="95">
        <v>425618.11232656526</v>
      </c>
      <c r="J223" s="95">
        <v>433491.25113725988</v>
      </c>
      <c r="K223" s="95">
        <v>482346.77316356153</v>
      </c>
      <c r="L223" s="95">
        <v>465191.66847149056</v>
      </c>
      <c r="M223" t="s">
        <v>141</v>
      </c>
      <c r="N223">
        <v>5765</v>
      </c>
    </row>
    <row r="224" spans="1:14" x14ac:dyDescent="0.25">
      <c r="A224" t="s">
        <v>123</v>
      </c>
      <c r="B224">
        <v>5766</v>
      </c>
      <c r="C224" s="95">
        <v>108.83621684923983</v>
      </c>
      <c r="D224" s="95">
        <v>-19946.315631773487</v>
      </c>
      <c r="E224" s="95">
        <v>108.69102499790988</v>
      </c>
      <c r="F224" s="95">
        <v>-15828.866132879077</v>
      </c>
      <c r="G224" s="95">
        <v>6421.9703268062149</v>
      </c>
      <c r="H224" s="95">
        <v>-18032.940178796176</v>
      </c>
      <c r="I224" s="95">
        <v>114.06018664691568</v>
      </c>
      <c r="J224" s="95">
        <v>-13508.396846948983</v>
      </c>
      <c r="K224" s="95">
        <v>106.4201760503487</v>
      </c>
      <c r="L224" s="95">
        <v>-13556.033639232841</v>
      </c>
      <c r="M224" t="s">
        <v>123</v>
      </c>
      <c r="N224">
        <v>5766</v>
      </c>
    </row>
    <row r="225" spans="1:14" x14ac:dyDescent="0.25">
      <c r="A225" t="s">
        <v>347</v>
      </c>
      <c r="B225">
        <v>5785</v>
      </c>
      <c r="C225" s="95">
        <v>1762166.9569003046</v>
      </c>
      <c r="D225" s="95">
        <v>1773942.9256448597</v>
      </c>
      <c r="E225" s="95">
        <v>1256057.0097604259</v>
      </c>
      <c r="F225" s="95">
        <v>1256453.2669347588</v>
      </c>
      <c r="G225" s="95">
        <v>1006527.2877411605</v>
      </c>
      <c r="H225" s="95">
        <v>948030.19035898615</v>
      </c>
      <c r="I225" s="95">
        <v>963856.67603921285</v>
      </c>
      <c r="J225" s="95">
        <v>882428.38491093263</v>
      </c>
      <c r="K225" s="95">
        <v>1066431.2096029548</v>
      </c>
      <c r="L225" s="95">
        <v>941738.23764985625</v>
      </c>
      <c r="M225" t="s">
        <v>347</v>
      </c>
      <c r="N225">
        <v>5785</v>
      </c>
    </row>
    <row r="226" spans="1:14" x14ac:dyDescent="0.25">
      <c r="A226" t="s">
        <v>250</v>
      </c>
      <c r="B226">
        <v>5790</v>
      </c>
      <c r="C226" s="95">
        <v>0</v>
      </c>
      <c r="D226" s="95">
        <v>-17761.858138869015</v>
      </c>
      <c r="E226" s="95">
        <v>0</v>
      </c>
      <c r="F226" s="95">
        <v>-18564.039880340595</v>
      </c>
      <c r="G226" s="95">
        <v>0</v>
      </c>
      <c r="H226" s="95">
        <v>-20776.50051248978</v>
      </c>
      <c r="I226" s="95">
        <v>425.90891820424559</v>
      </c>
      <c r="J226" s="95">
        <v>-17248.868411566742</v>
      </c>
      <c r="K226" s="95">
        <v>0</v>
      </c>
      <c r="L226" s="95">
        <v>-17484.422551869095</v>
      </c>
      <c r="M226" t="s">
        <v>250</v>
      </c>
      <c r="N226">
        <v>5790</v>
      </c>
    </row>
    <row r="227" spans="1:14" x14ac:dyDescent="0.25">
      <c r="A227" t="s">
        <v>233</v>
      </c>
      <c r="B227">
        <v>5792</v>
      </c>
      <c r="C227" s="95">
        <v>2385592.0766216805</v>
      </c>
      <c r="D227" s="95">
        <v>2410530.1035039364</v>
      </c>
      <c r="E227" s="95">
        <v>1818636.8677905945</v>
      </c>
      <c r="F227" s="95">
        <v>1827930.693905497</v>
      </c>
      <c r="G227" s="95">
        <v>1443861.1966068612</v>
      </c>
      <c r="H227" s="95">
        <v>1365467.7693437149</v>
      </c>
      <c r="I227" s="95">
        <v>1393275.3724918771</v>
      </c>
      <c r="J227" s="95">
        <v>1282751.7484779099</v>
      </c>
      <c r="K227" s="95">
        <v>1502277.0083102493</v>
      </c>
      <c r="L227" s="95">
        <v>1330257.9654425243</v>
      </c>
      <c r="M227" t="s">
        <v>233</v>
      </c>
      <c r="N227">
        <v>5792</v>
      </c>
    </row>
    <row r="228" spans="1:14" x14ac:dyDescent="0.25">
      <c r="A228" t="s">
        <v>182</v>
      </c>
      <c r="B228">
        <v>5798</v>
      </c>
      <c r="C228" s="95">
        <v>1924329.5602960382</v>
      </c>
      <c r="D228" s="95">
        <v>1937189.20714592</v>
      </c>
      <c r="E228" s="95">
        <v>1470505.767524401</v>
      </c>
      <c r="F228" s="95">
        <v>1470969.6783626443</v>
      </c>
      <c r="G228" s="95">
        <v>1072457.02274604</v>
      </c>
      <c r="H228" s="95">
        <v>1010128.2377624133</v>
      </c>
      <c r="I228" s="95">
        <v>1069989.2089064519</v>
      </c>
      <c r="J228" s="95">
        <v>979594.65650786669</v>
      </c>
      <c r="K228" s="95">
        <v>1043247.9224376732</v>
      </c>
      <c r="L228" s="95">
        <v>921265.66726616351</v>
      </c>
      <c r="M228" t="s">
        <v>182</v>
      </c>
      <c r="N228">
        <v>5798</v>
      </c>
    </row>
    <row r="229" spans="1:14" x14ac:dyDescent="0.25">
      <c r="A229" t="s">
        <v>164</v>
      </c>
      <c r="B229">
        <v>5799</v>
      </c>
      <c r="C229" s="95">
        <v>7592813.4523291243</v>
      </c>
      <c r="D229" s="95">
        <v>7672185.6919679651</v>
      </c>
      <c r="E229" s="95">
        <v>5781761.3132209405</v>
      </c>
      <c r="F229" s="95">
        <v>5811307.9947133409</v>
      </c>
      <c r="G229" s="95">
        <v>4388722.6934914794</v>
      </c>
      <c r="H229" s="95">
        <v>4150440.0842913222</v>
      </c>
      <c r="I229" s="95">
        <v>4207994.9819272552</v>
      </c>
      <c r="J229" s="95">
        <v>3874189.5731634535</v>
      </c>
      <c r="K229" s="95">
        <v>4414097.8762696218</v>
      </c>
      <c r="L229" s="95">
        <v>3908659.2071027257</v>
      </c>
      <c r="M229" t="s">
        <v>164</v>
      </c>
      <c r="N229">
        <v>5799</v>
      </c>
    </row>
    <row r="230" spans="1:14" x14ac:dyDescent="0.25">
      <c r="A230" t="s">
        <v>122</v>
      </c>
      <c r="B230">
        <v>5803</v>
      </c>
      <c r="C230" s="95">
        <v>2273880.0609490639</v>
      </c>
      <c r="D230" s="95">
        <v>2289075.6361593176</v>
      </c>
      <c r="E230" s="95">
        <v>1737870.4525288376</v>
      </c>
      <c r="F230" s="95">
        <v>1738418.7107922158</v>
      </c>
      <c r="G230" s="95">
        <v>1349361.9097665339</v>
      </c>
      <c r="H230" s="95">
        <v>1270940.0368568068</v>
      </c>
      <c r="I230" s="95">
        <v>1288752.1848164755</v>
      </c>
      <c r="J230" s="95">
        <v>1179876.1551056292</v>
      </c>
      <c r="K230" s="95">
        <v>1193939.2890120037</v>
      </c>
      <c r="L230" s="95">
        <v>1054337.3747601649</v>
      </c>
      <c r="M230" t="s">
        <v>122</v>
      </c>
      <c r="N230">
        <v>5803</v>
      </c>
    </row>
    <row r="231" spans="1:14" x14ac:dyDescent="0.25">
      <c r="A231" t="s">
        <v>281</v>
      </c>
      <c r="B231">
        <v>5804</v>
      </c>
      <c r="C231" s="95">
        <v>3944572.4782801722</v>
      </c>
      <c r="D231" s="95">
        <v>3713454.1178438221</v>
      </c>
      <c r="E231" s="95">
        <v>4094881.2806545151</v>
      </c>
      <c r="F231" s="95">
        <v>3864224.4722562544</v>
      </c>
      <c r="G231" s="95">
        <v>4189475.9601034094</v>
      </c>
      <c r="H231" s="95">
        <v>3841740.6152434796</v>
      </c>
      <c r="I231" s="95">
        <v>3810587.6436444684</v>
      </c>
      <c r="J231" s="95">
        <v>3731268.6739320704</v>
      </c>
      <c r="K231" s="95">
        <v>3148334.2747806069</v>
      </c>
      <c r="L231" s="95">
        <v>3073110.862034265</v>
      </c>
      <c r="M231" t="s">
        <v>281</v>
      </c>
      <c r="N231">
        <v>5804</v>
      </c>
    </row>
    <row r="232" spans="1:14" x14ac:dyDescent="0.25">
      <c r="A232" t="s">
        <v>214</v>
      </c>
      <c r="B232">
        <v>5805</v>
      </c>
      <c r="C232" s="95">
        <v>0</v>
      </c>
      <c r="D232" s="95">
        <v>-429959.04413455026</v>
      </c>
      <c r="E232" s="95">
        <v>0</v>
      </c>
      <c r="F232" s="95">
        <v>-345257.41133813211</v>
      </c>
      <c r="G232" s="95">
        <v>0</v>
      </c>
      <c r="H232" s="95">
        <v>-364854.94040066731</v>
      </c>
      <c r="I232" s="95">
        <v>5085.8026309958195</v>
      </c>
      <c r="J232" s="95">
        <v>-437843.26585706411</v>
      </c>
      <c r="K232" s="95">
        <v>0</v>
      </c>
      <c r="L232" s="95">
        <v>-350500.77894738421</v>
      </c>
      <c r="M232" s="94" t="s">
        <v>214</v>
      </c>
      <c r="N232" s="94">
        <v>5805</v>
      </c>
    </row>
    <row r="233" spans="1:14" x14ac:dyDescent="0.25">
      <c r="A233" t="s">
        <v>280</v>
      </c>
      <c r="B233">
        <v>5806</v>
      </c>
      <c r="C233" s="95">
        <v>11153183.500217674</v>
      </c>
      <c r="D233" s="95">
        <v>11269774.426502541</v>
      </c>
      <c r="E233" s="95">
        <v>8260454.7471162369</v>
      </c>
      <c r="F233" s="95">
        <v>8302668.3585355356</v>
      </c>
      <c r="G233" s="95">
        <v>6480892.9509796556</v>
      </c>
      <c r="H233" s="95">
        <v>6129017.4304332044</v>
      </c>
      <c r="I233" s="95">
        <v>6216651.7009007707</v>
      </c>
      <c r="J233" s="95">
        <v>5723506.6351214973</v>
      </c>
      <c r="K233" s="95">
        <v>6607236.8421052638</v>
      </c>
      <c r="L233" s="95">
        <v>5850671.6072703619</v>
      </c>
      <c r="M233" t="s">
        <v>280</v>
      </c>
      <c r="N233">
        <v>5806</v>
      </c>
    </row>
    <row r="234" spans="1:14" x14ac:dyDescent="0.25">
      <c r="A234" t="s">
        <v>373</v>
      </c>
      <c r="B234">
        <v>5812</v>
      </c>
      <c r="C234" s="95">
        <v>0</v>
      </c>
      <c r="D234" s="95">
        <v>-5995.5840771774565</v>
      </c>
      <c r="E234" s="95">
        <v>0</v>
      </c>
      <c r="F234" s="95">
        <v>-3670.4396786472098</v>
      </c>
      <c r="G234" s="95">
        <v>0</v>
      </c>
      <c r="H234" s="95">
        <v>-2171.8537223609251</v>
      </c>
      <c r="I234" s="95">
        <v>0</v>
      </c>
      <c r="J234" s="95">
        <v>-2483.5970076928998</v>
      </c>
      <c r="K234" s="95">
        <v>0</v>
      </c>
      <c r="L234" s="95">
        <v>-2949.0353048068737</v>
      </c>
      <c r="M234" t="s">
        <v>373</v>
      </c>
      <c r="N234">
        <v>5812</v>
      </c>
    </row>
    <row r="235" spans="1:14" x14ac:dyDescent="0.25">
      <c r="A235" t="s">
        <v>356</v>
      </c>
      <c r="B235">
        <v>5813</v>
      </c>
      <c r="C235" s="95">
        <v>858933.9653034301</v>
      </c>
      <c r="D235" s="95">
        <v>867806.8538311919</v>
      </c>
      <c r="E235" s="95">
        <v>542479.36096776358</v>
      </c>
      <c r="F235" s="95">
        <v>593932.30109721725</v>
      </c>
      <c r="G235" s="95">
        <v>468162.48480488634</v>
      </c>
      <c r="H235" s="95">
        <v>444080.06270907185</v>
      </c>
      <c r="I235" s="95">
        <v>476462.38443493855</v>
      </c>
      <c r="J235" s="95">
        <v>463937.42156511365</v>
      </c>
      <c r="K235" s="95">
        <v>472425.75028280541</v>
      </c>
      <c r="L235" s="95">
        <v>468069.20600990625</v>
      </c>
      <c r="M235" t="s">
        <v>356</v>
      </c>
      <c r="N235">
        <v>5813</v>
      </c>
    </row>
    <row r="236" spans="1:14" x14ac:dyDescent="0.25">
      <c r="A236" t="s">
        <v>345</v>
      </c>
      <c r="B236">
        <v>5816</v>
      </c>
      <c r="C236" s="95">
        <v>4620589.4339050129</v>
      </c>
      <c r="D236" s="95">
        <v>4617982.4866063045</v>
      </c>
      <c r="E236" s="95">
        <v>2938155.8924334832</v>
      </c>
      <c r="F236" s="95">
        <v>3170469.2611675756</v>
      </c>
      <c r="G236" s="95">
        <v>2446434.44803529</v>
      </c>
      <c r="H236" s="95">
        <v>2274779.8907841998</v>
      </c>
      <c r="I236" s="95">
        <v>2460729.6896129432</v>
      </c>
      <c r="J236" s="95">
        <v>2353246.2327469648</v>
      </c>
      <c r="K236" s="95">
        <v>2460634.5461538462</v>
      </c>
      <c r="L236" s="95">
        <v>2397443.5530110882</v>
      </c>
      <c r="M236" t="s">
        <v>345</v>
      </c>
      <c r="N236">
        <v>5816</v>
      </c>
    </row>
    <row r="237" spans="1:14" x14ac:dyDescent="0.25">
      <c r="A237" t="s">
        <v>289</v>
      </c>
      <c r="B237">
        <v>5817</v>
      </c>
      <c r="C237" s="95">
        <v>1675430.4817282322</v>
      </c>
      <c r="D237" s="95">
        <v>1674485.1999560702</v>
      </c>
      <c r="E237" s="95">
        <v>1059752.6102137927</v>
      </c>
      <c r="F237" s="95">
        <v>1143544.8621965854</v>
      </c>
      <c r="G237" s="95">
        <v>906826.92686800135</v>
      </c>
      <c r="H237" s="95">
        <v>843199.23606275476</v>
      </c>
      <c r="I237" s="95">
        <v>922153.23987512069</v>
      </c>
      <c r="J237" s="95">
        <v>881874.04204192408</v>
      </c>
      <c r="K237" s="95">
        <v>894593.44202488684</v>
      </c>
      <c r="L237" s="95">
        <v>871619.59239373705</v>
      </c>
      <c r="M237" t="s">
        <v>289</v>
      </c>
      <c r="N237">
        <v>5817</v>
      </c>
    </row>
    <row r="238" spans="1:14" x14ac:dyDescent="0.25">
      <c r="A238" t="s">
        <v>284</v>
      </c>
      <c r="B238">
        <v>5819</v>
      </c>
      <c r="C238" s="95">
        <v>0</v>
      </c>
      <c r="D238" s="95">
        <v>-14439.069345628548</v>
      </c>
      <c r="E238" s="95">
        <v>0</v>
      </c>
      <c r="F238" s="95">
        <v>-10093.709116279826</v>
      </c>
      <c r="G238" s="95">
        <v>0</v>
      </c>
      <c r="H238" s="95">
        <v>-6281.6692277515986</v>
      </c>
      <c r="I238" s="95">
        <v>0</v>
      </c>
      <c r="J238" s="95">
        <v>-6941.8572100268757</v>
      </c>
      <c r="K238" s="95">
        <v>0</v>
      </c>
      <c r="L238" s="95">
        <v>-8271.1224564505283</v>
      </c>
      <c r="M238" t="s">
        <v>284</v>
      </c>
      <c r="N238">
        <v>5819</v>
      </c>
    </row>
    <row r="239" spans="1:14" x14ac:dyDescent="0.25">
      <c r="A239" t="s">
        <v>243</v>
      </c>
      <c r="B239">
        <v>5821</v>
      </c>
      <c r="C239" s="95">
        <v>621284.25158311345</v>
      </c>
      <c r="D239" s="95">
        <v>620933.72156425705</v>
      </c>
      <c r="E239" s="95">
        <v>403297.7875477515</v>
      </c>
      <c r="F239" s="95">
        <v>435185.63525164773</v>
      </c>
      <c r="G239" s="95">
        <v>344461.01524261961</v>
      </c>
      <c r="H239" s="95">
        <v>320291.8399314977</v>
      </c>
      <c r="I239" s="95">
        <v>365287.82806678623</v>
      </c>
      <c r="J239" s="95">
        <v>349332.23624480952</v>
      </c>
      <c r="K239" s="95">
        <v>353816.73212669685</v>
      </c>
      <c r="L239" s="95">
        <v>344730.44553100609</v>
      </c>
      <c r="M239" t="s">
        <v>243</v>
      </c>
      <c r="N239">
        <v>5821</v>
      </c>
    </row>
    <row r="240" spans="1:14" x14ac:dyDescent="0.25">
      <c r="A240" t="s">
        <v>208</v>
      </c>
      <c r="B240">
        <v>5822</v>
      </c>
      <c r="C240" s="95">
        <v>17412934.02387863</v>
      </c>
      <c r="D240" s="95">
        <v>17403109.60602773</v>
      </c>
      <c r="E240" s="95">
        <v>11077538.142751828</v>
      </c>
      <c r="F240" s="95">
        <v>11953414.133488193</v>
      </c>
      <c r="G240" s="95">
        <v>9584009.2417780794</v>
      </c>
      <c r="H240" s="95">
        <v>8911545.3364365846</v>
      </c>
      <c r="I240" s="95">
        <v>9897513.4066682756</v>
      </c>
      <c r="J240" s="95">
        <v>9465194.9119483605</v>
      </c>
      <c r="K240" s="95">
        <v>9766145.9356334843</v>
      </c>
      <c r="L240" s="95">
        <v>9515343.7749410663</v>
      </c>
      <c r="M240" t="s">
        <v>208</v>
      </c>
      <c r="N240">
        <v>5822</v>
      </c>
    </row>
    <row r="241" spans="1:14" x14ac:dyDescent="0.25">
      <c r="A241" t="s">
        <v>150</v>
      </c>
      <c r="B241">
        <v>5827</v>
      </c>
      <c r="C241" s="95">
        <v>544896.84360158315</v>
      </c>
      <c r="D241" s="95">
        <v>544589.41153586481</v>
      </c>
      <c r="E241" s="95">
        <v>330967.20608538302</v>
      </c>
      <c r="F241" s="95">
        <v>357136.03762499348</v>
      </c>
      <c r="G241" s="95">
        <v>271191.68327112315</v>
      </c>
      <c r="H241" s="95">
        <v>252163.46513943878</v>
      </c>
      <c r="I241" s="95">
        <v>265032.20134193456</v>
      </c>
      <c r="J241" s="95">
        <v>253455.72575370694</v>
      </c>
      <c r="K241" s="95">
        <v>269383.19377828052</v>
      </c>
      <c r="L241" s="95">
        <v>262465.22557474329</v>
      </c>
      <c r="M241" t="s">
        <v>150</v>
      </c>
      <c r="N241">
        <v>5827</v>
      </c>
    </row>
    <row r="242" spans="1:14" x14ac:dyDescent="0.25">
      <c r="A242" t="s">
        <v>148</v>
      </c>
      <c r="B242">
        <v>5828</v>
      </c>
      <c r="C242" s="95">
        <v>0</v>
      </c>
      <c r="D242" s="95">
        <v>-5936.6905369925007</v>
      </c>
      <c r="E242" s="95">
        <v>0</v>
      </c>
      <c r="F242" s="95">
        <v>-4877.2321280066726</v>
      </c>
      <c r="G242" s="95">
        <v>0</v>
      </c>
      <c r="H242" s="95">
        <v>-3832.1897919877806</v>
      </c>
      <c r="I242" s="95">
        <v>0</v>
      </c>
      <c r="J242" s="95">
        <v>-4476.9306955746706</v>
      </c>
      <c r="K242" s="95">
        <v>0</v>
      </c>
      <c r="L242" s="95">
        <v>-4829.1759440280266</v>
      </c>
      <c r="M242" t="s">
        <v>148</v>
      </c>
      <c r="N242">
        <v>5828</v>
      </c>
    </row>
    <row r="243" spans="1:14" x14ac:dyDescent="0.25">
      <c r="A243" t="s">
        <v>131</v>
      </c>
      <c r="B243">
        <v>5830</v>
      </c>
      <c r="C243" s="95">
        <v>0</v>
      </c>
      <c r="D243" s="95">
        <v>-26984.956986329551</v>
      </c>
      <c r="E243" s="95">
        <v>0</v>
      </c>
      <c r="F243" s="95">
        <v>-20407.366009291076</v>
      </c>
      <c r="G243" s="95">
        <v>0</v>
      </c>
      <c r="H243" s="95">
        <v>-15570.428794472875</v>
      </c>
      <c r="I243" s="95">
        <v>0</v>
      </c>
      <c r="J243" s="95">
        <v>-16779.084791817677</v>
      </c>
      <c r="K243" s="95">
        <v>0</v>
      </c>
      <c r="L243" s="95">
        <v>-16506.2817103253</v>
      </c>
      <c r="M243" t="s">
        <v>131</v>
      </c>
      <c r="N243">
        <v>5830</v>
      </c>
    </row>
    <row r="244" spans="1:14" x14ac:dyDescent="0.25">
      <c r="A244" t="s">
        <v>146</v>
      </c>
      <c r="B244">
        <v>5831</v>
      </c>
      <c r="C244" s="95">
        <v>0</v>
      </c>
      <c r="D244" s="95">
        <v>-180745.24189443534</v>
      </c>
      <c r="E244" s="95">
        <v>0</v>
      </c>
      <c r="F244" s="95">
        <v>-144306.17515584655</v>
      </c>
      <c r="G244" s="95">
        <v>0</v>
      </c>
      <c r="H244" s="95">
        <v>-113791.86985938493</v>
      </c>
      <c r="I244" s="95">
        <v>0</v>
      </c>
      <c r="J244" s="95">
        <v>-119409.89939289079</v>
      </c>
      <c r="K244" s="95">
        <v>0</v>
      </c>
      <c r="L244" s="95">
        <v>-120135.64746004147</v>
      </c>
      <c r="M244" t="s">
        <v>146</v>
      </c>
      <c r="N244">
        <v>5831</v>
      </c>
    </row>
    <row r="245" spans="1:14" x14ac:dyDescent="0.25">
      <c r="A245" t="s">
        <v>370</v>
      </c>
      <c r="B245">
        <v>5841</v>
      </c>
      <c r="C245" s="95">
        <v>71444.046089840675</v>
      </c>
      <c r="D245" s="95">
        <v>-112928.11188932344</v>
      </c>
      <c r="E245" s="95">
        <v>71640.304628002341</v>
      </c>
      <c r="F245" s="95">
        <v>-93339.584974156882</v>
      </c>
      <c r="G245" s="95">
        <v>120335.94889791413</v>
      </c>
      <c r="H245" s="95">
        <v>-69973.663428671658</v>
      </c>
      <c r="I245" s="95">
        <v>80256.140837810512</v>
      </c>
      <c r="J245" s="95">
        <v>-46127.326350067495</v>
      </c>
      <c r="K245" s="95">
        <v>84055.06011625129</v>
      </c>
      <c r="L245" s="95">
        <v>-61554.87849368577</v>
      </c>
      <c r="M245" t="s">
        <v>370</v>
      </c>
      <c r="N245">
        <v>5841</v>
      </c>
    </row>
    <row r="246" spans="1:14" x14ac:dyDescent="0.25">
      <c r="A246" t="s">
        <v>180</v>
      </c>
      <c r="B246">
        <v>5842</v>
      </c>
      <c r="C246" s="95">
        <v>10749.822657642977</v>
      </c>
      <c r="D246" s="95">
        <v>-16991.719286812822</v>
      </c>
      <c r="E246" s="95">
        <v>11010.544815465728</v>
      </c>
      <c r="F246" s="95">
        <v>-14345.551554413922</v>
      </c>
      <c r="G246" s="95">
        <v>19015.023066913767</v>
      </c>
      <c r="H246" s="95">
        <v>-11056.968730943501</v>
      </c>
      <c r="I246" s="95">
        <v>12711.08820205785</v>
      </c>
      <c r="J246" s="95">
        <v>-7305.7152716291866</v>
      </c>
      <c r="K246" s="95">
        <v>13344.016243331474</v>
      </c>
      <c r="L246" s="95">
        <v>-9772.0386772673319</v>
      </c>
      <c r="M246" t="s">
        <v>180</v>
      </c>
      <c r="N246">
        <v>5842</v>
      </c>
    </row>
    <row r="247" spans="1:14" x14ac:dyDescent="0.25">
      <c r="A247" t="s">
        <v>179</v>
      </c>
      <c r="B247">
        <v>5843</v>
      </c>
      <c r="C247" s="95">
        <v>17352.709982936791</v>
      </c>
      <c r="D247" s="95">
        <v>-27428.580571596729</v>
      </c>
      <c r="E247" s="95">
        <v>17694.786174575278</v>
      </c>
      <c r="F247" s="95">
        <v>-23054.396632140062</v>
      </c>
      <c r="G247" s="95">
        <v>29771.696699656957</v>
      </c>
      <c r="H247" s="95">
        <v>-17312.036950435715</v>
      </c>
      <c r="I247" s="95">
        <v>20458.357288713545</v>
      </c>
      <c r="J247" s="95">
        <v>-11758.688799984144</v>
      </c>
      <c r="K247" s="95">
        <v>21595.270324070389</v>
      </c>
      <c r="L247" s="95">
        <v>-15814.787065052951</v>
      </c>
      <c r="M247" t="s">
        <v>179</v>
      </c>
      <c r="N247">
        <v>5843</v>
      </c>
    </row>
    <row r="248" spans="1:14" x14ac:dyDescent="0.25">
      <c r="A248" t="s">
        <v>420</v>
      </c>
      <c r="B248">
        <v>5851</v>
      </c>
      <c r="C248" s="95">
        <v>8929.2715141259396</v>
      </c>
      <c r="D248" s="95">
        <v>-2488.8909951847718</v>
      </c>
      <c r="E248" s="95">
        <v>14206.090381098707</v>
      </c>
      <c r="F248" s="95">
        <v>1517.3400953887694</v>
      </c>
      <c r="G248" s="95">
        <v>19500.542812935015</v>
      </c>
      <c r="H248" s="95">
        <v>7553.2183676588584</v>
      </c>
      <c r="I248" s="95">
        <v>23806.416535316512</v>
      </c>
      <c r="J248" s="95">
        <v>13287.59350851584</v>
      </c>
      <c r="K248" s="95">
        <v>29652.631547102246</v>
      </c>
      <c r="L248" s="95">
        <v>12157.300046965196</v>
      </c>
      <c r="M248" t="s">
        <v>420</v>
      </c>
      <c r="N248">
        <v>5851</v>
      </c>
    </row>
    <row r="249" spans="1:14" x14ac:dyDescent="0.25">
      <c r="A249" t="s">
        <v>381</v>
      </c>
      <c r="B249">
        <v>5852</v>
      </c>
      <c r="C249" s="95">
        <v>1422189.8156884948</v>
      </c>
      <c r="D249" s="95">
        <v>1504110.7801708626</v>
      </c>
      <c r="E249" s="95">
        <v>1330333.6274344125</v>
      </c>
      <c r="F249" s="95">
        <v>1430275.1049967452</v>
      </c>
      <c r="G249" s="95">
        <v>1402584.0463686434</v>
      </c>
      <c r="H249" s="95">
        <v>1387020.1379785556</v>
      </c>
      <c r="I249" s="95">
        <v>1452585.9097918272</v>
      </c>
      <c r="J249" s="95">
        <v>1463344.2364006971</v>
      </c>
      <c r="K249" s="95">
        <v>1533161.5589405168</v>
      </c>
      <c r="L249" s="95">
        <v>1564611.833887449</v>
      </c>
      <c r="M249" t="s">
        <v>381</v>
      </c>
      <c r="N249">
        <v>5852</v>
      </c>
    </row>
    <row r="250" spans="1:14" x14ac:dyDescent="0.25">
      <c r="A250" t="s">
        <v>380</v>
      </c>
      <c r="B250">
        <v>5853</v>
      </c>
      <c r="C250" s="95">
        <v>2134665.4903440899</v>
      </c>
      <c r="D250" s="95">
        <v>2257626.4719846151</v>
      </c>
      <c r="E250" s="95">
        <v>2094394.8961441971</v>
      </c>
      <c r="F250" s="95">
        <v>2251736.5705956905</v>
      </c>
      <c r="G250" s="95">
        <v>2318859.8821570384</v>
      </c>
      <c r="H250" s="95">
        <v>2293128.431076597</v>
      </c>
      <c r="I250" s="95">
        <v>2319202.9812387559</v>
      </c>
      <c r="J250" s="95">
        <v>2336379.7574805189</v>
      </c>
      <c r="K250" s="95">
        <v>2340584.7569891084</v>
      </c>
      <c r="L250" s="95">
        <v>2388597.9841109621</v>
      </c>
      <c r="M250" t="s">
        <v>380</v>
      </c>
      <c r="N250">
        <v>5853</v>
      </c>
    </row>
    <row r="251" spans="1:14" x14ac:dyDescent="0.25">
      <c r="A251" t="s">
        <v>379</v>
      </c>
      <c r="B251">
        <v>5854</v>
      </c>
      <c r="C251" s="95">
        <v>103956.08334989843</v>
      </c>
      <c r="D251" s="95">
        <v>48303.445216765984</v>
      </c>
      <c r="E251" s="95">
        <v>96744.732098604771</v>
      </c>
      <c r="F251" s="95">
        <v>45284.266737649428</v>
      </c>
      <c r="G251" s="95">
        <v>102616.94062692071</v>
      </c>
      <c r="H251" s="95">
        <v>52632.130601610646</v>
      </c>
      <c r="I251" s="95">
        <v>105891.77744793837</v>
      </c>
      <c r="J251" s="95">
        <v>61894.503430897523</v>
      </c>
      <c r="K251" s="95">
        <v>108865.44811070255</v>
      </c>
      <c r="L251" s="95">
        <v>56242.133135611155</v>
      </c>
      <c r="M251" t="s">
        <v>379</v>
      </c>
      <c r="N251">
        <v>5854</v>
      </c>
    </row>
    <row r="252" spans="1:14" x14ac:dyDescent="0.25">
      <c r="A252" t="s">
        <v>322</v>
      </c>
      <c r="B252">
        <v>5855</v>
      </c>
      <c r="C252" s="95">
        <v>1750812.3167893314</v>
      </c>
      <c r="D252" s="95">
        <v>1851662.5915113145</v>
      </c>
      <c r="E252" s="95">
        <v>1701526.5132969674</v>
      </c>
      <c r="F252" s="95">
        <v>1829353.9021139634</v>
      </c>
      <c r="G252" s="95">
        <v>1894822.8448827974</v>
      </c>
      <c r="H252" s="95">
        <v>1873796.7614551734</v>
      </c>
      <c r="I252" s="95">
        <v>1958369.5386790028</v>
      </c>
      <c r="J252" s="95">
        <v>1972873.8643618741</v>
      </c>
      <c r="K252" s="95">
        <v>2010703.6838564156</v>
      </c>
      <c r="L252" s="95">
        <v>2051949.9460819005</v>
      </c>
      <c r="M252" t="s">
        <v>322</v>
      </c>
      <c r="N252">
        <v>5855</v>
      </c>
    </row>
    <row r="253" spans="1:14" x14ac:dyDescent="0.25">
      <c r="A253" t="s">
        <v>313</v>
      </c>
      <c r="B253">
        <v>5856</v>
      </c>
      <c r="C253" s="95">
        <v>2094993.6268563773</v>
      </c>
      <c r="D253" s="95">
        <v>2238910.8263050285</v>
      </c>
      <c r="E253" s="95">
        <v>2028613.5268115641</v>
      </c>
      <c r="F253" s="95">
        <v>2213194.2331381915</v>
      </c>
      <c r="G253" s="95">
        <v>2172064.285399375</v>
      </c>
      <c r="H253" s="95">
        <v>2178715.8570913207</v>
      </c>
      <c r="I253" s="95">
        <v>2278762.5880180048</v>
      </c>
      <c r="J253" s="95">
        <v>2310177.9363037157</v>
      </c>
      <c r="K253" s="95">
        <v>2233256.791681767</v>
      </c>
      <c r="L253" s="95">
        <v>2284762.129087151</v>
      </c>
      <c r="M253" t="s">
        <v>313</v>
      </c>
      <c r="N253">
        <v>5856</v>
      </c>
    </row>
    <row r="254" spans="1:14" x14ac:dyDescent="0.25">
      <c r="A254" t="s">
        <v>297</v>
      </c>
      <c r="B254">
        <v>5857</v>
      </c>
      <c r="C254" s="95">
        <v>3971085.3494370007</v>
      </c>
      <c r="D254" s="95">
        <v>4199827.7706518453</v>
      </c>
      <c r="E254" s="95">
        <v>3869076.2117644418</v>
      </c>
      <c r="F254" s="95">
        <v>4159741.0385648725</v>
      </c>
      <c r="G254" s="95">
        <v>4062452.7347252462</v>
      </c>
      <c r="H254" s="95">
        <v>4017373.3383311229</v>
      </c>
      <c r="I254" s="95">
        <v>4083277.5893086609</v>
      </c>
      <c r="J254" s="95">
        <v>4113519.6793938917</v>
      </c>
      <c r="K254" s="95">
        <v>4065391.51079719</v>
      </c>
      <c r="L254" s="95">
        <v>4148786.2972343429</v>
      </c>
      <c r="M254" t="s">
        <v>297</v>
      </c>
      <c r="N254">
        <v>5857</v>
      </c>
    </row>
    <row r="255" spans="1:14" x14ac:dyDescent="0.25">
      <c r="A255" t="s">
        <v>255</v>
      </c>
      <c r="B255">
        <v>5858</v>
      </c>
      <c r="C255" s="95">
        <v>1739766.1822985469</v>
      </c>
      <c r="D255" s="95">
        <v>1839980.1776847444</v>
      </c>
      <c r="E255" s="95">
        <v>1677141.5791892083</v>
      </c>
      <c r="F255" s="95">
        <v>1803137.0468288909</v>
      </c>
      <c r="G255" s="95">
        <v>1841447.5534776482</v>
      </c>
      <c r="H255" s="95">
        <v>1821013.7540902388</v>
      </c>
      <c r="I255" s="95">
        <v>1890520.5152916987</v>
      </c>
      <c r="J255" s="95">
        <v>1904522.3289036674</v>
      </c>
      <c r="K255" s="95">
        <v>1910168.4996635946</v>
      </c>
      <c r="L255" s="95">
        <v>1949352.4487778055</v>
      </c>
      <c r="M255" t="s">
        <v>255</v>
      </c>
      <c r="N255">
        <v>5858</v>
      </c>
    </row>
    <row r="256" spans="1:14" x14ac:dyDescent="0.25">
      <c r="A256" t="s">
        <v>238</v>
      </c>
      <c r="B256">
        <v>5859</v>
      </c>
      <c r="C256" s="95">
        <v>7563840.592564635</v>
      </c>
      <c r="D256" s="95">
        <v>7999532.8677436747</v>
      </c>
      <c r="E256" s="95">
        <v>7169170.6276811715</v>
      </c>
      <c r="F256" s="95">
        <v>7707755.453811381</v>
      </c>
      <c r="G256" s="95">
        <v>7938091.9495324707</v>
      </c>
      <c r="H256" s="95">
        <v>7850006.1508849757</v>
      </c>
      <c r="I256" s="95">
        <v>8175807.3181701358</v>
      </c>
      <c r="J256" s="95">
        <v>8236360.0227139024</v>
      </c>
      <c r="K256" s="95">
        <v>8485797.8907752782</v>
      </c>
      <c r="L256" s="95">
        <v>8659870.0068237688</v>
      </c>
      <c r="M256" t="s">
        <v>238</v>
      </c>
      <c r="N256">
        <v>5859</v>
      </c>
    </row>
    <row r="257" spans="1:14" x14ac:dyDescent="0.25">
      <c r="A257" t="s">
        <v>204</v>
      </c>
      <c r="B257">
        <v>5860</v>
      </c>
      <c r="C257" s="95">
        <v>4180961.9047619049</v>
      </c>
      <c r="D257" s="95">
        <v>4421793.6333566718</v>
      </c>
      <c r="E257" s="95">
        <v>4112925.5528420326</v>
      </c>
      <c r="F257" s="95">
        <v>4421909.591415599</v>
      </c>
      <c r="G257" s="95">
        <v>4439045.0685282433</v>
      </c>
      <c r="H257" s="95">
        <v>4389786.7791837165</v>
      </c>
      <c r="I257" s="95">
        <v>4755599.7301464919</v>
      </c>
      <c r="J257" s="95">
        <v>4790821.2580252122</v>
      </c>
      <c r="K257" s="95">
        <v>4756570.9021228328</v>
      </c>
      <c r="L257" s="95">
        <v>4854144.0911999959</v>
      </c>
      <c r="M257" t="s">
        <v>204</v>
      </c>
      <c r="N257">
        <v>5860</v>
      </c>
    </row>
    <row r="258" spans="1:14" x14ac:dyDescent="0.25">
      <c r="A258" t="s">
        <v>186</v>
      </c>
      <c r="B258">
        <v>5861</v>
      </c>
      <c r="C258" s="95">
        <v>17372808.020381205</v>
      </c>
      <c r="D258" s="95">
        <v>18373516.345737662</v>
      </c>
      <c r="E258" s="95">
        <v>16958366.953384906</v>
      </c>
      <c r="F258" s="95">
        <v>18232366.358807798</v>
      </c>
      <c r="G258" s="95">
        <v>18518260.823619828</v>
      </c>
      <c r="H258" s="95">
        <v>18312771.166334204</v>
      </c>
      <c r="I258" s="95">
        <v>19262954.548959136</v>
      </c>
      <c r="J258" s="95">
        <v>19405622.294179942</v>
      </c>
      <c r="K258" s="95">
        <v>19557235.050009664</v>
      </c>
      <c r="L258" s="95">
        <v>19958419.397437233</v>
      </c>
      <c r="M258" t="s">
        <v>186</v>
      </c>
      <c r="N258">
        <v>5861</v>
      </c>
    </row>
    <row r="259" spans="1:14" x14ac:dyDescent="0.25">
      <c r="A259" t="s">
        <v>154</v>
      </c>
      <c r="B259">
        <v>5862</v>
      </c>
      <c r="C259" s="95">
        <v>665529.60306976165</v>
      </c>
      <c r="D259" s="95">
        <v>703865.43305083085</v>
      </c>
      <c r="E259" s="95">
        <v>639427.16104790487</v>
      </c>
      <c r="F259" s="95">
        <v>687464.20525301818</v>
      </c>
      <c r="G259" s="95">
        <v>690913.4942999871</v>
      </c>
      <c r="H259" s="95">
        <v>683246.70644609607</v>
      </c>
      <c r="I259" s="95">
        <v>758675.44333076326</v>
      </c>
      <c r="J259" s="95">
        <v>764294.44194176537</v>
      </c>
      <c r="K259" s="95">
        <v>738305.25891602749</v>
      </c>
      <c r="L259" s="95">
        <v>753450.37082694762</v>
      </c>
      <c r="M259" t="s">
        <v>154</v>
      </c>
      <c r="N259">
        <v>5862</v>
      </c>
    </row>
    <row r="260" spans="1:14" x14ac:dyDescent="0.25">
      <c r="A260" t="s">
        <v>129</v>
      </c>
      <c r="B260">
        <v>5863</v>
      </c>
      <c r="C260" s="95">
        <v>1019005.9067748633</v>
      </c>
      <c r="D260" s="95">
        <v>1077702.6755010646</v>
      </c>
      <c r="E260" s="95">
        <v>1043133.292387472</v>
      </c>
      <c r="F260" s="95">
        <v>1121498.8094169996</v>
      </c>
      <c r="G260" s="95">
        <v>1052679.3582682207</v>
      </c>
      <c r="H260" s="95">
        <v>1040998.2008084296</v>
      </c>
      <c r="I260" s="95">
        <v>1104088.6533024928</v>
      </c>
      <c r="J260" s="95">
        <v>1112265.8951835446</v>
      </c>
      <c r="K260" s="95">
        <v>1165579.7917355159</v>
      </c>
      <c r="L260" s="95">
        <v>1189489.7343693518</v>
      </c>
      <c r="M260" t="s">
        <v>129</v>
      </c>
      <c r="N260">
        <v>5863</v>
      </c>
    </row>
    <row r="261" spans="1:14" x14ac:dyDescent="0.25">
      <c r="A261" t="s">
        <v>277</v>
      </c>
      <c r="B261">
        <v>5871</v>
      </c>
      <c r="C261" s="95">
        <v>27524.111070010575</v>
      </c>
      <c r="D261" s="95">
        <v>-50111.681404559429</v>
      </c>
      <c r="E261" s="95">
        <v>29376.911226303986</v>
      </c>
      <c r="F261" s="95">
        <v>-39399.916638114446</v>
      </c>
      <c r="G261" s="95">
        <v>34813.58937072946</v>
      </c>
      <c r="H261" s="95">
        <v>-45541.33435173105</v>
      </c>
      <c r="I261" s="95">
        <v>39192.447593108773</v>
      </c>
      <c r="J261" s="95">
        <v>-32586.217245669162</v>
      </c>
      <c r="K261" s="95">
        <v>42125.367472720274</v>
      </c>
      <c r="L261" s="95">
        <v>-33648.53153499397</v>
      </c>
      <c r="M261" t="s">
        <v>277</v>
      </c>
      <c r="N261">
        <v>5871</v>
      </c>
    </row>
    <row r="262" spans="1:14" x14ac:dyDescent="0.25">
      <c r="A262" t="s">
        <v>266</v>
      </c>
      <c r="B262">
        <v>5872</v>
      </c>
      <c r="C262" s="95">
        <v>82680.909585061352</v>
      </c>
      <c r="D262" s="95">
        <v>-150532.7234302643</v>
      </c>
      <c r="E262" s="95">
        <v>91740.523856753774</v>
      </c>
      <c r="F262" s="95">
        <v>-123041.15175514355</v>
      </c>
      <c r="G262" s="95">
        <v>109471.22599560236</v>
      </c>
      <c r="H262" s="95">
        <v>-143204.58749224275</v>
      </c>
      <c r="I262" s="95">
        <v>121864.43022705328</v>
      </c>
      <c r="J262" s="95">
        <v>-101323.11304274578</v>
      </c>
      <c r="K262" s="95">
        <v>130215.94824677339</v>
      </c>
      <c r="L262" s="95">
        <v>-104012.75297546393</v>
      </c>
      <c r="M262" t="s">
        <v>266</v>
      </c>
      <c r="N262">
        <v>5872</v>
      </c>
    </row>
    <row r="263" spans="1:14" x14ac:dyDescent="0.25">
      <c r="A263" t="s">
        <v>265</v>
      </c>
      <c r="B263">
        <v>5873</v>
      </c>
      <c r="C263" s="95">
        <v>15942.631066850307</v>
      </c>
      <c r="D263" s="95">
        <v>-29025.898302049216</v>
      </c>
      <c r="E263" s="95">
        <v>17709.909822782036</v>
      </c>
      <c r="F263" s="95">
        <v>-23752.29190403641</v>
      </c>
      <c r="G263" s="95">
        <v>21156.131285385898</v>
      </c>
      <c r="H263" s="95">
        <v>-27675.355109087064</v>
      </c>
      <c r="I263" s="95">
        <v>23155.564918278309</v>
      </c>
      <c r="J263" s="95">
        <v>-19252.491620500015</v>
      </c>
      <c r="K263" s="95">
        <v>24535.48547841415</v>
      </c>
      <c r="L263" s="95">
        <v>-19598.23988197705</v>
      </c>
      <c r="M263" t="s">
        <v>265</v>
      </c>
      <c r="N263">
        <v>5873</v>
      </c>
    </row>
    <row r="264" spans="1:14" x14ac:dyDescent="0.25">
      <c r="A264" t="s">
        <v>460</v>
      </c>
      <c r="B264">
        <v>5892</v>
      </c>
      <c r="C264" s="95">
        <v>0</v>
      </c>
      <c r="D264" s="95">
        <v>-144743.85680460668</v>
      </c>
      <c r="E264" s="95">
        <v>25734.317773865943</v>
      </c>
      <c r="F264" s="95">
        <v>-97566.650886504736</v>
      </c>
      <c r="G264" s="95">
        <v>50493.489604896495</v>
      </c>
      <c r="H264" s="95">
        <v>-90459.766794084586</v>
      </c>
      <c r="I264" s="95">
        <v>75715.792900087312</v>
      </c>
      <c r="J264" s="95">
        <v>-97769.795972855063</v>
      </c>
      <c r="K264" s="95">
        <v>133501.02641500076</v>
      </c>
      <c r="L264" s="95">
        <v>-74090.016893511798</v>
      </c>
      <c r="M264" s="97"/>
      <c r="N264" s="97"/>
    </row>
    <row r="265" spans="1:14" x14ac:dyDescent="0.25">
      <c r="A265" t="s">
        <v>371</v>
      </c>
      <c r="B265">
        <v>5882</v>
      </c>
      <c r="C265" s="95">
        <v>0</v>
      </c>
      <c r="D265" s="95">
        <v>-37360.301152585271</v>
      </c>
      <c r="E265" s="95">
        <v>6781.651603865329</v>
      </c>
      <c r="F265" s="95">
        <v>-25711.310487514624</v>
      </c>
      <c r="G265" s="95">
        <v>13436.568411624203</v>
      </c>
      <c r="H265" s="95">
        <v>-24071.793305218929</v>
      </c>
      <c r="I265" s="95">
        <v>19602.125609080704</v>
      </c>
      <c r="J265" s="95">
        <v>-25311.705101775213</v>
      </c>
      <c r="K265" s="95">
        <v>34357.400718785655</v>
      </c>
      <c r="L265" s="95">
        <v>-19067.571748541675</v>
      </c>
      <c r="M265" t="s">
        <v>371</v>
      </c>
      <c r="N265">
        <v>5882</v>
      </c>
    </row>
    <row r="266" spans="1:14" x14ac:dyDescent="0.25">
      <c r="A266" t="s">
        <v>344</v>
      </c>
      <c r="B266">
        <v>5883</v>
      </c>
      <c r="C266" s="95">
        <v>0</v>
      </c>
      <c r="D266" s="95">
        <v>-28281.189631424197</v>
      </c>
      <c r="E266" s="95">
        <v>5067.0536231919741</v>
      </c>
      <c r="F266" s="95">
        <v>-19210.746374602742</v>
      </c>
      <c r="G266" s="95">
        <v>10135.036925258757</v>
      </c>
      <c r="H266" s="95">
        <v>-18157.055174484063</v>
      </c>
      <c r="I266" s="95">
        <v>15209.809806161908</v>
      </c>
      <c r="J266" s="95">
        <v>-19640.024155814699</v>
      </c>
      <c r="K266" s="95">
        <v>26923.687177439358</v>
      </c>
      <c r="L266" s="95">
        <v>-14942.03071975758</v>
      </c>
      <c r="M266" t="s">
        <v>344</v>
      </c>
      <c r="N266">
        <v>5883</v>
      </c>
    </row>
    <row r="267" spans="1:14" x14ac:dyDescent="0.25">
      <c r="A267" t="s">
        <v>343</v>
      </c>
      <c r="B267">
        <v>5884</v>
      </c>
      <c r="C267" s="95">
        <v>0</v>
      </c>
      <c r="D267" s="95">
        <v>-41147.310236278121</v>
      </c>
      <c r="E267" s="95">
        <v>7498.6254397734965</v>
      </c>
      <c r="F267" s="95">
        <v>-28429.577066698999</v>
      </c>
      <c r="G267" s="95">
        <v>14903.423340465763</v>
      </c>
      <c r="H267" s="95">
        <v>-26699.683669344086</v>
      </c>
      <c r="I267" s="95">
        <v>22568.105172508422</v>
      </c>
      <c r="J267" s="95">
        <v>-29141.595877120319</v>
      </c>
      <c r="K267" s="95">
        <v>39944.448079765862</v>
      </c>
      <c r="L267" s="95">
        <v>-22168.255274922121</v>
      </c>
      <c r="M267" t="s">
        <v>343</v>
      </c>
      <c r="N267">
        <v>5884</v>
      </c>
    </row>
    <row r="268" spans="1:14" x14ac:dyDescent="0.25">
      <c r="A268" t="s">
        <v>282</v>
      </c>
      <c r="B268">
        <v>5885</v>
      </c>
      <c r="C268" s="95">
        <v>0</v>
      </c>
      <c r="D268" s="95">
        <v>-21908.818577133334</v>
      </c>
      <c r="E268" s="95">
        <v>3661.6094983689295</v>
      </c>
      <c r="F268" s="95">
        <v>-13882.278860054774</v>
      </c>
      <c r="G268" s="95">
        <v>6842.3686106687892</v>
      </c>
      <c r="H268" s="95">
        <v>-12258.195535375336</v>
      </c>
      <c r="I268" s="95">
        <v>10237.628335786454</v>
      </c>
      <c r="J268" s="95">
        <v>-13219.578047033907</v>
      </c>
      <c r="K268" s="95">
        <v>18219.655499280718</v>
      </c>
      <c r="L268" s="95">
        <v>-10111.492173396457</v>
      </c>
      <c r="M268" t="s">
        <v>282</v>
      </c>
      <c r="N268">
        <v>5885</v>
      </c>
    </row>
    <row r="269" spans="1:14" x14ac:dyDescent="0.25">
      <c r="A269" t="s">
        <v>232</v>
      </c>
      <c r="B269">
        <v>5886</v>
      </c>
      <c r="C269" s="95">
        <v>0</v>
      </c>
      <c r="D269" s="95">
        <v>-315729.74450326443</v>
      </c>
      <c r="E269" s="95">
        <v>57401.758483412319</v>
      </c>
      <c r="F269" s="95">
        <v>-217627.58117139759</v>
      </c>
      <c r="G269" s="95">
        <v>115509.2861639132</v>
      </c>
      <c r="H269" s="95">
        <v>-206936.4421175895</v>
      </c>
      <c r="I269" s="95">
        <v>173333.17871123864</v>
      </c>
      <c r="J269" s="95">
        <v>-223820.53821039337</v>
      </c>
      <c r="K269" s="95">
        <v>313498.04907832731</v>
      </c>
      <c r="L269" s="95">
        <v>-173984.2484813013</v>
      </c>
      <c r="M269" t="s">
        <v>232</v>
      </c>
      <c r="N269">
        <v>5886</v>
      </c>
    </row>
    <row r="270" spans="1:14" x14ac:dyDescent="0.25">
      <c r="A270" t="s">
        <v>270</v>
      </c>
      <c r="B270">
        <v>5889</v>
      </c>
      <c r="C270" s="95">
        <v>0</v>
      </c>
      <c r="D270" s="95">
        <v>-148348.79814389121</v>
      </c>
      <c r="E270" s="95">
        <v>26503.913542684804</v>
      </c>
      <c r="F270" s="95">
        <v>-100484.42326966595</v>
      </c>
      <c r="G270" s="95">
        <v>52762.461579418785</v>
      </c>
      <c r="H270" s="95">
        <v>-94524.660650374848</v>
      </c>
      <c r="I270" s="95">
        <v>79121.670556068362</v>
      </c>
      <c r="J270" s="95">
        <v>-102167.71549240866</v>
      </c>
      <c r="K270" s="95">
        <v>138547.01234733866</v>
      </c>
      <c r="L270" s="95">
        <v>-76890.423699442777</v>
      </c>
      <c r="M270" t="s">
        <v>270</v>
      </c>
      <c r="N270">
        <v>5889</v>
      </c>
    </row>
    <row r="271" spans="1:14" x14ac:dyDescent="0.25">
      <c r="A271" t="s">
        <v>139</v>
      </c>
      <c r="B271">
        <v>5890</v>
      </c>
      <c r="C271" s="95">
        <v>0</v>
      </c>
      <c r="D271" s="95">
        <v>-239370.53249841911</v>
      </c>
      <c r="E271" s="95">
        <v>43369.243040561334</v>
      </c>
      <c r="F271" s="95">
        <v>-164426.03344424162</v>
      </c>
      <c r="G271" s="95">
        <v>88060.043175258746</v>
      </c>
      <c r="H271" s="95">
        <v>-157760.75355145294</v>
      </c>
      <c r="I271" s="95">
        <v>132662.60051789947</v>
      </c>
      <c r="J271" s="95">
        <v>-171303.69885948126</v>
      </c>
      <c r="K271" s="95">
        <v>233232.7623597401</v>
      </c>
      <c r="L271" s="95">
        <v>-129438.84977810096</v>
      </c>
      <c r="M271" t="s">
        <v>139</v>
      </c>
      <c r="N271">
        <v>5890</v>
      </c>
    </row>
    <row r="272" spans="1:14" x14ac:dyDescent="0.25">
      <c r="A272" t="s">
        <v>138</v>
      </c>
      <c r="B272">
        <v>5891</v>
      </c>
      <c r="C272" s="95">
        <v>0</v>
      </c>
      <c r="D272" s="95">
        <v>-11555.232845114091</v>
      </c>
      <c r="E272" s="95">
        <v>2096.1069942758663</v>
      </c>
      <c r="F272" s="95">
        <v>-7946.981191743931</v>
      </c>
      <c r="G272" s="95">
        <v>4085.9221884952226</v>
      </c>
      <c r="H272" s="95">
        <v>-7319.9846396477087</v>
      </c>
      <c r="I272" s="95">
        <v>5891.9683911687671</v>
      </c>
      <c r="J272" s="95">
        <v>-7608.1425739440028</v>
      </c>
      <c r="K272" s="95">
        <v>10233.118324321644</v>
      </c>
      <c r="L272" s="95">
        <v>-5679.1466693705088</v>
      </c>
      <c r="M272" t="s">
        <v>138</v>
      </c>
      <c r="N272">
        <v>5891</v>
      </c>
    </row>
    <row r="273" spans="1:14" x14ac:dyDescent="0.25">
      <c r="A273" t="s">
        <v>405</v>
      </c>
      <c r="B273">
        <v>5902</v>
      </c>
      <c r="C273" s="95">
        <v>1312627.6284981878</v>
      </c>
      <c r="D273" s="95">
        <v>1259842.3344365659</v>
      </c>
      <c r="E273" s="95">
        <v>1324014.6020740038</v>
      </c>
      <c r="F273" s="95">
        <v>1276312.8034815912</v>
      </c>
      <c r="G273" s="95">
        <v>1367126.5891457999</v>
      </c>
      <c r="H273" s="95">
        <v>1332507.1686509899</v>
      </c>
      <c r="I273" s="95">
        <v>1497373.4870286295</v>
      </c>
      <c r="J273" s="95">
        <v>1461504.4493121654</v>
      </c>
      <c r="K273" s="95">
        <v>1535195.3314164961</v>
      </c>
      <c r="L273" s="95">
        <v>1500380.5220564185</v>
      </c>
      <c r="M273" t="s">
        <v>405</v>
      </c>
      <c r="N273">
        <v>5902</v>
      </c>
    </row>
    <row r="274" spans="1:14" x14ac:dyDescent="0.25">
      <c r="A274" t="s">
        <v>399</v>
      </c>
      <c r="B274">
        <v>5903</v>
      </c>
      <c r="C274" s="95">
        <v>575857.16607280425</v>
      </c>
      <c r="D274" s="95">
        <v>544196.22907993582</v>
      </c>
      <c r="E274" s="95">
        <v>587947.11011127487</v>
      </c>
      <c r="F274" s="95">
        <v>556727.19254623691</v>
      </c>
      <c r="G274" s="95">
        <v>600420.1349867438</v>
      </c>
      <c r="H274" s="95">
        <v>551975.84865431045</v>
      </c>
      <c r="I274" s="95">
        <v>540443.25463814032</v>
      </c>
      <c r="J274" s="95">
        <v>532881.72050928674</v>
      </c>
      <c r="K274" s="95">
        <v>462427.62372817745</v>
      </c>
      <c r="L274" s="95">
        <v>455680.05152158748</v>
      </c>
      <c r="M274" t="s">
        <v>399</v>
      </c>
      <c r="N274">
        <v>5903</v>
      </c>
    </row>
    <row r="275" spans="1:14" x14ac:dyDescent="0.25">
      <c r="A275" t="s">
        <v>375</v>
      </c>
      <c r="B275">
        <v>5904</v>
      </c>
      <c r="C275" s="95">
        <v>7287.9350328186365</v>
      </c>
      <c r="D275" s="95">
        <v>-20081.389295765915</v>
      </c>
      <c r="E275" s="95">
        <v>8001.3951770658859</v>
      </c>
      <c r="F275" s="95">
        <v>-14891.915649528617</v>
      </c>
      <c r="G275" s="95">
        <v>6250.5133730551743</v>
      </c>
      <c r="H275" s="95">
        <v>-16291.726397464057</v>
      </c>
      <c r="I275" s="95">
        <v>1128.4393499116136</v>
      </c>
      <c r="J275" s="95">
        <v>-21203.955539097456</v>
      </c>
      <c r="K275" s="95">
        <v>1112.177963383622</v>
      </c>
      <c r="L275" s="95">
        <v>-19593.38947585327</v>
      </c>
      <c r="M275" t="s">
        <v>375</v>
      </c>
      <c r="N275">
        <v>5904</v>
      </c>
    </row>
    <row r="276" spans="1:14" x14ac:dyDescent="0.25">
      <c r="A276" t="s">
        <v>372</v>
      </c>
      <c r="B276">
        <v>5905</v>
      </c>
      <c r="C276" s="95">
        <v>9249.5717350568066</v>
      </c>
      <c r="D276" s="95">
        <v>-25486.540425285795</v>
      </c>
      <c r="E276" s="95">
        <v>9962.3811149156645</v>
      </c>
      <c r="F276" s="95">
        <v>-18541.633796193055</v>
      </c>
      <c r="G276" s="95">
        <v>7975.1920630278055</v>
      </c>
      <c r="H276" s="95">
        <v>-20787.036088616176</v>
      </c>
      <c r="I276" s="95">
        <v>1426.1641230432754</v>
      </c>
      <c r="J276" s="95">
        <v>-26798.357092770773</v>
      </c>
      <c r="K276" s="95">
        <v>1393.3465496322904</v>
      </c>
      <c r="L276" s="95">
        <v>-24546.774455703813</v>
      </c>
      <c r="M276" t="s">
        <v>372</v>
      </c>
      <c r="N276">
        <v>5905</v>
      </c>
    </row>
    <row r="277" spans="1:14" x14ac:dyDescent="0.25">
      <c r="A277" t="s">
        <v>367</v>
      </c>
      <c r="B277">
        <v>5907</v>
      </c>
      <c r="C277" s="95">
        <v>52017.349325902149</v>
      </c>
      <c r="D277" s="95">
        <v>43384.368137025362</v>
      </c>
      <c r="E277" s="95">
        <v>63120.198397869106</v>
      </c>
      <c r="F277" s="95">
        <v>52783.839554267652</v>
      </c>
      <c r="G277" s="95">
        <v>71218.102969909829</v>
      </c>
      <c r="H277" s="95">
        <v>62310.945704075129</v>
      </c>
      <c r="I277" s="95">
        <v>50474.097540036659</v>
      </c>
      <c r="J277" s="95">
        <v>59617.358929068061</v>
      </c>
      <c r="K277" s="95">
        <v>16549.553875770056</v>
      </c>
      <c r="L277" s="95">
        <v>2063.8362909495827</v>
      </c>
      <c r="M277" t="s">
        <v>367</v>
      </c>
      <c r="N277">
        <v>5907</v>
      </c>
    </row>
    <row r="278" spans="1:14" x14ac:dyDescent="0.25">
      <c r="A278" t="s">
        <v>362</v>
      </c>
      <c r="B278">
        <v>5908</v>
      </c>
      <c r="C278" s="95">
        <v>24488.167528809317</v>
      </c>
      <c r="D278" s="95">
        <v>20424.025615276554</v>
      </c>
      <c r="E278" s="95">
        <v>28053.421510164044</v>
      </c>
      <c r="F278" s="95">
        <v>23459.484246341181</v>
      </c>
      <c r="G278" s="95">
        <v>35036.558695807733</v>
      </c>
      <c r="H278" s="95">
        <v>30654.581005541786</v>
      </c>
      <c r="I278" s="95">
        <v>23106.648549172627</v>
      </c>
      <c r="J278" s="95">
        <v>27292.362366878555</v>
      </c>
      <c r="K278" s="95">
        <v>7719.4227809799922</v>
      </c>
      <c r="L278" s="95">
        <v>962.6618941006443</v>
      </c>
      <c r="M278" t="s">
        <v>362</v>
      </c>
      <c r="N278">
        <v>5908</v>
      </c>
    </row>
    <row r="279" spans="1:14" x14ac:dyDescent="0.25">
      <c r="A279" t="s">
        <v>361</v>
      </c>
      <c r="B279">
        <v>5909</v>
      </c>
      <c r="C279" s="95">
        <v>9457.4272796648256</v>
      </c>
      <c r="D279" s="95">
        <v>-26059.271670797832</v>
      </c>
      <c r="E279" s="95">
        <v>10606.500583552453</v>
      </c>
      <c r="F279" s="95">
        <v>-19740.446326119327</v>
      </c>
      <c r="G279" s="95">
        <v>8391.892954564817</v>
      </c>
      <c r="H279" s="95">
        <v>-21873.151181780446</v>
      </c>
      <c r="I279" s="95">
        <v>1501.1158141813162</v>
      </c>
      <c r="J279" s="95">
        <v>-28206.737903485733</v>
      </c>
      <c r="K279" s="95">
        <v>1468.3248392986018</v>
      </c>
      <c r="L279" s="95">
        <v>-25867.677116997293</v>
      </c>
      <c r="M279" t="s">
        <v>361</v>
      </c>
      <c r="N279">
        <v>5909</v>
      </c>
    </row>
    <row r="280" spans="1:14" x14ac:dyDescent="0.25">
      <c r="A280" t="s">
        <v>337</v>
      </c>
      <c r="B280">
        <v>5910</v>
      </c>
      <c r="C280" s="95">
        <v>64501.51316411866</v>
      </c>
      <c r="D280" s="95">
        <v>59142.861605549711</v>
      </c>
      <c r="E280" s="95">
        <v>76227.916059157506</v>
      </c>
      <c r="F280" s="95">
        <v>68583.109950351092</v>
      </c>
      <c r="G280" s="95">
        <v>89888.993857523004</v>
      </c>
      <c r="H280" s="95">
        <v>81974.311525987068</v>
      </c>
      <c r="I280" s="95">
        <v>62366.249015582791</v>
      </c>
      <c r="J280" s="95">
        <v>78178.591059722472</v>
      </c>
      <c r="K280" s="95">
        <v>20382.472841715429</v>
      </c>
      <c r="L280" s="95">
        <v>4998.9774303922313</v>
      </c>
      <c r="M280" t="s">
        <v>337</v>
      </c>
      <c r="N280">
        <v>5910</v>
      </c>
    </row>
    <row r="281" spans="1:14" x14ac:dyDescent="0.25">
      <c r="A281" t="s">
        <v>334</v>
      </c>
      <c r="B281">
        <v>5911</v>
      </c>
      <c r="C281" s="95">
        <v>39213.078722603153</v>
      </c>
      <c r="D281" s="95">
        <v>32705.139057142183</v>
      </c>
      <c r="E281" s="95">
        <v>45586.809954016571</v>
      </c>
      <c r="F281" s="95">
        <v>38121.661900304418</v>
      </c>
      <c r="G281" s="95">
        <v>54730.310642470897</v>
      </c>
      <c r="H281" s="95">
        <v>47885.260524996651</v>
      </c>
      <c r="I281" s="95">
        <v>39822.096435808147</v>
      </c>
      <c r="J281" s="95">
        <v>47035.773440790712</v>
      </c>
      <c r="K281" s="95">
        <v>13384.035181411355</v>
      </c>
      <c r="L281" s="95">
        <v>1669.0756581169442</v>
      </c>
      <c r="M281" t="s">
        <v>334</v>
      </c>
      <c r="N281">
        <v>5911</v>
      </c>
    </row>
    <row r="282" spans="1:14" x14ac:dyDescent="0.25">
      <c r="A282" t="s">
        <v>329</v>
      </c>
      <c r="B282">
        <v>5912</v>
      </c>
      <c r="C282" s="95">
        <v>26248.75473676293</v>
      </c>
      <c r="D282" s="95">
        <v>21892.419613760489</v>
      </c>
      <c r="E282" s="95">
        <v>30780.837490318881</v>
      </c>
      <c r="F282" s="95">
        <v>25740.267436957682</v>
      </c>
      <c r="G282" s="95">
        <v>35723.550042784351</v>
      </c>
      <c r="H282" s="95">
        <v>31255.651221336724</v>
      </c>
      <c r="I282" s="95">
        <v>23106.648549172627</v>
      </c>
      <c r="J282" s="95">
        <v>27292.362366878555</v>
      </c>
      <c r="K282" s="95">
        <v>8108.1706908135175</v>
      </c>
      <c r="L282" s="95">
        <v>1011.1412700625478</v>
      </c>
      <c r="M282" t="s">
        <v>329</v>
      </c>
      <c r="N282">
        <v>5912</v>
      </c>
    </row>
    <row r="283" spans="1:14" x14ac:dyDescent="0.25">
      <c r="A283" t="s">
        <v>324</v>
      </c>
      <c r="B283">
        <v>5913</v>
      </c>
      <c r="C283" s="95">
        <v>2204097.7741978345</v>
      </c>
      <c r="D283" s="95">
        <v>2070469.6168346689</v>
      </c>
      <c r="E283" s="95">
        <v>2130877.7110292069</v>
      </c>
      <c r="F283" s="95">
        <v>2007177.6215438771</v>
      </c>
      <c r="G283" s="95">
        <v>2176678.1719466466</v>
      </c>
      <c r="H283" s="95">
        <v>1993531.0659882515</v>
      </c>
      <c r="I283" s="95">
        <v>1944720.0731280046</v>
      </c>
      <c r="J283" s="95">
        <v>1903328.3605660254</v>
      </c>
      <c r="K283" s="95">
        <v>1672447.6757635414</v>
      </c>
      <c r="L283" s="95">
        <v>1636051.2269729243</v>
      </c>
      <c r="M283" t="s">
        <v>324</v>
      </c>
      <c r="N283">
        <v>5913</v>
      </c>
    </row>
    <row r="284" spans="1:14" x14ac:dyDescent="0.25">
      <c r="A284" t="s">
        <v>315</v>
      </c>
      <c r="B284">
        <v>5914</v>
      </c>
      <c r="C284" s="95">
        <v>1205087.0517055653</v>
      </c>
      <c r="D284" s="95">
        <v>1156626.3359526065</v>
      </c>
      <c r="E284" s="95">
        <v>1297266.8323351347</v>
      </c>
      <c r="F284" s="95">
        <v>1250528.7064415591</v>
      </c>
      <c r="G284" s="95">
        <v>1304984.4714573545</v>
      </c>
      <c r="H284" s="95">
        <v>1271938.6609850356</v>
      </c>
      <c r="I284" s="95">
        <v>1403787.6440893402</v>
      </c>
      <c r="J284" s="95">
        <v>1370160.4212301548</v>
      </c>
      <c r="K284" s="95">
        <v>1466152.15513586</v>
      </c>
      <c r="L284" s="95">
        <v>1432903.0911702828</v>
      </c>
      <c r="M284" t="s">
        <v>315</v>
      </c>
      <c r="N284">
        <v>5914</v>
      </c>
    </row>
    <row r="285" spans="1:14" x14ac:dyDescent="0.25">
      <c r="A285" t="s">
        <v>248</v>
      </c>
      <c r="B285">
        <v>5919</v>
      </c>
      <c r="C285" s="95">
        <v>8509.0863573907409</v>
      </c>
      <c r="D285" s="95">
        <v>-23446.18536314915</v>
      </c>
      <c r="E285" s="95">
        <v>9318.2616462788756</v>
      </c>
      <c r="F285" s="95">
        <v>-17342.821266266776</v>
      </c>
      <c r="G285" s="95">
        <v>6956.5898837151108</v>
      </c>
      <c r="H285" s="95">
        <v>-18132.08808310351</v>
      </c>
      <c r="I285" s="95">
        <v>1272.0967579261917</v>
      </c>
      <c r="J285" s="95">
        <v>-23903.352092967798</v>
      </c>
      <c r="K285" s="95">
        <v>1285.0445756698402</v>
      </c>
      <c r="L285" s="95">
        <v>-22638.803944946565</v>
      </c>
      <c r="M285" t="s">
        <v>248</v>
      </c>
      <c r="N285">
        <v>5919</v>
      </c>
    </row>
    <row r="286" spans="1:14" x14ac:dyDescent="0.25">
      <c r="A286" t="s">
        <v>240</v>
      </c>
      <c r="B286">
        <v>5921</v>
      </c>
      <c r="C286" s="95">
        <v>38252.75842735573</v>
      </c>
      <c r="D286" s="95">
        <v>31904.196876150949</v>
      </c>
      <c r="E286" s="95">
        <v>49093.487642787069</v>
      </c>
      <c r="F286" s="95">
        <v>41054.097431097063</v>
      </c>
      <c r="G286" s="95">
        <v>54959.307758129777</v>
      </c>
      <c r="H286" s="95">
        <v>48085.617263594962</v>
      </c>
      <c r="I286" s="95">
        <v>38511.080915287712</v>
      </c>
      <c r="J286" s="95">
        <v>45487.270611464264</v>
      </c>
      <c r="K286" s="95">
        <v>12884.21644019682</v>
      </c>
      <c r="L286" s="95">
        <v>1606.7450318802123</v>
      </c>
      <c r="M286" t="s">
        <v>240</v>
      </c>
      <c r="N286">
        <v>5921</v>
      </c>
    </row>
    <row r="287" spans="1:14" x14ac:dyDescent="0.25">
      <c r="A287" t="s">
        <v>237</v>
      </c>
      <c r="B287">
        <v>5922</v>
      </c>
      <c r="C287" s="95">
        <v>614647.42224169464</v>
      </c>
      <c r="D287" s="95">
        <v>577815.40640634997</v>
      </c>
      <c r="E287" s="95">
        <v>612817.96102126676</v>
      </c>
      <c r="F287" s="95">
        <v>579460.78119589749</v>
      </c>
      <c r="G287" s="95">
        <v>681272.66700098116</v>
      </c>
      <c r="H287" s="95">
        <v>623655.19907443633</v>
      </c>
      <c r="I287" s="95">
        <v>696834.58289818221</v>
      </c>
      <c r="J287" s="95">
        <v>642299.97649474337</v>
      </c>
      <c r="K287" s="95">
        <v>132.93251956114986</v>
      </c>
      <c r="L287" s="95">
        <v>-21841.370128697177</v>
      </c>
      <c r="M287" t="s">
        <v>237</v>
      </c>
      <c r="N287">
        <v>5922</v>
      </c>
    </row>
    <row r="288" spans="1:14" x14ac:dyDescent="0.25">
      <c r="A288" t="s">
        <v>220</v>
      </c>
      <c r="B288">
        <v>5923</v>
      </c>
      <c r="C288" s="95">
        <v>494609.5247250871</v>
      </c>
      <c r="D288" s="95">
        <v>470741.03133550193</v>
      </c>
      <c r="E288" s="95">
        <v>513777.23933305719</v>
      </c>
      <c r="F288" s="95">
        <v>489380.53224761115</v>
      </c>
      <c r="G288" s="95">
        <v>531913.3525712688</v>
      </c>
      <c r="H288" s="95">
        <v>492366.97532961599</v>
      </c>
      <c r="I288" s="95">
        <v>470747.84356673493</v>
      </c>
      <c r="J288" s="95">
        <v>465965.23805100546</v>
      </c>
      <c r="K288" s="95">
        <v>384294.06617752841</v>
      </c>
      <c r="L288" s="95">
        <v>380638.03492078889</v>
      </c>
      <c r="M288" t="s">
        <v>220</v>
      </c>
      <c r="N288">
        <v>5923</v>
      </c>
    </row>
    <row r="289" spans="1:14" x14ac:dyDescent="0.25">
      <c r="A289" t="s">
        <v>218</v>
      </c>
      <c r="B289">
        <v>5924</v>
      </c>
      <c r="C289" s="95">
        <v>291065.29543574445</v>
      </c>
      <c r="D289" s="95">
        <v>268754.88883659698</v>
      </c>
      <c r="E289" s="95">
        <v>285497.62896462146</v>
      </c>
      <c r="F289" s="95">
        <v>265702.86954451818</v>
      </c>
      <c r="G289" s="95">
        <v>303070.86911822378</v>
      </c>
      <c r="H289" s="95">
        <v>274623.72511696973</v>
      </c>
      <c r="I289" s="95">
        <v>314107.51899071079</v>
      </c>
      <c r="J289" s="95">
        <v>285794.48086324858</v>
      </c>
      <c r="K289" s="95">
        <v>699.79737021890821</v>
      </c>
      <c r="L289" s="95">
        <v>-12328.424838739134</v>
      </c>
      <c r="M289" t="s">
        <v>218</v>
      </c>
      <c r="N289">
        <v>5924</v>
      </c>
    </row>
    <row r="290" spans="1:14" x14ac:dyDescent="0.25">
      <c r="A290" t="s">
        <v>213</v>
      </c>
      <c r="B290">
        <v>5925</v>
      </c>
      <c r="C290" s="95">
        <v>499694.44487986824</v>
      </c>
      <c r="D290" s="95">
        <v>471548.91545642086</v>
      </c>
      <c r="E290" s="95">
        <v>516483.20219811145</v>
      </c>
      <c r="F290" s="95">
        <v>488560.25393930613</v>
      </c>
      <c r="G290" s="95">
        <v>549943.05230517301</v>
      </c>
      <c r="H290" s="95">
        <v>504952.8035139743</v>
      </c>
      <c r="I290" s="95">
        <v>470786.12404033559</v>
      </c>
      <c r="J290" s="95">
        <v>462574.09227596287</v>
      </c>
      <c r="K290" s="95">
        <v>400770.60723108711</v>
      </c>
      <c r="L290" s="95">
        <v>393625.5787297861</v>
      </c>
      <c r="M290" t="s">
        <v>213</v>
      </c>
      <c r="N290">
        <v>5925</v>
      </c>
    </row>
    <row r="291" spans="1:14" x14ac:dyDescent="0.25">
      <c r="A291" t="s">
        <v>201</v>
      </c>
      <c r="B291">
        <v>5926</v>
      </c>
      <c r="C291" s="95">
        <v>134124.73456955692</v>
      </c>
      <c r="D291" s="95">
        <v>111864.92461177612</v>
      </c>
      <c r="E291" s="95">
        <v>156436.78800459532</v>
      </c>
      <c r="F291" s="95">
        <v>130819.20729036085</v>
      </c>
      <c r="G291" s="95">
        <v>181594.71271748713</v>
      </c>
      <c r="H291" s="95">
        <v>158882.89370846169</v>
      </c>
      <c r="I291" s="95">
        <v>127824.01325074218</v>
      </c>
      <c r="J291" s="95">
        <v>150979.02585932819</v>
      </c>
      <c r="K291" s="95">
        <v>43595.301317045276</v>
      </c>
      <c r="L291" s="95">
        <v>5436.6157328705458</v>
      </c>
      <c r="M291" t="s">
        <v>201</v>
      </c>
      <c r="N291">
        <v>5926</v>
      </c>
    </row>
    <row r="292" spans="1:14" x14ac:dyDescent="0.25">
      <c r="A292" t="s">
        <v>178</v>
      </c>
      <c r="B292">
        <v>5928</v>
      </c>
      <c r="C292" s="95">
        <v>32970.996803494898</v>
      </c>
      <c r="D292" s="95">
        <v>27499.014880699153</v>
      </c>
      <c r="E292" s="95">
        <v>39742.347139399062</v>
      </c>
      <c r="F292" s="95">
        <v>33234.26934898334</v>
      </c>
      <c r="G292" s="95">
        <v>42364.466396891701</v>
      </c>
      <c r="H292" s="95">
        <v>37065.996640687787</v>
      </c>
      <c r="I292" s="95">
        <v>29497.849211709738</v>
      </c>
      <c r="J292" s="95">
        <v>34841.313659844971</v>
      </c>
      <c r="K292" s="95">
        <v>10385.122734124163</v>
      </c>
      <c r="L292" s="95">
        <v>1295.0919006965498</v>
      </c>
      <c r="M292" t="s">
        <v>178</v>
      </c>
      <c r="N292">
        <v>5928</v>
      </c>
    </row>
    <row r="293" spans="1:14" x14ac:dyDescent="0.25">
      <c r="A293" t="s">
        <v>159</v>
      </c>
      <c r="B293">
        <v>5929</v>
      </c>
      <c r="C293" s="95">
        <v>2074900.5404694246</v>
      </c>
      <c r="D293" s="95">
        <v>1991461.6178081625</v>
      </c>
      <c r="E293" s="95">
        <v>2193317.1185872387</v>
      </c>
      <c r="F293" s="95">
        <v>2114295.9572826363</v>
      </c>
      <c r="G293" s="95">
        <v>2357745.0534733715</v>
      </c>
      <c r="H293" s="95">
        <v>2298040.4379141401</v>
      </c>
      <c r="I293" s="95">
        <v>2335746.6633597631</v>
      </c>
      <c r="J293" s="95">
        <v>2279794.7008801745</v>
      </c>
      <c r="K293" s="95">
        <v>2457124.8029285194</v>
      </c>
      <c r="L293" s="95">
        <v>2401402.6874183412</v>
      </c>
      <c r="M293" t="s">
        <v>159</v>
      </c>
      <c r="N293">
        <v>5929</v>
      </c>
    </row>
    <row r="294" spans="1:14" x14ac:dyDescent="0.25">
      <c r="A294" t="s">
        <v>157</v>
      </c>
      <c r="B294">
        <v>5930</v>
      </c>
      <c r="C294" s="95">
        <v>2793.0588806702435</v>
      </c>
      <c r="D294" s="95">
        <v>-7696.0761115680416</v>
      </c>
      <c r="E294" s="95">
        <v>2920.0082578201082</v>
      </c>
      <c r="F294" s="95">
        <v>-5434.6168023324472</v>
      </c>
      <c r="G294" s="95">
        <v>2488.6303244571527</v>
      </c>
      <c r="H294" s="95">
        <v>-6486.5206952866138</v>
      </c>
      <c r="I294" s="95">
        <v>443.46417256674113</v>
      </c>
      <c r="J294" s="95">
        <v>-8332.9197967301825</v>
      </c>
      <c r="K294" s="95">
        <v>416.54605370173107</v>
      </c>
      <c r="L294" s="95">
        <v>-7338.3481182971045</v>
      </c>
      <c r="M294" t="s">
        <v>157</v>
      </c>
      <c r="N294">
        <v>5930</v>
      </c>
    </row>
    <row r="295" spans="1:14" x14ac:dyDescent="0.25">
      <c r="A295" t="s">
        <v>149</v>
      </c>
      <c r="B295">
        <v>5931</v>
      </c>
      <c r="C295" s="95">
        <v>6365.5760536205553</v>
      </c>
      <c r="D295" s="95">
        <v>-17539.894393806237</v>
      </c>
      <c r="E295" s="95">
        <v>6942.1764953076108</v>
      </c>
      <c r="F295" s="95">
        <v>-12920.535044760964</v>
      </c>
      <c r="G295" s="95">
        <v>5694.9121843391595</v>
      </c>
      <c r="H295" s="95">
        <v>-14843.572939911694</v>
      </c>
      <c r="I295" s="95">
        <v>999.35588184054336</v>
      </c>
      <c r="J295" s="95">
        <v>-18778.410809532801</v>
      </c>
      <c r="K295" s="95">
        <v>949.72500243994671</v>
      </c>
      <c r="L295" s="95">
        <v>-16731.433709717399</v>
      </c>
      <c r="M295" t="s">
        <v>149</v>
      </c>
      <c r="N295">
        <v>5931</v>
      </c>
    </row>
    <row r="296" spans="1:14" x14ac:dyDescent="0.25">
      <c r="A296" t="s">
        <v>147</v>
      </c>
      <c r="B296">
        <v>5932</v>
      </c>
      <c r="C296" s="95">
        <v>2961.9415106642587</v>
      </c>
      <c r="D296" s="95">
        <v>-8161.4202485465748</v>
      </c>
      <c r="E296" s="95">
        <v>3406.6763007901268</v>
      </c>
      <c r="F296" s="95">
        <v>-6340.3862693878555</v>
      </c>
      <c r="G296" s="95">
        <v>2604.3805721063222</v>
      </c>
      <c r="H296" s="95">
        <v>-6788.2193322766898</v>
      </c>
      <c r="I296" s="95">
        <v>478.85802671526034</v>
      </c>
      <c r="J296" s="95">
        <v>-8997.9885129011345</v>
      </c>
      <c r="K296" s="95">
        <v>454.03519853488683</v>
      </c>
      <c r="L296" s="95">
        <v>-7998.7994489438433</v>
      </c>
      <c r="M296" t="s">
        <v>147</v>
      </c>
      <c r="N296">
        <v>5932</v>
      </c>
    </row>
    <row r="297" spans="1:14" x14ac:dyDescent="0.25">
      <c r="A297" t="s">
        <v>145</v>
      </c>
      <c r="B297">
        <v>5933</v>
      </c>
      <c r="C297" s="95">
        <v>552786.13329349831</v>
      </c>
      <c r="D297" s="95">
        <v>510414.59814470884</v>
      </c>
      <c r="E297" s="95">
        <v>594301.18682431406</v>
      </c>
      <c r="F297" s="95">
        <v>553095.76925593568</v>
      </c>
      <c r="G297" s="95">
        <v>647220.62109885726</v>
      </c>
      <c r="H297" s="95">
        <v>586470.54550581786</v>
      </c>
      <c r="I297" s="95">
        <v>669843.74531753978</v>
      </c>
      <c r="J297" s="95">
        <v>609465.33870837337</v>
      </c>
      <c r="K297" s="95">
        <v>1468.3248392986018</v>
      </c>
      <c r="L297" s="95">
        <v>-25867.677116997293</v>
      </c>
      <c r="M297" t="s">
        <v>145</v>
      </c>
      <c r="N297">
        <v>5933</v>
      </c>
    </row>
    <row r="298" spans="1:14" x14ac:dyDescent="0.25">
      <c r="A298" t="s">
        <v>143</v>
      </c>
      <c r="B298">
        <v>5934</v>
      </c>
      <c r="C298" s="95">
        <v>3208.7699698862803</v>
      </c>
      <c r="D298" s="95">
        <v>-8841.5386025921216</v>
      </c>
      <c r="E298" s="95">
        <v>3449.6175986992462</v>
      </c>
      <c r="F298" s="95">
        <v>-6420.307104716273</v>
      </c>
      <c r="G298" s="95">
        <v>2627.5306216361569</v>
      </c>
      <c r="H298" s="95">
        <v>-6848.5590596747052</v>
      </c>
      <c r="I298" s="95">
        <v>483.02200955626267</v>
      </c>
      <c r="J298" s="95">
        <v>-9076.2318912741885</v>
      </c>
      <c r="K298" s="95">
        <v>495.68980390505993</v>
      </c>
      <c r="L298" s="95">
        <v>-8732.6342607735533</v>
      </c>
      <c r="M298" t="s">
        <v>143</v>
      </c>
      <c r="N298">
        <v>5934</v>
      </c>
    </row>
    <row r="299" spans="1:14" x14ac:dyDescent="0.25">
      <c r="A299" t="s">
        <v>136</v>
      </c>
      <c r="B299">
        <v>5935</v>
      </c>
      <c r="C299" s="95">
        <v>15205.07134141755</v>
      </c>
      <c r="D299" s="95">
        <v>12681.584532361259</v>
      </c>
      <c r="E299" s="95">
        <v>19676.358142545614</v>
      </c>
      <c r="F299" s="95">
        <v>16454.221589447632</v>
      </c>
      <c r="G299" s="95">
        <v>23357.705797205152</v>
      </c>
      <c r="H299" s="95">
        <v>20436.38733702786</v>
      </c>
      <c r="I299" s="95">
        <v>16387.694006505411</v>
      </c>
      <c r="J299" s="95">
        <v>19356.285366580545</v>
      </c>
      <c r="K299" s="95">
        <v>5886.7540631933753</v>
      </c>
      <c r="L299" s="95">
        <v>734.116264565959</v>
      </c>
      <c r="M299" t="s">
        <v>136</v>
      </c>
      <c r="N299">
        <v>5935</v>
      </c>
    </row>
    <row r="300" spans="1:14" x14ac:dyDescent="0.25">
      <c r="A300" t="s">
        <v>124</v>
      </c>
      <c r="B300">
        <v>5937</v>
      </c>
      <c r="C300" s="95">
        <v>111033.08272753195</v>
      </c>
      <c r="D300" s="95">
        <v>102522.30091859287</v>
      </c>
      <c r="E300" s="95">
        <v>114864.93526856491</v>
      </c>
      <c r="F300" s="95">
        <v>106900.86296543294</v>
      </c>
      <c r="G300" s="95">
        <v>123236.64858722955</v>
      </c>
      <c r="H300" s="95">
        <v>111669.28581563529</v>
      </c>
      <c r="I300" s="95">
        <v>124886.12200835488</v>
      </c>
      <c r="J300" s="95">
        <v>113629.13094562893</v>
      </c>
      <c r="K300" s="95">
        <v>254.09309275805592</v>
      </c>
      <c r="L300" s="95">
        <v>-4476.3923521612332</v>
      </c>
      <c r="M300" t="s">
        <v>124</v>
      </c>
      <c r="N300">
        <v>5937</v>
      </c>
    </row>
    <row r="301" spans="1:14" x14ac:dyDescent="0.25">
      <c r="A301" t="s">
        <v>118</v>
      </c>
      <c r="B301">
        <v>5938</v>
      </c>
      <c r="C301" s="95">
        <v>385961.76439401368</v>
      </c>
      <c r="D301" s="95">
        <v>-1063490.3315101699</v>
      </c>
      <c r="E301" s="95">
        <v>429141.017537768</v>
      </c>
      <c r="F301" s="95">
        <v>-798702.18799377012</v>
      </c>
      <c r="G301" s="95">
        <v>349438.42262807902</v>
      </c>
      <c r="H301" s="95">
        <v>-910798.0152093377</v>
      </c>
      <c r="I301" s="95">
        <v>62899.042804759702</v>
      </c>
      <c r="J301" s="95">
        <v>-1181905.3520141575</v>
      </c>
      <c r="K301" s="95">
        <v>62915.115951109459</v>
      </c>
      <c r="L301" s="95">
        <v>-1108384.0997875948</v>
      </c>
      <c r="M301" t="s">
        <v>118</v>
      </c>
      <c r="N301">
        <v>5938</v>
      </c>
    </row>
    <row r="302" spans="1:14" x14ac:dyDescent="0.25">
      <c r="A302" t="s">
        <v>117</v>
      </c>
      <c r="B302">
        <v>5939</v>
      </c>
      <c r="C302" s="95">
        <v>562107.47948482563</v>
      </c>
      <c r="D302" s="95">
        <v>468818.15660687099</v>
      </c>
      <c r="E302" s="95">
        <v>675425.08594263007</v>
      </c>
      <c r="F302" s="95">
        <v>564819.66584767273</v>
      </c>
      <c r="G302" s="95">
        <v>786376.09517257346</v>
      </c>
      <c r="H302" s="95">
        <v>688025.04034660466</v>
      </c>
      <c r="I302" s="95">
        <v>561442.39666287531</v>
      </c>
      <c r="J302" s="95">
        <v>663146.33665904927</v>
      </c>
      <c r="K302" s="95">
        <v>186099.17797887736</v>
      </c>
      <c r="L302" s="95">
        <v>23207.769835476702</v>
      </c>
      <c r="M302" t="s">
        <v>117</v>
      </c>
      <c r="N302">
        <v>5939</v>
      </c>
    </row>
  </sheetData>
  <mergeCells count="8">
    <mergeCell ref="C1:D1"/>
    <mergeCell ref="U1:V1"/>
    <mergeCell ref="E1:F1"/>
    <mergeCell ref="G1:H1"/>
    <mergeCell ref="I1:J1"/>
    <mergeCell ref="K1:L1"/>
    <mergeCell ref="Q1:R1"/>
    <mergeCell ref="S1:T1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5F019C-C8D6-4AA1-8C42-21AC003A3146}">
  <dimension ref="A1:EQ318"/>
  <sheetViews>
    <sheetView workbookViewId="0">
      <pane xSplit="3" ySplit="16" topLeftCell="D298" activePane="bottomRight" state="frozen"/>
      <selection activeCell="DV26" sqref="DV26"/>
      <selection pane="topRight" activeCell="DV26" sqref="DV26"/>
      <selection pane="bottomLeft" activeCell="DV26" sqref="DV26"/>
      <selection pane="bottomRight"/>
    </sheetView>
  </sheetViews>
  <sheetFormatPr baseColWidth="10" defaultRowHeight="15" x14ac:dyDescent="0.25"/>
  <cols>
    <col min="1" max="1" width="24.7109375" customWidth="1"/>
    <col min="2" max="2" width="6.7109375" customWidth="1"/>
    <col min="3" max="3" width="9.7109375" customWidth="1"/>
    <col min="4" max="21" width="10.7109375" customWidth="1"/>
    <col min="22" max="22" width="8.7109375" customWidth="1"/>
    <col min="23" max="23" width="9.7109375" customWidth="1"/>
    <col min="24" max="27" width="8.7109375" customWidth="1"/>
    <col min="28" max="30" width="7.7109375" customWidth="1"/>
    <col min="31" max="39" width="10.7109375" customWidth="1"/>
    <col min="40" max="40" width="9.7109375" customWidth="1"/>
    <col min="41" max="41" width="8.7109375" customWidth="1"/>
    <col min="42" max="57" width="9.7109375" customWidth="1"/>
    <col min="58" max="66" width="7.7109375" customWidth="1"/>
    <col min="67" max="70" width="9.7109375" customWidth="1"/>
    <col min="71" max="71" width="7.7109375" customWidth="1"/>
    <col min="72" max="75" width="9.7109375" customWidth="1"/>
    <col min="76" max="84" width="10.7109375" customWidth="1"/>
    <col min="85" max="85" width="8.7109375" customWidth="1"/>
    <col min="86" max="86" width="9.7109375" customWidth="1"/>
    <col min="87" max="90" width="8.7109375" customWidth="1"/>
    <col min="91" max="93" width="7.7109375" customWidth="1"/>
    <col min="94" max="111" width="10.7109375" customWidth="1"/>
    <col min="112" max="120" width="9.7109375" customWidth="1"/>
    <col min="121" max="129" width="10.7109375" customWidth="1"/>
    <col min="130" max="138" width="7.7109375" customWidth="1"/>
    <col min="139" max="147" width="9.7109375" customWidth="1"/>
  </cols>
  <sheetData>
    <row r="1" spans="1:147" x14ac:dyDescent="0.25">
      <c r="A1" t="s">
        <v>434</v>
      </c>
    </row>
    <row r="2" spans="1:147" x14ac:dyDescent="0.25">
      <c r="A2" t="s">
        <v>433</v>
      </c>
    </row>
    <row r="4" spans="1:147" x14ac:dyDescent="0.25">
      <c r="A4" t="s">
        <v>432</v>
      </c>
    </row>
    <row r="5" spans="1:147" x14ac:dyDescent="0.25">
      <c r="A5" t="s">
        <v>431</v>
      </c>
    </row>
    <row r="7" spans="1:147" x14ac:dyDescent="0.25">
      <c r="A7" t="s">
        <v>430</v>
      </c>
    </row>
    <row r="8" spans="1:147" x14ac:dyDescent="0.25">
      <c r="A8" t="s">
        <v>429</v>
      </c>
    </row>
    <row r="10" spans="1:147" x14ac:dyDescent="0.25">
      <c r="A10" t="s">
        <v>428</v>
      </c>
    </row>
    <row r="14" spans="1:147" ht="15" customHeight="1" x14ac:dyDescent="0.25">
      <c r="A14" s="180"/>
      <c r="B14" s="180"/>
      <c r="C14" s="106" t="s">
        <v>427</v>
      </c>
      <c r="D14" s="179" t="s">
        <v>90</v>
      </c>
      <c r="E14" s="179"/>
      <c r="F14" s="179"/>
      <c r="G14" s="179"/>
      <c r="H14" s="179"/>
      <c r="I14" s="179"/>
      <c r="J14" s="179"/>
      <c r="K14" s="179"/>
      <c r="L14" s="179"/>
      <c r="M14" s="179" t="s">
        <v>49</v>
      </c>
      <c r="N14" s="179"/>
      <c r="O14" s="179"/>
      <c r="P14" s="179"/>
      <c r="Q14" s="179"/>
      <c r="R14" s="179"/>
      <c r="S14" s="179"/>
      <c r="T14" s="179"/>
      <c r="U14" s="179"/>
      <c r="V14" s="179" t="s">
        <v>89</v>
      </c>
      <c r="W14" s="179"/>
      <c r="X14" s="179"/>
      <c r="Y14" s="179"/>
      <c r="Z14" s="179"/>
      <c r="AA14" s="179"/>
      <c r="AB14" s="179"/>
      <c r="AC14" s="179"/>
      <c r="AD14" s="179"/>
      <c r="AE14" s="179" t="s">
        <v>83</v>
      </c>
      <c r="AF14" s="179"/>
      <c r="AG14" s="179"/>
      <c r="AH14" s="179"/>
      <c r="AI14" s="179"/>
      <c r="AJ14" s="179"/>
      <c r="AK14" s="179"/>
      <c r="AL14" s="179"/>
      <c r="AM14" s="179"/>
      <c r="AN14" s="179" t="s">
        <v>426</v>
      </c>
      <c r="AO14" s="179"/>
      <c r="AP14" s="179"/>
      <c r="AQ14" s="179"/>
      <c r="AR14" s="179"/>
      <c r="AS14" s="179"/>
      <c r="AT14" s="179"/>
      <c r="AU14" s="179"/>
      <c r="AV14" s="179"/>
      <c r="AW14" s="179" t="s">
        <v>113</v>
      </c>
      <c r="AX14" s="179"/>
      <c r="AY14" s="179"/>
      <c r="AZ14" s="179"/>
      <c r="BA14" s="179"/>
      <c r="BB14" s="179"/>
      <c r="BC14" s="179"/>
      <c r="BD14" s="179"/>
      <c r="BE14" s="179"/>
      <c r="BF14" s="179" t="s">
        <v>114</v>
      </c>
      <c r="BG14" s="179"/>
      <c r="BH14" s="179"/>
      <c r="BI14" s="179"/>
      <c r="BJ14" s="179"/>
      <c r="BK14" s="179"/>
      <c r="BL14" s="179"/>
      <c r="BM14" s="179"/>
      <c r="BN14" s="179"/>
      <c r="BO14" s="179" t="s">
        <v>456</v>
      </c>
      <c r="BP14" s="179"/>
      <c r="BQ14" s="179"/>
      <c r="BR14" s="179"/>
      <c r="BS14" s="179"/>
      <c r="BT14" s="179"/>
      <c r="BU14" s="179"/>
      <c r="BV14" s="179"/>
      <c r="BW14" s="179"/>
      <c r="BX14" s="179" t="s">
        <v>91</v>
      </c>
      <c r="BY14" s="179"/>
      <c r="BZ14" s="179"/>
      <c r="CA14" s="179"/>
      <c r="CB14" s="179"/>
      <c r="CC14" s="179"/>
      <c r="CD14" s="179"/>
      <c r="CE14" s="179"/>
      <c r="CF14" s="179"/>
      <c r="CG14" s="179" t="s">
        <v>92</v>
      </c>
      <c r="CH14" s="179"/>
      <c r="CI14" s="179"/>
      <c r="CJ14" s="179"/>
      <c r="CK14" s="179"/>
      <c r="CL14" s="179"/>
      <c r="CM14" s="179"/>
      <c r="CN14" s="179"/>
      <c r="CO14" s="179"/>
      <c r="CP14" s="179" t="s">
        <v>457</v>
      </c>
      <c r="CQ14" s="179"/>
      <c r="CR14" s="179"/>
      <c r="CS14" s="179"/>
      <c r="CT14" s="179"/>
      <c r="CU14" s="179"/>
      <c r="CV14" s="179"/>
      <c r="CW14" s="179"/>
      <c r="CX14" s="179"/>
      <c r="CY14" s="179" t="s">
        <v>94</v>
      </c>
      <c r="CZ14" s="179"/>
      <c r="DA14" s="179"/>
      <c r="DB14" s="179"/>
      <c r="DC14" s="179"/>
      <c r="DD14" s="179"/>
      <c r="DE14" s="179"/>
      <c r="DF14" s="179"/>
      <c r="DG14" s="179"/>
      <c r="DH14" s="179" t="s">
        <v>425</v>
      </c>
      <c r="DI14" s="179"/>
      <c r="DJ14" s="179"/>
      <c r="DK14" s="179"/>
      <c r="DL14" s="179"/>
      <c r="DM14" s="179"/>
      <c r="DN14" s="179"/>
      <c r="DO14" s="179"/>
      <c r="DP14" s="179"/>
      <c r="DQ14" s="179" t="s">
        <v>458</v>
      </c>
      <c r="DR14" s="179"/>
      <c r="DS14" s="179"/>
      <c r="DT14" s="179"/>
      <c r="DU14" s="179"/>
      <c r="DV14" s="179"/>
      <c r="DW14" s="179"/>
      <c r="DX14" s="179"/>
      <c r="DY14" s="179"/>
      <c r="DZ14" s="179" t="s">
        <v>78</v>
      </c>
      <c r="EA14" s="179"/>
      <c r="EB14" s="179"/>
      <c r="EC14" s="179"/>
      <c r="ED14" s="179"/>
      <c r="EE14" s="179"/>
      <c r="EF14" s="179"/>
      <c r="EG14" s="179"/>
      <c r="EH14" s="179"/>
      <c r="EI14" s="181" t="s">
        <v>81</v>
      </c>
      <c r="EJ14" s="181"/>
      <c r="EK14" s="181"/>
      <c r="EL14" s="181"/>
      <c r="EM14" s="181"/>
      <c r="EN14" s="181"/>
      <c r="EO14" s="181"/>
      <c r="EP14" s="181"/>
      <c r="EQ14" s="181"/>
    </row>
    <row r="15" spans="1:147" x14ac:dyDescent="0.25">
      <c r="A15" s="180"/>
      <c r="B15" s="180"/>
      <c r="C15" s="107" t="s">
        <v>424</v>
      </c>
      <c r="D15" s="108">
        <v>2013</v>
      </c>
      <c r="E15" s="108">
        <v>2014</v>
      </c>
      <c r="F15" s="108">
        <v>2015</v>
      </c>
      <c r="G15" s="108">
        <v>2016</v>
      </c>
      <c r="H15" s="108">
        <v>2017</v>
      </c>
      <c r="I15" s="108">
        <v>2018</v>
      </c>
      <c r="J15" s="108">
        <v>2019</v>
      </c>
      <c r="K15" s="108">
        <v>2020</v>
      </c>
      <c r="L15" s="108">
        <v>2021</v>
      </c>
      <c r="M15" s="108">
        <v>2013</v>
      </c>
      <c r="N15" s="108">
        <v>2014</v>
      </c>
      <c r="O15" s="108">
        <v>2015</v>
      </c>
      <c r="P15" s="108">
        <v>2016</v>
      </c>
      <c r="Q15" s="108">
        <v>2017</v>
      </c>
      <c r="R15" s="108">
        <v>2018</v>
      </c>
      <c r="S15" s="108">
        <v>2019</v>
      </c>
      <c r="T15" s="108">
        <v>2020</v>
      </c>
      <c r="U15" s="108">
        <v>2021</v>
      </c>
      <c r="V15" s="108">
        <v>2013</v>
      </c>
      <c r="W15" s="108">
        <v>2014</v>
      </c>
      <c r="X15" s="108">
        <v>2015</v>
      </c>
      <c r="Y15" s="108">
        <v>2016</v>
      </c>
      <c r="Z15" s="108">
        <v>2017</v>
      </c>
      <c r="AA15" s="108">
        <v>2018</v>
      </c>
      <c r="AB15" s="108">
        <v>2019</v>
      </c>
      <c r="AC15" s="108">
        <v>2020</v>
      </c>
      <c r="AD15" s="108">
        <v>2021</v>
      </c>
      <c r="AE15" s="108">
        <v>2013</v>
      </c>
      <c r="AF15" s="108">
        <v>2014</v>
      </c>
      <c r="AG15" s="108">
        <v>2015</v>
      </c>
      <c r="AH15" s="108">
        <v>2016</v>
      </c>
      <c r="AI15" s="108">
        <v>2017</v>
      </c>
      <c r="AJ15" s="108">
        <v>2018</v>
      </c>
      <c r="AK15" s="108">
        <v>2019</v>
      </c>
      <c r="AL15" s="108">
        <v>2020</v>
      </c>
      <c r="AM15" s="108">
        <v>2021</v>
      </c>
      <c r="AN15" s="108">
        <v>2013</v>
      </c>
      <c r="AO15" s="108">
        <v>2014</v>
      </c>
      <c r="AP15" s="108">
        <v>2015</v>
      </c>
      <c r="AQ15" s="108">
        <v>2016</v>
      </c>
      <c r="AR15" s="108">
        <v>2017</v>
      </c>
      <c r="AS15" s="108">
        <v>2018</v>
      </c>
      <c r="AT15" s="108">
        <v>2019</v>
      </c>
      <c r="AU15" s="108">
        <v>2020</v>
      </c>
      <c r="AV15" s="108">
        <v>2021</v>
      </c>
      <c r="AW15" s="108">
        <v>2013</v>
      </c>
      <c r="AX15" s="108">
        <v>2014</v>
      </c>
      <c r="AY15" s="108">
        <v>2015</v>
      </c>
      <c r="AZ15" s="108">
        <v>2016</v>
      </c>
      <c r="BA15" s="108">
        <v>2017</v>
      </c>
      <c r="BB15" s="108">
        <v>2018</v>
      </c>
      <c r="BC15" s="108">
        <v>2019</v>
      </c>
      <c r="BD15" s="108">
        <v>2020</v>
      </c>
      <c r="BE15" s="108">
        <v>2021</v>
      </c>
      <c r="BF15" s="108">
        <v>2013</v>
      </c>
      <c r="BG15" s="108">
        <v>2014</v>
      </c>
      <c r="BH15" s="108">
        <v>2015</v>
      </c>
      <c r="BI15" s="108">
        <v>2016</v>
      </c>
      <c r="BJ15" s="108">
        <v>2017</v>
      </c>
      <c r="BK15" s="108">
        <v>2018</v>
      </c>
      <c r="BL15" s="108">
        <v>2019</v>
      </c>
      <c r="BM15" s="108">
        <v>2020</v>
      </c>
      <c r="BN15" s="108">
        <v>2021</v>
      </c>
      <c r="BO15" s="108">
        <v>2013</v>
      </c>
      <c r="BP15" s="108">
        <v>2014</v>
      </c>
      <c r="BQ15" s="108">
        <v>2015</v>
      </c>
      <c r="BR15" s="108">
        <v>2016</v>
      </c>
      <c r="BS15" s="108">
        <v>2017</v>
      </c>
      <c r="BT15" s="108">
        <v>2018</v>
      </c>
      <c r="BU15" s="108">
        <v>2019</v>
      </c>
      <c r="BV15" s="108">
        <v>2020</v>
      </c>
      <c r="BW15" s="108">
        <v>2021</v>
      </c>
      <c r="BX15" s="108">
        <v>2013</v>
      </c>
      <c r="BY15" s="108">
        <v>2014</v>
      </c>
      <c r="BZ15" s="108">
        <v>2015</v>
      </c>
      <c r="CA15" s="108">
        <v>2016</v>
      </c>
      <c r="CB15" s="108">
        <v>2017</v>
      </c>
      <c r="CC15" s="108">
        <v>2018</v>
      </c>
      <c r="CD15" s="108">
        <v>2019</v>
      </c>
      <c r="CE15" s="108">
        <v>2020</v>
      </c>
      <c r="CF15" s="108">
        <v>2021</v>
      </c>
      <c r="CG15" s="108">
        <v>2013</v>
      </c>
      <c r="CH15" s="108">
        <v>2014</v>
      </c>
      <c r="CI15" s="108">
        <v>2015</v>
      </c>
      <c r="CJ15" s="108">
        <v>2016</v>
      </c>
      <c r="CK15" s="108">
        <v>2017</v>
      </c>
      <c r="CL15" s="108">
        <v>2018</v>
      </c>
      <c r="CM15" s="108">
        <v>2019</v>
      </c>
      <c r="CN15" s="108">
        <v>2020</v>
      </c>
      <c r="CO15" s="108">
        <v>2021</v>
      </c>
      <c r="CP15" s="108">
        <v>2013</v>
      </c>
      <c r="CQ15" s="108">
        <v>2014</v>
      </c>
      <c r="CR15" s="108">
        <v>2015</v>
      </c>
      <c r="CS15" s="108">
        <v>2016</v>
      </c>
      <c r="CT15" s="108">
        <v>2017</v>
      </c>
      <c r="CU15" s="108">
        <v>2018</v>
      </c>
      <c r="CV15" s="108">
        <v>2019</v>
      </c>
      <c r="CW15" s="108">
        <v>2020</v>
      </c>
      <c r="CX15" s="108">
        <v>2021</v>
      </c>
      <c r="CY15" s="108">
        <v>2013</v>
      </c>
      <c r="CZ15" s="108">
        <v>2014</v>
      </c>
      <c r="DA15" s="108">
        <v>2015</v>
      </c>
      <c r="DB15" s="108">
        <v>2016</v>
      </c>
      <c r="DC15" s="108">
        <v>2017</v>
      </c>
      <c r="DD15" s="108">
        <v>2018</v>
      </c>
      <c r="DE15" s="108">
        <v>2019</v>
      </c>
      <c r="DF15" s="108">
        <v>2020</v>
      </c>
      <c r="DG15" s="108">
        <v>2021</v>
      </c>
      <c r="DH15" s="108">
        <v>2013</v>
      </c>
      <c r="DI15" s="108">
        <v>2014</v>
      </c>
      <c r="DJ15" s="108">
        <v>2015</v>
      </c>
      <c r="DK15" s="108">
        <v>2016</v>
      </c>
      <c r="DL15" s="108">
        <v>2017</v>
      </c>
      <c r="DM15" s="108">
        <v>2018</v>
      </c>
      <c r="DN15" s="108">
        <v>2019</v>
      </c>
      <c r="DO15" s="108">
        <v>2020</v>
      </c>
      <c r="DP15" s="108">
        <v>2021</v>
      </c>
      <c r="DQ15" s="108">
        <v>2013</v>
      </c>
      <c r="DR15" s="108">
        <v>2014</v>
      </c>
      <c r="DS15" s="108">
        <v>2015</v>
      </c>
      <c r="DT15" s="108">
        <v>2016</v>
      </c>
      <c r="DU15" s="108">
        <v>2017</v>
      </c>
      <c r="DV15" s="108">
        <v>2018</v>
      </c>
      <c r="DW15" s="108">
        <v>2019</v>
      </c>
      <c r="DX15" s="108">
        <v>2020</v>
      </c>
      <c r="DY15" s="108">
        <v>2021</v>
      </c>
      <c r="DZ15" s="108">
        <v>2013</v>
      </c>
      <c r="EA15" s="108">
        <v>2014</v>
      </c>
      <c r="EB15" s="108">
        <v>2015</v>
      </c>
      <c r="EC15" s="108">
        <v>2016</v>
      </c>
      <c r="ED15" s="108">
        <v>2017</v>
      </c>
      <c r="EE15" s="108">
        <v>2018</v>
      </c>
      <c r="EF15" s="108">
        <v>2019</v>
      </c>
      <c r="EG15" s="108">
        <v>2020</v>
      </c>
      <c r="EH15" s="108">
        <v>2021</v>
      </c>
      <c r="EI15" s="108">
        <v>2013</v>
      </c>
      <c r="EJ15" s="108">
        <v>2014</v>
      </c>
      <c r="EK15" s="108">
        <v>2015</v>
      </c>
      <c r="EL15" s="108">
        <v>2016</v>
      </c>
      <c r="EM15" s="108">
        <v>2017</v>
      </c>
      <c r="EN15" s="108">
        <v>2018</v>
      </c>
      <c r="EO15" s="108">
        <v>2019</v>
      </c>
      <c r="EP15" s="108">
        <v>2020</v>
      </c>
      <c r="EQ15" s="109">
        <v>2021</v>
      </c>
    </row>
    <row r="16" spans="1:147" x14ac:dyDescent="0.25">
      <c r="A16" s="182" t="s">
        <v>459</v>
      </c>
      <c r="B16" s="182"/>
      <c r="C16" s="107"/>
      <c r="D16" s="108"/>
      <c r="E16" s="108"/>
      <c r="F16" s="108"/>
      <c r="G16" s="108"/>
      <c r="H16" s="108"/>
      <c r="I16" s="108"/>
      <c r="J16" s="108"/>
      <c r="K16" s="108"/>
      <c r="L16" s="108"/>
      <c r="M16" s="108"/>
      <c r="N16" s="108"/>
      <c r="O16" s="108"/>
      <c r="P16" s="108"/>
      <c r="Q16" s="108"/>
      <c r="R16" s="108"/>
      <c r="S16" s="108"/>
      <c r="T16" s="108"/>
      <c r="U16" s="108"/>
      <c r="V16" s="108"/>
      <c r="W16" s="108"/>
      <c r="X16" s="108"/>
      <c r="Y16" s="108"/>
      <c r="Z16" s="108"/>
      <c r="AA16" s="108"/>
      <c r="AB16" s="108"/>
      <c r="AC16" s="108"/>
      <c r="AD16" s="108"/>
      <c r="AE16" s="108"/>
      <c r="AF16" s="108"/>
      <c r="AG16" s="108"/>
      <c r="AH16" s="108"/>
      <c r="AI16" s="108"/>
      <c r="AJ16" s="108"/>
      <c r="AK16" s="108"/>
      <c r="AL16" s="108"/>
      <c r="AM16" s="108"/>
      <c r="AN16" s="108"/>
      <c r="AO16" s="108"/>
      <c r="AP16" s="108"/>
      <c r="AQ16" s="108"/>
      <c r="AR16" s="108"/>
      <c r="AS16" s="108"/>
      <c r="AT16" s="108"/>
      <c r="AU16" s="108"/>
      <c r="AV16" s="108"/>
      <c r="AW16" s="108"/>
      <c r="AX16" s="108"/>
      <c r="AY16" s="108"/>
      <c r="AZ16" s="108"/>
      <c r="BA16" s="108"/>
      <c r="BB16" s="108"/>
      <c r="BC16" s="108"/>
      <c r="BD16" s="108"/>
      <c r="BE16" s="108"/>
      <c r="BF16" s="108"/>
      <c r="BG16" s="108"/>
      <c r="BH16" s="108"/>
      <c r="BI16" s="108"/>
      <c r="BJ16" s="108"/>
      <c r="BK16" s="108"/>
      <c r="BL16" s="108"/>
      <c r="BM16" s="108"/>
      <c r="BN16" s="108"/>
      <c r="BO16" s="108"/>
      <c r="BP16" s="108"/>
      <c r="BQ16" s="108"/>
      <c r="BR16" s="108"/>
      <c r="BS16" s="108"/>
      <c r="BT16" s="108"/>
      <c r="BU16" s="108"/>
      <c r="BV16" s="108"/>
      <c r="BW16" s="108"/>
      <c r="BX16" s="108"/>
      <c r="BY16" s="108"/>
      <c r="BZ16" s="108"/>
      <c r="CA16" s="108"/>
      <c r="CB16" s="108"/>
      <c r="CC16" s="108"/>
      <c r="CD16" s="108"/>
      <c r="CE16" s="108"/>
      <c r="CF16" s="108"/>
      <c r="CG16" s="108"/>
      <c r="CH16" s="108"/>
      <c r="CI16" s="108"/>
      <c r="CJ16" s="108"/>
      <c r="CK16" s="108"/>
      <c r="CL16" s="108"/>
      <c r="CM16" s="108"/>
      <c r="CN16" s="108"/>
      <c r="CO16" s="108"/>
      <c r="CP16" s="108"/>
      <c r="CQ16" s="108"/>
      <c r="CR16" s="108"/>
      <c r="CS16" s="108"/>
      <c r="CT16" s="108"/>
      <c r="CU16" s="108"/>
      <c r="CV16" s="108"/>
      <c r="CW16" s="108"/>
      <c r="CX16" s="108"/>
      <c r="CY16" s="108"/>
      <c r="CZ16" s="108"/>
      <c r="DA16" s="108"/>
      <c r="DB16" s="108"/>
      <c r="DC16" s="108"/>
      <c r="DD16" s="108"/>
      <c r="DE16" s="108"/>
      <c r="DF16" s="108"/>
      <c r="DG16" s="108"/>
      <c r="DH16" s="108"/>
      <c r="DI16" s="108"/>
      <c r="DJ16" s="108"/>
      <c r="DK16" s="108"/>
      <c r="DL16" s="108"/>
      <c r="DM16" s="108"/>
      <c r="DN16" s="108"/>
      <c r="DO16" s="108"/>
      <c r="DP16" s="108"/>
      <c r="DQ16" s="108"/>
      <c r="DR16" s="108"/>
      <c r="DS16" s="108"/>
      <c r="DT16" s="108"/>
      <c r="DU16" s="108"/>
      <c r="DV16" s="108"/>
      <c r="DW16" s="108"/>
      <c r="DX16" s="108"/>
      <c r="DY16" s="108"/>
      <c r="DZ16" s="108"/>
      <c r="EA16" s="108"/>
      <c r="EB16" s="108"/>
      <c r="EC16" s="108"/>
      <c r="ED16" s="108"/>
      <c r="EE16" s="108"/>
      <c r="EF16" s="108"/>
      <c r="EG16" s="108"/>
      <c r="EH16" s="108"/>
      <c r="EI16" s="108"/>
      <c r="EJ16" s="108"/>
      <c r="EK16" s="108"/>
      <c r="EL16" s="108"/>
      <c r="EM16" s="108"/>
      <c r="EN16" s="108"/>
      <c r="EO16" s="108"/>
      <c r="EP16" s="108"/>
      <c r="EQ16" s="109"/>
    </row>
    <row r="17" spans="1:147" x14ac:dyDescent="0.25">
      <c r="A17" s="110" t="s">
        <v>423</v>
      </c>
      <c r="B17" s="110">
        <v>5621</v>
      </c>
      <c r="C17" s="110"/>
      <c r="D17" s="111">
        <v>3897.8869500000001</v>
      </c>
      <c r="E17" s="111">
        <v>3900.7786599999999</v>
      </c>
      <c r="F17" s="111">
        <v>3760.2055999999998</v>
      </c>
      <c r="G17" s="111">
        <v>4053.5365200000001</v>
      </c>
      <c r="H17" s="111">
        <v>4604.0042400000002</v>
      </c>
      <c r="I17" s="111">
        <v>4294.6614200000004</v>
      </c>
      <c r="J17" s="111">
        <v>4688.3813700000001</v>
      </c>
      <c r="K17" s="111">
        <v>4272.0173800000002</v>
      </c>
      <c r="L17" s="111">
        <v>4499.3915299999999</v>
      </c>
      <c r="M17" s="111">
        <v>4409.7216500000004</v>
      </c>
      <c r="N17" s="111">
        <v>4600.0100599999996</v>
      </c>
      <c r="O17" s="111">
        <v>4067.32683</v>
      </c>
      <c r="P17" s="111">
        <v>4165.3388800000002</v>
      </c>
      <c r="Q17" s="111">
        <v>5008.6980299999996</v>
      </c>
      <c r="R17" s="111">
        <v>5598.3482899999999</v>
      </c>
      <c r="S17" s="111">
        <v>4863.7648600000002</v>
      </c>
      <c r="T17" s="111">
        <v>4586.6651700000002</v>
      </c>
      <c r="U17" s="111">
        <v>4392.6732700000002</v>
      </c>
      <c r="V17" s="112">
        <v>-511.8347</v>
      </c>
      <c r="W17" s="112">
        <v>-699.23140000000001</v>
      </c>
      <c r="X17" s="112">
        <v>-307.12123000000003</v>
      </c>
      <c r="Y17" s="112">
        <v>-111.80235999999999</v>
      </c>
      <c r="Z17" s="112">
        <v>-404.69378999999901</v>
      </c>
      <c r="AA17" s="112">
        <v>-1303.68687</v>
      </c>
      <c r="AB17" s="112">
        <v>-175.38348999999999</v>
      </c>
      <c r="AC17" s="112">
        <v>-314.64778999999999</v>
      </c>
      <c r="AD17" s="112">
        <v>106.71826</v>
      </c>
      <c r="AE17" s="111">
        <v>3830.2340300000001</v>
      </c>
      <c r="AF17" s="111">
        <v>3870.7786599999999</v>
      </c>
      <c r="AG17" s="111">
        <v>3730.2055999999998</v>
      </c>
      <c r="AH17" s="111">
        <v>4023.5365200000001</v>
      </c>
      <c r="AI17" s="111">
        <v>4574.0042400000002</v>
      </c>
      <c r="AJ17" s="111">
        <v>4244.06142</v>
      </c>
      <c r="AK17" s="111">
        <v>4637.7813699999997</v>
      </c>
      <c r="AL17" s="111">
        <v>4221.4173799999999</v>
      </c>
      <c r="AM17" s="111">
        <v>3685.3086800000001</v>
      </c>
      <c r="AN17" s="112">
        <v>579.48761999999999</v>
      </c>
      <c r="AO17" s="112">
        <v>729.23140000000001</v>
      </c>
      <c r="AP17" s="112">
        <v>337.12123000000003</v>
      </c>
      <c r="AQ17" s="112">
        <v>141.80235999999999</v>
      </c>
      <c r="AR17" s="112">
        <v>434.69378999999901</v>
      </c>
      <c r="AS17" s="112">
        <v>1354.2868699999999</v>
      </c>
      <c r="AT17" s="112">
        <v>225.98349000000101</v>
      </c>
      <c r="AU17" s="112">
        <v>365.24779000000001</v>
      </c>
      <c r="AV17" s="112">
        <v>707.36459000000002</v>
      </c>
      <c r="AW17" s="113">
        <v>5.8745000000000003</v>
      </c>
      <c r="AX17" s="113">
        <v>298.40280000000001</v>
      </c>
      <c r="AY17" s="113">
        <v>85.491249999999994</v>
      </c>
      <c r="AZ17" s="113">
        <v>219.91034999999999</v>
      </c>
      <c r="BA17" s="113">
        <v>703.68904999999995</v>
      </c>
      <c r="BB17" s="113">
        <v>123.05535</v>
      </c>
      <c r="BC17" s="113">
        <v>284.08</v>
      </c>
      <c r="BD17" s="113">
        <v>2515.1318000000001</v>
      </c>
      <c r="BE17" s="113">
        <v>3176.15515</v>
      </c>
      <c r="BF17" s="112">
        <v>37.703000000000003</v>
      </c>
      <c r="BG17" s="112">
        <v>0</v>
      </c>
      <c r="BH17" s="112">
        <v>0</v>
      </c>
      <c r="BI17" s="112">
        <v>61.271000000000001</v>
      </c>
      <c r="BJ17" s="112">
        <v>72.5</v>
      </c>
      <c r="BK17" s="112">
        <v>105.31065</v>
      </c>
      <c r="BL17" s="112">
        <v>50</v>
      </c>
      <c r="BM17" s="112">
        <v>0</v>
      </c>
      <c r="BN17" s="112">
        <v>12.215</v>
      </c>
      <c r="BO17" s="112">
        <v>-31.828499999999998</v>
      </c>
      <c r="BP17" s="112">
        <v>298.40280000000001</v>
      </c>
      <c r="BQ17" s="112">
        <v>85.491249999999994</v>
      </c>
      <c r="BR17" s="112">
        <v>158.63935000000001</v>
      </c>
      <c r="BS17" s="112">
        <v>631.18904999999995</v>
      </c>
      <c r="BT17" s="112">
        <v>17.744700000000002</v>
      </c>
      <c r="BU17" s="112">
        <v>234.08</v>
      </c>
      <c r="BV17" s="112">
        <v>2515.1318000000001</v>
      </c>
      <c r="BW17" s="112">
        <v>3163.9401499999999</v>
      </c>
      <c r="BX17" s="112">
        <v>3836.10853</v>
      </c>
      <c r="BY17" s="112">
        <v>4169.1814599999998</v>
      </c>
      <c r="BZ17" s="112">
        <v>3815.6968499999998</v>
      </c>
      <c r="CA17" s="112">
        <v>4243.4468699999998</v>
      </c>
      <c r="CB17" s="112">
        <v>5277.6932900000002</v>
      </c>
      <c r="CC17" s="112">
        <v>4367.1167699999996</v>
      </c>
      <c r="CD17" s="112">
        <v>4921.8613699999996</v>
      </c>
      <c r="CE17" s="112">
        <v>6736.54918</v>
      </c>
      <c r="CF17" s="112">
        <v>6861.4638299999997</v>
      </c>
      <c r="CG17" s="112">
        <v>-611.31611999999996</v>
      </c>
      <c r="CH17" s="112">
        <v>-430.82859999999999</v>
      </c>
      <c r="CI17" s="112">
        <v>-251.62997999999999</v>
      </c>
      <c r="CJ17" s="112">
        <v>16.83699</v>
      </c>
      <c r="CK17" s="112">
        <v>196.49526</v>
      </c>
      <c r="CL17" s="112">
        <v>-1336.5421699999999</v>
      </c>
      <c r="CM17" s="112">
        <v>8.0965100000000003</v>
      </c>
      <c r="CN17" s="112">
        <v>2149.8840100000002</v>
      </c>
      <c r="CO17" s="112">
        <v>2456.5755600000002</v>
      </c>
      <c r="CP17" s="113">
        <v>745</v>
      </c>
      <c r="CQ17" s="113">
        <v>655</v>
      </c>
      <c r="CR17" s="113">
        <v>565</v>
      </c>
      <c r="CS17" s="113">
        <v>475</v>
      </c>
      <c r="CT17" s="113">
        <v>585</v>
      </c>
      <c r="CU17" s="113">
        <v>295</v>
      </c>
      <c r="CV17" s="113">
        <v>205</v>
      </c>
      <c r="CW17" s="113">
        <v>2650</v>
      </c>
      <c r="CX17" s="113">
        <v>2870</v>
      </c>
      <c r="CY17" s="113">
        <v>1931.3128999999999</v>
      </c>
      <c r="CZ17" s="113">
        <v>1326.5497</v>
      </c>
      <c r="DA17" s="113">
        <v>1074.93685</v>
      </c>
      <c r="DB17" s="113">
        <v>741.22865000000002</v>
      </c>
      <c r="DC17" s="113">
        <v>1248.0624</v>
      </c>
      <c r="DD17" s="113">
        <v>1477.08005</v>
      </c>
      <c r="DE17" s="113">
        <v>512.09550000000002</v>
      </c>
      <c r="DF17" s="113">
        <v>3200.7966900000001</v>
      </c>
      <c r="DG17" s="113">
        <v>3699.4410499999999</v>
      </c>
      <c r="DH17" s="113">
        <v>8536.4501999999993</v>
      </c>
      <c r="DI17" s="113">
        <v>8362.5156000000006</v>
      </c>
      <c r="DJ17" s="113">
        <v>8362.5327300000008</v>
      </c>
      <c r="DK17" s="113">
        <v>8011.9875400000001</v>
      </c>
      <c r="DL17" s="113">
        <v>8322.3260300000002</v>
      </c>
      <c r="DM17" s="113">
        <v>9887.8858500000006</v>
      </c>
      <c r="DN17" s="113">
        <v>8914.8047900000001</v>
      </c>
      <c r="DO17" s="113">
        <v>9453.6219700000001</v>
      </c>
      <c r="DP17" s="113">
        <v>7495.6907700000002</v>
      </c>
      <c r="DQ17" s="112">
        <v>-6605.1373000000003</v>
      </c>
      <c r="DR17" s="112">
        <v>-7035.9659000000001</v>
      </c>
      <c r="DS17" s="112">
        <v>-7287.5958799999999</v>
      </c>
      <c r="DT17" s="112">
        <v>-7270.7588900000001</v>
      </c>
      <c r="DU17" s="112">
        <v>-7074.2636300000004</v>
      </c>
      <c r="DV17" s="112">
        <v>-8410.8058000000001</v>
      </c>
      <c r="DW17" s="112">
        <v>-8402.7092900000007</v>
      </c>
      <c r="DX17" s="112">
        <v>-6252.82528</v>
      </c>
      <c r="DY17" s="112">
        <v>-3796.2497199999998</v>
      </c>
      <c r="DZ17" s="112">
        <v>-29.058730000000001</v>
      </c>
      <c r="EA17" s="112">
        <v>-40.566110000000002</v>
      </c>
      <c r="EB17" s="112">
        <v>-13.76423</v>
      </c>
      <c r="EC17" s="112">
        <v>-20.601240000000001</v>
      </c>
      <c r="ED17" s="112">
        <v>-32.49127</v>
      </c>
      <c r="EE17" s="112">
        <v>-21.209599999999998</v>
      </c>
      <c r="EF17" s="112">
        <v>-22.47888</v>
      </c>
      <c r="EG17" s="112">
        <v>-24.85717</v>
      </c>
      <c r="EH17" s="112">
        <v>-22.869890000000002</v>
      </c>
      <c r="EI17" s="112">
        <v>38.594270000000002</v>
      </c>
      <c r="EJ17" s="112">
        <v>-10.56611</v>
      </c>
      <c r="EK17" s="112">
        <v>16.235769999999999</v>
      </c>
      <c r="EL17" s="112">
        <v>9.3987599999999993</v>
      </c>
      <c r="EM17" s="112">
        <v>-2.4912700000000001</v>
      </c>
      <c r="EN17" s="112">
        <v>29.3904</v>
      </c>
      <c r="EO17" s="112">
        <v>28.121120000000001</v>
      </c>
      <c r="EP17" s="112">
        <v>25.742830000000001</v>
      </c>
      <c r="EQ17" s="114">
        <v>791.21311000000003</v>
      </c>
    </row>
    <row r="18" spans="1:147" x14ac:dyDescent="0.25">
      <c r="A18" s="110" t="s">
        <v>422</v>
      </c>
      <c r="B18" s="110">
        <v>5742</v>
      </c>
      <c r="C18" s="110"/>
      <c r="D18" s="111">
        <v>1147.3101099999999</v>
      </c>
      <c r="E18" s="111">
        <v>1281.6893</v>
      </c>
      <c r="F18" s="111">
        <v>1290.1189899999999</v>
      </c>
      <c r="G18" s="111">
        <v>1125.99143</v>
      </c>
      <c r="H18" s="111">
        <v>1217.4143899999999</v>
      </c>
      <c r="I18" s="111">
        <v>1209.4990499999999</v>
      </c>
      <c r="J18" s="111">
        <v>1440.6740500000001</v>
      </c>
      <c r="K18" s="111">
        <v>1262.5804700000001</v>
      </c>
      <c r="L18" s="111">
        <v>1193.3875599999999</v>
      </c>
      <c r="M18" s="111">
        <v>1270.8861099999999</v>
      </c>
      <c r="N18" s="111">
        <v>1344.7565099999999</v>
      </c>
      <c r="O18" s="111">
        <v>1350.42957</v>
      </c>
      <c r="P18" s="111">
        <v>1227.4965199999999</v>
      </c>
      <c r="Q18" s="111">
        <v>1394.90354</v>
      </c>
      <c r="R18" s="111">
        <v>1301.05297</v>
      </c>
      <c r="S18" s="111">
        <v>1409.33961</v>
      </c>
      <c r="T18" s="111">
        <v>1298.6685500000001</v>
      </c>
      <c r="U18" s="111">
        <v>1437.2334900000001</v>
      </c>
      <c r="V18" s="112">
        <v>-123.57599999999999</v>
      </c>
      <c r="W18" s="112">
        <v>-63.067209999999903</v>
      </c>
      <c r="X18" s="112">
        <v>-60.310580000000101</v>
      </c>
      <c r="Y18" s="112">
        <v>-101.50509</v>
      </c>
      <c r="Z18" s="112">
        <v>-177.48915</v>
      </c>
      <c r="AA18" s="112">
        <v>-91.553920000000105</v>
      </c>
      <c r="AB18" s="112">
        <v>31.3344400000001</v>
      </c>
      <c r="AC18" s="112">
        <v>-36.088079999999998</v>
      </c>
      <c r="AD18" s="112">
        <v>-243.84593000000001</v>
      </c>
      <c r="AE18" s="111">
        <v>1059.28629</v>
      </c>
      <c r="AF18" s="111">
        <v>1198.6893</v>
      </c>
      <c r="AG18" s="111">
        <v>1207.1189899999999</v>
      </c>
      <c r="AH18" s="111">
        <v>1057.57653</v>
      </c>
      <c r="AI18" s="111">
        <v>1149.71039</v>
      </c>
      <c r="AJ18" s="111">
        <v>1141.7950499999999</v>
      </c>
      <c r="AK18" s="111">
        <v>1372.9700499999999</v>
      </c>
      <c r="AL18" s="111">
        <v>1194.8764699999999</v>
      </c>
      <c r="AM18" s="111">
        <v>1125.6835599999999</v>
      </c>
      <c r="AN18" s="112">
        <v>211.59981999999999</v>
      </c>
      <c r="AO18" s="112">
        <v>146.06720999999999</v>
      </c>
      <c r="AP18" s="112">
        <v>143.31057999999999</v>
      </c>
      <c r="AQ18" s="112">
        <v>169.91999000000001</v>
      </c>
      <c r="AR18" s="112">
        <v>245.19315</v>
      </c>
      <c r="AS18" s="112">
        <v>159.25792000000001</v>
      </c>
      <c r="AT18" s="112">
        <v>36.369560000000099</v>
      </c>
      <c r="AU18" s="112">
        <v>103.79208</v>
      </c>
      <c r="AV18" s="112">
        <v>311.54993000000002</v>
      </c>
      <c r="AW18" s="113">
        <v>0</v>
      </c>
      <c r="AX18" s="113">
        <v>0</v>
      </c>
      <c r="AY18" s="113">
        <v>73.373999999999995</v>
      </c>
      <c r="AZ18" s="113">
        <v>4.6665000000000001</v>
      </c>
      <c r="BA18" s="113">
        <v>0</v>
      </c>
      <c r="BB18" s="113">
        <v>0</v>
      </c>
      <c r="BC18" s="113">
        <v>0</v>
      </c>
      <c r="BD18" s="113">
        <v>0</v>
      </c>
      <c r="BE18" s="113">
        <v>524.69420000000002</v>
      </c>
      <c r="BF18" s="112">
        <v>0</v>
      </c>
      <c r="BG18" s="112">
        <v>0</v>
      </c>
      <c r="BH18" s="112">
        <v>0</v>
      </c>
      <c r="BI18" s="112">
        <v>0</v>
      </c>
      <c r="BJ18" s="112">
        <v>0</v>
      </c>
      <c r="BK18" s="112">
        <v>0</v>
      </c>
      <c r="BL18" s="112">
        <v>0</v>
      </c>
      <c r="BM18" s="112">
        <v>0</v>
      </c>
      <c r="BN18" s="112">
        <v>0</v>
      </c>
      <c r="BO18" s="112">
        <v>0</v>
      </c>
      <c r="BP18" s="112">
        <v>0</v>
      </c>
      <c r="BQ18" s="112">
        <v>73.373999999999995</v>
      </c>
      <c r="BR18" s="112">
        <v>4.6665000000000001</v>
      </c>
      <c r="BS18" s="112">
        <v>0</v>
      </c>
      <c r="BT18" s="112">
        <v>0</v>
      </c>
      <c r="BU18" s="112">
        <v>0</v>
      </c>
      <c r="BV18" s="112">
        <v>0</v>
      </c>
      <c r="BW18" s="112">
        <v>524.69420000000002</v>
      </c>
      <c r="BX18" s="112">
        <v>1059.28629</v>
      </c>
      <c r="BY18" s="112">
        <v>1198.6893</v>
      </c>
      <c r="BZ18" s="112">
        <v>1280.49299</v>
      </c>
      <c r="CA18" s="112">
        <v>1062.2430300000001</v>
      </c>
      <c r="CB18" s="112">
        <v>1149.71039</v>
      </c>
      <c r="CC18" s="112">
        <v>1141.7950499999999</v>
      </c>
      <c r="CD18" s="112">
        <v>1372.9700499999999</v>
      </c>
      <c r="CE18" s="112">
        <v>1194.8764699999999</v>
      </c>
      <c r="CF18" s="112">
        <v>1650.3777600000001</v>
      </c>
      <c r="CG18" s="112">
        <v>-211.59981999999999</v>
      </c>
      <c r="CH18" s="112">
        <v>-146.06720999999999</v>
      </c>
      <c r="CI18" s="112">
        <v>-69.936580000000006</v>
      </c>
      <c r="CJ18" s="112">
        <v>-165.25349</v>
      </c>
      <c r="CK18" s="112">
        <v>-245.19315</v>
      </c>
      <c r="CL18" s="112">
        <v>-159.25792000000001</v>
      </c>
      <c r="CM18" s="112">
        <v>-36.36956</v>
      </c>
      <c r="CN18" s="112">
        <v>-103.79208</v>
      </c>
      <c r="CO18" s="112">
        <v>213.14427000000001</v>
      </c>
      <c r="CP18" s="113">
        <v>533.29845</v>
      </c>
      <c r="CQ18" s="113">
        <v>506.06195000000002</v>
      </c>
      <c r="CR18" s="113">
        <v>521.45585000000005</v>
      </c>
      <c r="CS18" s="113">
        <v>400.7851</v>
      </c>
      <c r="CT18" s="113">
        <v>309.19144999999997</v>
      </c>
      <c r="CU18" s="113">
        <v>262.9828</v>
      </c>
      <c r="CV18" s="113">
        <v>141.1456</v>
      </c>
      <c r="CW18" s="113">
        <v>131.61474999999999</v>
      </c>
      <c r="CX18" s="113">
        <v>110.1592</v>
      </c>
      <c r="CY18" s="113">
        <v>581.85254999999995</v>
      </c>
      <c r="CZ18" s="113">
        <v>549.15875000000005</v>
      </c>
      <c r="DA18" s="113">
        <v>636.70645000000002</v>
      </c>
      <c r="DB18" s="113">
        <v>452.66485</v>
      </c>
      <c r="DC18" s="113">
        <v>355.6207</v>
      </c>
      <c r="DD18" s="113">
        <v>305.67759999999998</v>
      </c>
      <c r="DE18" s="113">
        <v>253.0034</v>
      </c>
      <c r="DF18" s="113">
        <v>218.98245</v>
      </c>
      <c r="DG18" s="113">
        <v>193.8126</v>
      </c>
      <c r="DH18" s="113">
        <v>717.08408999999995</v>
      </c>
      <c r="DI18" s="113">
        <v>830.45749999999998</v>
      </c>
      <c r="DJ18" s="113">
        <v>987.94177999999999</v>
      </c>
      <c r="DK18" s="113">
        <v>969.15367000000003</v>
      </c>
      <c r="DL18" s="113">
        <v>1117.30267</v>
      </c>
      <c r="DM18" s="113">
        <v>1226.6174900000001</v>
      </c>
      <c r="DN18" s="113">
        <v>1210.31285</v>
      </c>
      <c r="DO18" s="113">
        <v>1280.0839800000001</v>
      </c>
      <c r="DP18" s="113">
        <v>1041.7698600000001</v>
      </c>
      <c r="DQ18" s="112">
        <v>-135.23154</v>
      </c>
      <c r="DR18" s="112">
        <v>-281.29874999999998</v>
      </c>
      <c r="DS18" s="112">
        <v>-351.23532999999998</v>
      </c>
      <c r="DT18" s="112">
        <v>-516.48882000000003</v>
      </c>
      <c r="DU18" s="112">
        <v>-761.68196999999998</v>
      </c>
      <c r="DV18" s="112">
        <v>-920.93988999999999</v>
      </c>
      <c r="DW18" s="112">
        <v>-957.30944999999997</v>
      </c>
      <c r="DX18" s="112">
        <v>-1061.1015299999999</v>
      </c>
      <c r="DY18" s="112">
        <v>-847.95726000000002</v>
      </c>
      <c r="DZ18" s="112">
        <v>-1.8910199999999999</v>
      </c>
      <c r="EA18" s="112">
        <v>-16.856369999999998</v>
      </c>
      <c r="EB18" s="112">
        <v>0.84897999999999996</v>
      </c>
      <c r="EC18" s="112">
        <v>-1.1551800000000001</v>
      </c>
      <c r="ED18" s="112">
        <v>-4.1528600000000004</v>
      </c>
      <c r="EE18" s="112">
        <v>-5.3223500000000001</v>
      </c>
      <c r="EF18" s="112">
        <v>-3.7581199999999999</v>
      </c>
      <c r="EG18" s="112">
        <v>-13.443049999999999</v>
      </c>
      <c r="EH18" s="112">
        <v>-9.0619499999999995</v>
      </c>
      <c r="EI18" s="112">
        <v>86.132980000000003</v>
      </c>
      <c r="EJ18" s="112">
        <v>66.143630000000002</v>
      </c>
      <c r="EK18" s="112">
        <v>83.848979999999997</v>
      </c>
      <c r="EL18" s="112">
        <v>67.259820000000005</v>
      </c>
      <c r="EM18" s="112">
        <v>63.551139999999997</v>
      </c>
      <c r="EN18" s="112">
        <v>62.38165</v>
      </c>
      <c r="EO18" s="112">
        <v>63.945880000000002</v>
      </c>
      <c r="EP18" s="112">
        <v>54.260950000000001</v>
      </c>
      <c r="EQ18" s="114">
        <v>58.642049999999998</v>
      </c>
    </row>
    <row r="19" spans="1:147" x14ac:dyDescent="0.25">
      <c r="A19" s="110" t="s">
        <v>421</v>
      </c>
      <c r="B19" s="110">
        <v>5401</v>
      </c>
      <c r="C19" s="110"/>
      <c r="D19" s="111">
        <v>38631.406430000003</v>
      </c>
      <c r="E19" s="111">
        <v>39084.904990000003</v>
      </c>
      <c r="F19" s="111">
        <v>39412.793160000001</v>
      </c>
      <c r="G19" s="111">
        <v>43456.946790000002</v>
      </c>
      <c r="H19" s="111">
        <v>42948.158029999999</v>
      </c>
      <c r="I19" s="111">
        <v>42573.358160000003</v>
      </c>
      <c r="J19" s="111">
        <v>47985.747009999999</v>
      </c>
      <c r="K19" s="111">
        <v>46021.636259999999</v>
      </c>
      <c r="L19" s="111">
        <v>44882.001730000004</v>
      </c>
      <c r="M19" s="111">
        <v>41153.595139999998</v>
      </c>
      <c r="N19" s="111">
        <v>44994.235800000002</v>
      </c>
      <c r="O19" s="111">
        <v>43497.237179999996</v>
      </c>
      <c r="P19" s="111">
        <v>46721.967779999999</v>
      </c>
      <c r="Q19" s="111">
        <v>48480.638989999999</v>
      </c>
      <c r="R19" s="111">
        <v>43172.732680000001</v>
      </c>
      <c r="S19" s="111">
        <v>49219.103860000003</v>
      </c>
      <c r="T19" s="111">
        <v>47856.271950000002</v>
      </c>
      <c r="U19" s="111">
        <v>48302.637219999997</v>
      </c>
      <c r="V19" s="112">
        <v>-2522.1887099999899</v>
      </c>
      <c r="W19" s="112">
        <v>-5909.3308100000004</v>
      </c>
      <c r="X19" s="112">
        <v>-4084.4440199999999</v>
      </c>
      <c r="Y19" s="112">
        <v>-3265.02099</v>
      </c>
      <c r="Z19" s="112">
        <v>-5532.4809599999999</v>
      </c>
      <c r="AA19" s="112">
        <v>-599.37451999999803</v>
      </c>
      <c r="AB19" s="112">
        <v>-1233.3568499999999</v>
      </c>
      <c r="AC19" s="112">
        <v>-1834.6356900000001</v>
      </c>
      <c r="AD19" s="112">
        <v>-3420.6354899999901</v>
      </c>
      <c r="AE19" s="111">
        <v>36729.640679999997</v>
      </c>
      <c r="AF19" s="111">
        <v>36172.557509999999</v>
      </c>
      <c r="AG19" s="111">
        <v>37193.498509999998</v>
      </c>
      <c r="AH19" s="111">
        <v>41365.639389999997</v>
      </c>
      <c r="AI19" s="111">
        <v>41123.208030000002</v>
      </c>
      <c r="AJ19" s="111">
        <v>40606.23216</v>
      </c>
      <c r="AK19" s="111">
        <v>45089.373820000001</v>
      </c>
      <c r="AL19" s="111">
        <v>43124.93651</v>
      </c>
      <c r="AM19" s="111">
        <v>42426.248879999999</v>
      </c>
      <c r="AN19" s="112">
        <v>4423.9544599999999</v>
      </c>
      <c r="AO19" s="112">
        <v>8821.6782899999998</v>
      </c>
      <c r="AP19" s="112">
        <v>6303.7386699999997</v>
      </c>
      <c r="AQ19" s="112">
        <v>5356.3283899999997</v>
      </c>
      <c r="AR19" s="112">
        <v>7357.4309599999997</v>
      </c>
      <c r="AS19" s="112">
        <v>2566.5005200000001</v>
      </c>
      <c r="AT19" s="112">
        <v>4129.7300400000004</v>
      </c>
      <c r="AU19" s="112">
        <v>4731.3354399999998</v>
      </c>
      <c r="AV19" s="112">
        <v>5876.3883400000004</v>
      </c>
      <c r="AW19" s="113">
        <v>4226.8761000000004</v>
      </c>
      <c r="AX19" s="113">
        <v>4478.5440500000004</v>
      </c>
      <c r="AY19" s="113">
        <v>1974.9944</v>
      </c>
      <c r="AZ19" s="113">
        <v>3389.7491</v>
      </c>
      <c r="BA19" s="113">
        <v>5320.4294099999997</v>
      </c>
      <c r="BB19" s="113">
        <v>9829.0401399999992</v>
      </c>
      <c r="BC19" s="113">
        <v>11680.277760000001</v>
      </c>
      <c r="BD19" s="113">
        <v>18884.814559999999</v>
      </c>
      <c r="BE19" s="113">
        <v>10346.88869</v>
      </c>
      <c r="BF19" s="112">
        <v>294.4769</v>
      </c>
      <c r="BG19" s="112">
        <v>4182.5397999999996</v>
      </c>
      <c r="BH19" s="112">
        <v>30.64555</v>
      </c>
      <c r="BI19" s="112">
        <v>309.30802</v>
      </c>
      <c r="BJ19" s="112">
        <v>1205.48305</v>
      </c>
      <c r="BK19" s="112">
        <v>950.47919999999999</v>
      </c>
      <c r="BL19" s="112">
        <v>3201.7371499999999</v>
      </c>
      <c r="BM19" s="112">
        <v>909.22049000000004</v>
      </c>
      <c r="BN19" s="112">
        <v>1463.15723</v>
      </c>
      <c r="BO19" s="112">
        <v>3932.3991999999998</v>
      </c>
      <c r="BP19" s="112">
        <v>296.00425000000001</v>
      </c>
      <c r="BQ19" s="112">
        <v>1944.3488500000001</v>
      </c>
      <c r="BR19" s="112">
        <v>3080.4410800000001</v>
      </c>
      <c r="BS19" s="112">
        <v>4114.9463599999999</v>
      </c>
      <c r="BT19" s="112">
        <v>8878.5609399999994</v>
      </c>
      <c r="BU19" s="112">
        <v>8478.54061</v>
      </c>
      <c r="BV19" s="112">
        <v>17975.594069999999</v>
      </c>
      <c r="BW19" s="112">
        <v>8883.7314600000009</v>
      </c>
      <c r="BX19" s="112">
        <v>40956.516779999998</v>
      </c>
      <c r="BY19" s="112">
        <v>40651.101560000003</v>
      </c>
      <c r="BZ19" s="112">
        <v>39168.492910000001</v>
      </c>
      <c r="CA19" s="112">
        <v>44755.388489999998</v>
      </c>
      <c r="CB19" s="112">
        <v>46443.637439999999</v>
      </c>
      <c r="CC19" s="112">
        <v>50435.272299999997</v>
      </c>
      <c r="CD19" s="112">
        <v>56769.651579999998</v>
      </c>
      <c r="CE19" s="112">
        <v>62009.751069999998</v>
      </c>
      <c r="CF19" s="112">
        <v>52773.137569999999</v>
      </c>
      <c r="CG19" s="112">
        <v>-491.55525999999998</v>
      </c>
      <c r="CH19" s="112">
        <v>-8525.6740399999999</v>
      </c>
      <c r="CI19" s="112">
        <v>-4359.3898200000003</v>
      </c>
      <c r="CJ19" s="112">
        <v>-2275.8873100000001</v>
      </c>
      <c r="CK19" s="112">
        <v>-3242.4845999999998</v>
      </c>
      <c r="CL19" s="112">
        <v>6312.0604199999998</v>
      </c>
      <c r="CM19" s="112">
        <v>4348.8105699999996</v>
      </c>
      <c r="CN19" s="112">
        <v>13244.25863</v>
      </c>
      <c r="CO19" s="112">
        <v>3007.34312</v>
      </c>
      <c r="CP19" s="113">
        <v>48087.618049999997</v>
      </c>
      <c r="CQ19" s="113">
        <v>46287.413050000003</v>
      </c>
      <c r="CR19" s="113">
        <v>59874.66</v>
      </c>
      <c r="CS19" s="113">
        <v>57221.014999999999</v>
      </c>
      <c r="CT19" s="113">
        <v>54926.377999999997</v>
      </c>
      <c r="CU19" s="113">
        <v>57154.237999999998</v>
      </c>
      <c r="CV19" s="113">
        <v>64182.932000000001</v>
      </c>
      <c r="CW19" s="113">
        <v>68507.592000000004</v>
      </c>
      <c r="CX19" s="113">
        <v>73414.92</v>
      </c>
      <c r="CY19" s="113">
        <v>53894.128100000002</v>
      </c>
      <c r="CZ19" s="113">
        <v>51282.057650000002</v>
      </c>
      <c r="DA19" s="113">
        <v>64210.385419999999</v>
      </c>
      <c r="DB19" s="113">
        <v>63000.325680000002</v>
      </c>
      <c r="DC19" s="113">
        <v>60920.926209999998</v>
      </c>
      <c r="DD19" s="113">
        <v>60794.779949999996</v>
      </c>
      <c r="DE19" s="113">
        <v>67254.395210000002</v>
      </c>
      <c r="DF19" s="113">
        <v>75749.848050000001</v>
      </c>
      <c r="DG19" s="113">
        <v>78962.643320000003</v>
      </c>
      <c r="DH19" s="113">
        <v>47298.84749</v>
      </c>
      <c r="DI19" s="113">
        <v>53212.451079999999</v>
      </c>
      <c r="DJ19" s="113">
        <v>70500.168669999999</v>
      </c>
      <c r="DK19" s="113">
        <v>71565.996239999993</v>
      </c>
      <c r="DL19" s="113">
        <v>72429.08137</v>
      </c>
      <c r="DM19" s="113">
        <v>66290.874689999997</v>
      </c>
      <c r="DN19" s="113">
        <v>68401.679380000001</v>
      </c>
      <c r="DO19" s="113">
        <v>63652.873590000003</v>
      </c>
      <c r="DP19" s="113">
        <v>63858.32574</v>
      </c>
      <c r="DQ19" s="112">
        <v>6595.2806099999998</v>
      </c>
      <c r="DR19" s="112">
        <v>-1930.3934300000001</v>
      </c>
      <c r="DS19" s="112">
        <v>-6289.7832500000004</v>
      </c>
      <c r="DT19" s="112">
        <v>-8565.6705600000005</v>
      </c>
      <c r="DU19" s="112">
        <v>-11508.15516</v>
      </c>
      <c r="DV19" s="112">
        <v>-5496.0947399999995</v>
      </c>
      <c r="DW19" s="112">
        <v>-1147.2841699999999</v>
      </c>
      <c r="DX19" s="112">
        <v>12096.974459999999</v>
      </c>
      <c r="DY19" s="112">
        <v>15104.317580000001</v>
      </c>
      <c r="DZ19" s="112">
        <v>726.14486999999997</v>
      </c>
      <c r="EA19" s="112">
        <v>752.23050999999998</v>
      </c>
      <c r="EB19" s="112">
        <v>498.58798000000002</v>
      </c>
      <c r="EC19" s="112">
        <v>841.20344</v>
      </c>
      <c r="ED19" s="112">
        <v>385.97311999999999</v>
      </c>
      <c r="EE19" s="112">
        <v>193.54981000000001</v>
      </c>
      <c r="EF19" s="112">
        <v>43.215760000000003</v>
      </c>
      <c r="EG19" s="112">
        <v>658.05962999999997</v>
      </c>
      <c r="EH19" s="112">
        <v>254.99043</v>
      </c>
      <c r="EI19" s="112">
        <v>2627.9108700000002</v>
      </c>
      <c r="EJ19" s="112">
        <v>3664.5775100000001</v>
      </c>
      <c r="EK19" s="112">
        <v>2717.8829799999999</v>
      </c>
      <c r="EL19" s="112">
        <v>2932.51044</v>
      </c>
      <c r="EM19" s="112">
        <v>2210.9231199999999</v>
      </c>
      <c r="EN19" s="112">
        <v>2160.6758100000002</v>
      </c>
      <c r="EO19" s="112">
        <v>2939.5887600000001</v>
      </c>
      <c r="EP19" s="112">
        <v>3554.75963</v>
      </c>
      <c r="EQ19" s="114">
        <v>2710.74343</v>
      </c>
    </row>
    <row r="20" spans="1:147" x14ac:dyDescent="0.25">
      <c r="A20" s="110" t="s">
        <v>420</v>
      </c>
      <c r="B20" s="110">
        <v>5851</v>
      </c>
      <c r="C20" s="110"/>
      <c r="D20" s="111">
        <v>2744.54214</v>
      </c>
      <c r="E20" s="111">
        <v>2717.8049599999999</v>
      </c>
      <c r="F20" s="111">
        <v>2429.40805</v>
      </c>
      <c r="G20" s="111">
        <v>2985.39203</v>
      </c>
      <c r="H20" s="111">
        <v>2641.7523099999999</v>
      </c>
      <c r="I20" s="111">
        <v>3096.4004300000001</v>
      </c>
      <c r="J20" s="111">
        <v>2676.52529</v>
      </c>
      <c r="K20" s="111">
        <v>2501.8663999999999</v>
      </c>
      <c r="L20" s="111">
        <v>2618.3462</v>
      </c>
      <c r="M20" s="111">
        <v>2488.76728</v>
      </c>
      <c r="N20" s="111">
        <v>3379.0903400000002</v>
      </c>
      <c r="O20" s="111">
        <v>2283.1355899999999</v>
      </c>
      <c r="P20" s="111">
        <v>3373.87158</v>
      </c>
      <c r="Q20" s="111">
        <v>2650.6356700000001</v>
      </c>
      <c r="R20" s="111">
        <v>3213.9727699999999</v>
      </c>
      <c r="S20" s="111">
        <v>2663.3174600000002</v>
      </c>
      <c r="T20" s="111">
        <v>2350.9754200000002</v>
      </c>
      <c r="U20" s="111">
        <v>2509.5538900000001</v>
      </c>
      <c r="V20" s="112">
        <v>255.77485999999999</v>
      </c>
      <c r="W20" s="112">
        <v>-661.28538000000003</v>
      </c>
      <c r="X20" s="112">
        <v>146.27246</v>
      </c>
      <c r="Y20" s="112">
        <v>-388.47955000000002</v>
      </c>
      <c r="Z20" s="112">
        <v>-8.8833600000002697</v>
      </c>
      <c r="AA20" s="112">
        <v>-117.57234</v>
      </c>
      <c r="AB20" s="112">
        <v>13.207829999999801</v>
      </c>
      <c r="AC20" s="112">
        <v>150.89098000000001</v>
      </c>
      <c r="AD20" s="112">
        <v>108.79231</v>
      </c>
      <c r="AE20" s="111">
        <v>2734.6421399999999</v>
      </c>
      <c r="AF20" s="111">
        <v>2525.5174299999999</v>
      </c>
      <c r="AG20" s="111">
        <v>2320.9558000000002</v>
      </c>
      <c r="AH20" s="111">
        <v>2978.6920300000002</v>
      </c>
      <c r="AI20" s="111">
        <v>2635.05231</v>
      </c>
      <c r="AJ20" s="111">
        <v>3011.8574800000001</v>
      </c>
      <c r="AK20" s="111">
        <v>2654.77529</v>
      </c>
      <c r="AL20" s="111">
        <v>2455.4164000000001</v>
      </c>
      <c r="AM20" s="111">
        <v>2495.9241999999999</v>
      </c>
      <c r="AN20" s="112">
        <v>-245.87486000000001</v>
      </c>
      <c r="AO20" s="112">
        <v>853.57290999999998</v>
      </c>
      <c r="AP20" s="112">
        <v>-37.820210000000301</v>
      </c>
      <c r="AQ20" s="112">
        <v>395.17955000000001</v>
      </c>
      <c r="AR20" s="112">
        <v>15.5833600000001</v>
      </c>
      <c r="AS20" s="112">
        <v>202.11528999999999</v>
      </c>
      <c r="AT20" s="112">
        <v>8.5421700000001692</v>
      </c>
      <c r="AU20" s="112">
        <v>-104.44098</v>
      </c>
      <c r="AV20" s="112">
        <v>13.629690000000201</v>
      </c>
      <c r="AW20" s="113">
        <v>77.120990000000006</v>
      </c>
      <c r="AX20" s="113">
        <v>279.31315000000001</v>
      </c>
      <c r="AY20" s="113">
        <v>449.51179999999999</v>
      </c>
      <c r="AZ20" s="113">
        <v>282.75529999999998</v>
      </c>
      <c r="BA20" s="113">
        <v>22.574369999999998</v>
      </c>
      <c r="BB20" s="113">
        <v>11.848699999999999</v>
      </c>
      <c r="BC20" s="113">
        <v>52.209400000000002</v>
      </c>
      <c r="BD20" s="113">
        <v>878.94866000000002</v>
      </c>
      <c r="BE20" s="113">
        <v>169.28921</v>
      </c>
      <c r="BF20" s="112">
        <v>0.4037</v>
      </c>
      <c r="BG20" s="112">
        <v>7.8113999999999999</v>
      </c>
      <c r="BH20" s="112">
        <v>0</v>
      </c>
      <c r="BI20" s="112">
        <v>0.45</v>
      </c>
      <c r="BJ20" s="112">
        <v>0</v>
      </c>
      <c r="BK20" s="112">
        <v>0</v>
      </c>
      <c r="BL20" s="112">
        <v>0</v>
      </c>
      <c r="BM20" s="112">
        <v>0</v>
      </c>
      <c r="BN20" s="112">
        <v>5</v>
      </c>
      <c r="BO20" s="112">
        <v>76.717290000000006</v>
      </c>
      <c r="BP20" s="112">
        <v>271.50175000000002</v>
      </c>
      <c r="BQ20" s="112">
        <v>449.51179999999999</v>
      </c>
      <c r="BR20" s="112">
        <v>282.30529999999999</v>
      </c>
      <c r="BS20" s="112">
        <v>22.574369999999998</v>
      </c>
      <c r="BT20" s="112">
        <v>11.848699999999999</v>
      </c>
      <c r="BU20" s="112">
        <v>52.209400000000002</v>
      </c>
      <c r="BV20" s="112">
        <v>878.94866000000002</v>
      </c>
      <c r="BW20" s="112">
        <v>164.28921</v>
      </c>
      <c r="BX20" s="112">
        <v>2811.7631299999998</v>
      </c>
      <c r="BY20" s="112">
        <v>2804.8305799999998</v>
      </c>
      <c r="BZ20" s="112">
        <v>2770.4675999999999</v>
      </c>
      <c r="CA20" s="112">
        <v>3261.44733</v>
      </c>
      <c r="CB20" s="112">
        <v>2657.6266799999999</v>
      </c>
      <c r="CC20" s="112">
        <v>3023.7061800000001</v>
      </c>
      <c r="CD20" s="112">
        <v>2706.9846899999998</v>
      </c>
      <c r="CE20" s="112">
        <v>3334.3650600000001</v>
      </c>
      <c r="CF20" s="112">
        <v>2665.2134099999998</v>
      </c>
      <c r="CG20" s="112">
        <v>322.59215</v>
      </c>
      <c r="CH20" s="112">
        <v>-582.07115999999996</v>
      </c>
      <c r="CI20" s="112">
        <v>487.33201000000003</v>
      </c>
      <c r="CJ20" s="112">
        <v>-112.87425</v>
      </c>
      <c r="CK20" s="112">
        <v>6.9910100000000002</v>
      </c>
      <c r="CL20" s="112">
        <v>-190.26659000000001</v>
      </c>
      <c r="CM20" s="112">
        <v>43.667230000000004</v>
      </c>
      <c r="CN20" s="112">
        <v>983.38963999999999</v>
      </c>
      <c r="CO20" s="112">
        <v>150.65951999999999</v>
      </c>
      <c r="CP20" s="113">
        <v>1028.87447</v>
      </c>
      <c r="CQ20" s="113">
        <v>1028.9001800000001</v>
      </c>
      <c r="CR20" s="113">
        <v>1028.90778</v>
      </c>
      <c r="CS20" s="113">
        <v>1028.91093</v>
      </c>
      <c r="CT20" s="113">
        <v>1028.91139</v>
      </c>
      <c r="CU20" s="113">
        <v>1308.91139</v>
      </c>
      <c r="CV20" s="113">
        <v>1299.5763899999999</v>
      </c>
      <c r="CW20" s="113">
        <v>1828.4913899999999</v>
      </c>
      <c r="CX20" s="113">
        <v>1736.42</v>
      </c>
      <c r="CY20" s="113">
        <v>1324.2239999999999</v>
      </c>
      <c r="CZ20" s="113">
        <v>1521.61358</v>
      </c>
      <c r="DA20" s="113">
        <v>1321.6822500000001</v>
      </c>
      <c r="DB20" s="113">
        <v>1621.0576000000001</v>
      </c>
      <c r="DC20" s="113">
        <v>1312.54186</v>
      </c>
      <c r="DD20" s="113">
        <v>1984.4894300000001</v>
      </c>
      <c r="DE20" s="113">
        <v>1452.1252899999999</v>
      </c>
      <c r="DF20" s="113">
        <v>2143.1027300000001</v>
      </c>
      <c r="DG20" s="113">
        <v>1963.93433</v>
      </c>
      <c r="DH20" s="113">
        <v>5303.6849000000002</v>
      </c>
      <c r="DI20" s="113">
        <v>6083.1456399999997</v>
      </c>
      <c r="DJ20" s="113">
        <v>5395.3873000000003</v>
      </c>
      <c r="DK20" s="113">
        <v>5807.6369000000004</v>
      </c>
      <c r="DL20" s="113">
        <v>5492.13015</v>
      </c>
      <c r="DM20" s="113">
        <v>6354.3443100000004</v>
      </c>
      <c r="DN20" s="113">
        <v>5778.3129399999998</v>
      </c>
      <c r="DO20" s="113">
        <v>5485.90074</v>
      </c>
      <c r="DP20" s="113">
        <v>5156.0728200000003</v>
      </c>
      <c r="DQ20" s="112">
        <v>-3979.4609</v>
      </c>
      <c r="DR20" s="112">
        <v>-4561.5320599999995</v>
      </c>
      <c r="DS20" s="112">
        <v>-4073.70505</v>
      </c>
      <c r="DT20" s="112">
        <v>-4186.5793000000003</v>
      </c>
      <c r="DU20" s="112">
        <v>-4179.5882899999997</v>
      </c>
      <c r="DV20" s="112">
        <v>-4369.8548799999999</v>
      </c>
      <c r="DW20" s="112">
        <v>-4326.1876499999998</v>
      </c>
      <c r="DX20" s="112">
        <v>-3342.79801</v>
      </c>
      <c r="DY20" s="112">
        <v>-3192.1384899999998</v>
      </c>
      <c r="DZ20" s="112">
        <v>-24.758369999999999</v>
      </c>
      <c r="EA20" s="112">
        <v>-7.1814</v>
      </c>
      <c r="EB20" s="112">
        <v>-11.664759999999999</v>
      </c>
      <c r="EC20" s="112">
        <v>-9.6193500000000007</v>
      </c>
      <c r="ED20" s="112">
        <v>-12.13063</v>
      </c>
      <c r="EE20" s="112">
        <v>-14.241720000000001</v>
      </c>
      <c r="EF20" s="112">
        <v>-12.584390000000001</v>
      </c>
      <c r="EG20" s="112">
        <v>-11.0496</v>
      </c>
      <c r="EH20" s="112">
        <v>0.74812999999999996</v>
      </c>
      <c r="EI20" s="112">
        <v>-14.858370000000001</v>
      </c>
      <c r="EJ20" s="112">
        <v>12.6106</v>
      </c>
      <c r="EK20" s="112">
        <v>96.787239999999997</v>
      </c>
      <c r="EL20" s="112">
        <v>-2.9193500000000001</v>
      </c>
      <c r="EM20" s="112">
        <v>-5.4306299999999998</v>
      </c>
      <c r="EN20" s="112">
        <v>70.301280000000006</v>
      </c>
      <c r="EO20" s="112">
        <v>9.1656099999999991</v>
      </c>
      <c r="EP20" s="112">
        <v>35.400399999999998</v>
      </c>
      <c r="EQ20" s="114">
        <v>123.17013</v>
      </c>
    </row>
    <row r="21" spans="1:147" x14ac:dyDescent="0.25">
      <c r="A21" s="110" t="s">
        <v>418</v>
      </c>
      <c r="B21" s="110">
        <v>5701</v>
      </c>
      <c r="C21" s="110"/>
      <c r="D21" s="111">
        <v>1453.3740399999999</v>
      </c>
      <c r="E21" s="111">
        <v>1477.6848299999999</v>
      </c>
      <c r="F21" s="111">
        <v>1290.8903</v>
      </c>
      <c r="G21" s="111">
        <v>1344.1063099999999</v>
      </c>
      <c r="H21" s="111">
        <v>1271.29837</v>
      </c>
      <c r="I21" s="111">
        <v>1239.2358200000001</v>
      </c>
      <c r="J21" s="111">
        <v>1475.41291</v>
      </c>
      <c r="K21" s="111">
        <v>1144.3832399999999</v>
      </c>
      <c r="L21" s="111">
        <v>1215.5867699999999</v>
      </c>
      <c r="M21" s="111">
        <v>1102.6232199999999</v>
      </c>
      <c r="N21" s="111">
        <v>1066.14455</v>
      </c>
      <c r="O21" s="111">
        <v>1241.0092400000001</v>
      </c>
      <c r="P21" s="111">
        <v>1415.4817800000001</v>
      </c>
      <c r="Q21" s="111">
        <v>1195.9351799999999</v>
      </c>
      <c r="R21" s="111">
        <v>1227.3964000000001</v>
      </c>
      <c r="S21" s="111">
        <v>1047.81286</v>
      </c>
      <c r="T21" s="111">
        <v>1398.11788</v>
      </c>
      <c r="U21" s="111">
        <v>1320.7898</v>
      </c>
      <c r="V21" s="112">
        <v>350.75081999999998</v>
      </c>
      <c r="W21" s="112">
        <v>411.54028</v>
      </c>
      <c r="X21" s="112">
        <v>49.881059999999898</v>
      </c>
      <c r="Y21" s="112">
        <v>-71.375470000000206</v>
      </c>
      <c r="Z21" s="112">
        <v>75.363190000000003</v>
      </c>
      <c r="AA21" s="112">
        <v>11.83942</v>
      </c>
      <c r="AB21" s="112">
        <v>427.60005000000001</v>
      </c>
      <c r="AC21" s="112">
        <v>-253.73464000000001</v>
      </c>
      <c r="AD21" s="112">
        <v>-105.20303</v>
      </c>
      <c r="AE21" s="111">
        <v>1327.6115400000001</v>
      </c>
      <c r="AF21" s="111">
        <v>1348.43273</v>
      </c>
      <c r="AG21" s="111">
        <v>1138.0998999999999</v>
      </c>
      <c r="AH21" s="111">
        <v>1219.4729600000001</v>
      </c>
      <c r="AI21" s="111">
        <v>1147.29837</v>
      </c>
      <c r="AJ21" s="111">
        <v>1115.2358200000001</v>
      </c>
      <c r="AK21" s="111">
        <v>1351.41291</v>
      </c>
      <c r="AL21" s="111">
        <v>1027.46324</v>
      </c>
      <c r="AM21" s="111">
        <v>1106.5867699999999</v>
      </c>
      <c r="AN21" s="112">
        <v>-224.98831999999999</v>
      </c>
      <c r="AO21" s="112">
        <v>-282.28818000000001</v>
      </c>
      <c r="AP21" s="112">
        <v>102.90934</v>
      </c>
      <c r="AQ21" s="112">
        <v>196.00881999999999</v>
      </c>
      <c r="AR21" s="112">
        <v>48.636809999999997</v>
      </c>
      <c r="AS21" s="112">
        <v>112.16058</v>
      </c>
      <c r="AT21" s="112">
        <v>-303.60005000000001</v>
      </c>
      <c r="AU21" s="112">
        <v>370.65463999999997</v>
      </c>
      <c r="AV21" s="112">
        <v>214.20303000000001</v>
      </c>
      <c r="AW21" s="113">
        <v>1.7625</v>
      </c>
      <c r="AX21" s="113">
        <v>5.2521000000000004</v>
      </c>
      <c r="AY21" s="113">
        <v>61.190399999999997</v>
      </c>
      <c r="AZ21" s="113">
        <v>6.8973500000000003</v>
      </c>
      <c r="BA21" s="113">
        <v>0</v>
      </c>
      <c r="BB21" s="113">
        <v>0</v>
      </c>
      <c r="BC21" s="113">
        <v>0</v>
      </c>
      <c r="BD21" s="113">
        <v>0</v>
      </c>
      <c r="BE21" s="113">
        <v>140</v>
      </c>
      <c r="BF21" s="112">
        <v>0</v>
      </c>
      <c r="BG21" s="112">
        <v>0</v>
      </c>
      <c r="BH21" s="112">
        <v>0</v>
      </c>
      <c r="BI21" s="112">
        <v>0</v>
      </c>
      <c r="BJ21" s="112">
        <v>0</v>
      </c>
      <c r="BK21" s="112">
        <v>0</v>
      </c>
      <c r="BL21" s="112">
        <v>0</v>
      </c>
      <c r="BM21" s="112">
        <v>0</v>
      </c>
      <c r="BN21" s="112">
        <v>0</v>
      </c>
      <c r="BO21" s="112">
        <v>1.7625</v>
      </c>
      <c r="BP21" s="112">
        <v>5.2521000000000004</v>
      </c>
      <c r="BQ21" s="112">
        <v>61.190399999999997</v>
      </c>
      <c r="BR21" s="112">
        <v>6.8973500000000003</v>
      </c>
      <c r="BS21" s="112">
        <v>0</v>
      </c>
      <c r="BT21" s="112">
        <v>0</v>
      </c>
      <c r="BU21" s="112">
        <v>0</v>
      </c>
      <c r="BV21" s="112">
        <v>0</v>
      </c>
      <c r="BW21" s="112">
        <v>140</v>
      </c>
      <c r="BX21" s="112">
        <v>1329.3740399999999</v>
      </c>
      <c r="BY21" s="112">
        <v>1353.6848299999999</v>
      </c>
      <c r="BZ21" s="112">
        <v>1199.2902999999999</v>
      </c>
      <c r="CA21" s="112">
        <v>1226.37031</v>
      </c>
      <c r="CB21" s="112">
        <v>1147.29837</v>
      </c>
      <c r="CC21" s="112">
        <v>1115.2358200000001</v>
      </c>
      <c r="CD21" s="112">
        <v>1351.41291</v>
      </c>
      <c r="CE21" s="112">
        <v>1027.46324</v>
      </c>
      <c r="CF21" s="112">
        <v>1246.5867699999999</v>
      </c>
      <c r="CG21" s="112">
        <v>226.75082</v>
      </c>
      <c r="CH21" s="112">
        <v>287.54028</v>
      </c>
      <c r="CI21" s="112">
        <v>-41.718940000000003</v>
      </c>
      <c r="CJ21" s="112">
        <v>-189.11147</v>
      </c>
      <c r="CK21" s="112">
        <v>-48.636809999999997</v>
      </c>
      <c r="CL21" s="112">
        <v>-112.16058</v>
      </c>
      <c r="CM21" s="112">
        <v>303.60005000000001</v>
      </c>
      <c r="CN21" s="112">
        <v>-370.65463999999997</v>
      </c>
      <c r="CO21" s="112">
        <v>-74.203029999999998</v>
      </c>
      <c r="CP21" s="113">
        <v>1070.00828</v>
      </c>
      <c r="CQ21" s="113">
        <v>1140.0977700000001</v>
      </c>
      <c r="CR21" s="113">
        <v>1488</v>
      </c>
      <c r="CS21" s="113">
        <v>1278.44</v>
      </c>
      <c r="CT21" s="113">
        <v>1293.7</v>
      </c>
      <c r="CU21" s="113">
        <v>1290.8499999999999</v>
      </c>
      <c r="CV21" s="113">
        <v>1597.9949999999999</v>
      </c>
      <c r="CW21" s="113">
        <v>1551.24</v>
      </c>
      <c r="CX21" s="113">
        <v>912.48</v>
      </c>
      <c r="CY21" s="113">
        <v>1152.1679099999999</v>
      </c>
      <c r="CZ21" s="113">
        <v>1207.89913</v>
      </c>
      <c r="DA21" s="113">
        <v>1562.40804</v>
      </c>
      <c r="DB21" s="113">
        <v>1404.2141300000001</v>
      </c>
      <c r="DC21" s="113">
        <v>1375.66778</v>
      </c>
      <c r="DD21" s="113">
        <v>1322.34554</v>
      </c>
      <c r="DE21" s="113">
        <v>1639.52755</v>
      </c>
      <c r="DF21" s="113">
        <v>1587.9308100000001</v>
      </c>
      <c r="DG21" s="113">
        <v>1274.69532</v>
      </c>
      <c r="DH21" s="113">
        <v>711.23252000000002</v>
      </c>
      <c r="DI21" s="113">
        <v>493.82346000000001</v>
      </c>
      <c r="DJ21" s="113">
        <v>868.25130999999999</v>
      </c>
      <c r="DK21" s="113">
        <v>893.62811999999997</v>
      </c>
      <c r="DL21" s="113">
        <v>905.24458000000004</v>
      </c>
      <c r="DM21" s="113">
        <v>966.93291999999997</v>
      </c>
      <c r="DN21" s="113">
        <v>993.36987999999997</v>
      </c>
      <c r="DO21" s="113">
        <v>1340.4227800000001</v>
      </c>
      <c r="DP21" s="113">
        <v>1101.39032</v>
      </c>
      <c r="DQ21" s="112">
        <v>440.93538999999998</v>
      </c>
      <c r="DR21" s="112">
        <v>714.07566999999995</v>
      </c>
      <c r="DS21" s="112">
        <v>694.15673000000004</v>
      </c>
      <c r="DT21" s="112">
        <v>510.58600999999999</v>
      </c>
      <c r="DU21" s="112">
        <v>470.42320000000001</v>
      </c>
      <c r="DV21" s="112">
        <v>355.41262</v>
      </c>
      <c r="DW21" s="112">
        <v>646.15767000000005</v>
      </c>
      <c r="DX21" s="112">
        <v>247.50802999999999</v>
      </c>
      <c r="DY21" s="112">
        <v>173.30500000000001</v>
      </c>
      <c r="DZ21" s="112">
        <v>7.8802599999999998</v>
      </c>
      <c r="EA21" s="112">
        <v>13.94252</v>
      </c>
      <c r="EB21" s="112">
        <v>4.9694399999999996</v>
      </c>
      <c r="EC21" s="112">
        <v>-2.3027500000000001</v>
      </c>
      <c r="ED21" s="112">
        <v>6.8261599999999998</v>
      </c>
      <c r="EE21" s="112">
        <v>-1.20461</v>
      </c>
      <c r="EF21" s="112">
        <v>-1.33918</v>
      </c>
      <c r="EG21" s="112">
        <v>-3.08405</v>
      </c>
      <c r="EH21" s="112">
        <v>2.5423200000000001</v>
      </c>
      <c r="EI21" s="112">
        <v>133.64326</v>
      </c>
      <c r="EJ21" s="112">
        <v>143.19452000000001</v>
      </c>
      <c r="EK21" s="112">
        <v>157.75944000000001</v>
      </c>
      <c r="EL21" s="112">
        <v>122.33025000000001</v>
      </c>
      <c r="EM21" s="112">
        <v>130.82615999999999</v>
      </c>
      <c r="EN21" s="112">
        <v>122.79539</v>
      </c>
      <c r="EO21" s="112">
        <v>122.66082</v>
      </c>
      <c r="EP21" s="112">
        <v>113.83595</v>
      </c>
      <c r="EQ21" s="114">
        <v>111.54232</v>
      </c>
    </row>
    <row r="22" spans="1:147" x14ac:dyDescent="0.25">
      <c r="A22" s="110" t="s">
        <v>417</v>
      </c>
      <c r="B22" s="110">
        <v>5743</v>
      </c>
      <c r="C22" s="110"/>
      <c r="D22" s="111">
        <v>2293.8354800000002</v>
      </c>
      <c r="E22" s="111">
        <v>1992.6699699999999</v>
      </c>
      <c r="F22" s="111">
        <v>2347.8375000000001</v>
      </c>
      <c r="G22" s="111">
        <v>2378.4388600000002</v>
      </c>
      <c r="H22" s="111">
        <v>2336.27367</v>
      </c>
      <c r="I22" s="111">
        <v>2408.3712500000001</v>
      </c>
      <c r="J22" s="111">
        <v>2499.57836</v>
      </c>
      <c r="K22" s="111">
        <v>2523.7569800000001</v>
      </c>
      <c r="L22" s="111">
        <v>2432.0479599999999</v>
      </c>
      <c r="M22" s="111">
        <v>2201.2109099999998</v>
      </c>
      <c r="N22" s="111">
        <v>2344.3921</v>
      </c>
      <c r="O22" s="111">
        <v>2751.7906899999998</v>
      </c>
      <c r="P22" s="111">
        <v>2354.3313199999998</v>
      </c>
      <c r="Q22" s="111">
        <v>2435.8581899999999</v>
      </c>
      <c r="R22" s="111">
        <v>2772.1089099999999</v>
      </c>
      <c r="S22" s="111">
        <v>2646.2033299999998</v>
      </c>
      <c r="T22" s="111">
        <v>2584.10176</v>
      </c>
      <c r="U22" s="111">
        <v>2769.2055799999998</v>
      </c>
      <c r="V22" s="112">
        <v>92.624570000000404</v>
      </c>
      <c r="W22" s="112">
        <v>-351.72212999999999</v>
      </c>
      <c r="X22" s="112">
        <v>-403.95319000000001</v>
      </c>
      <c r="Y22" s="112">
        <v>24.107540000000402</v>
      </c>
      <c r="Z22" s="112">
        <v>-99.584519999999898</v>
      </c>
      <c r="AA22" s="112">
        <v>-363.73766000000001</v>
      </c>
      <c r="AB22" s="112">
        <v>-146.62496999999999</v>
      </c>
      <c r="AC22" s="112">
        <v>-60.344779999999901</v>
      </c>
      <c r="AD22" s="112">
        <v>-337.15762000000001</v>
      </c>
      <c r="AE22" s="111">
        <v>2094.18948</v>
      </c>
      <c r="AF22" s="111">
        <v>1793.63597</v>
      </c>
      <c r="AG22" s="111">
        <v>2167.5034999999998</v>
      </c>
      <c r="AH22" s="111">
        <v>2214.8738600000001</v>
      </c>
      <c r="AI22" s="111">
        <v>2187.7096700000002</v>
      </c>
      <c r="AJ22" s="111">
        <v>2324.8062500000001</v>
      </c>
      <c r="AK22" s="111">
        <v>2416.0133599999999</v>
      </c>
      <c r="AL22" s="111">
        <v>2348.33203</v>
      </c>
      <c r="AM22" s="111">
        <v>2252.7170099999998</v>
      </c>
      <c r="AN22" s="112">
        <v>107.02143</v>
      </c>
      <c r="AO22" s="112">
        <v>550.75612999999998</v>
      </c>
      <c r="AP22" s="112">
        <v>584.28719000000001</v>
      </c>
      <c r="AQ22" s="112">
        <v>139.45746</v>
      </c>
      <c r="AR22" s="112">
        <v>248.14851999999999</v>
      </c>
      <c r="AS22" s="112">
        <v>447.30266</v>
      </c>
      <c r="AT22" s="112">
        <v>230.18996999999999</v>
      </c>
      <c r="AU22" s="112">
        <v>235.76973000000001</v>
      </c>
      <c r="AV22" s="112">
        <v>516.48856999999998</v>
      </c>
      <c r="AW22" s="113">
        <v>40</v>
      </c>
      <c r="AX22" s="113">
        <v>55</v>
      </c>
      <c r="AY22" s="113">
        <v>15</v>
      </c>
      <c r="AZ22" s="113">
        <v>101</v>
      </c>
      <c r="BA22" s="113">
        <v>0</v>
      </c>
      <c r="BB22" s="113">
        <v>150.07919999999999</v>
      </c>
      <c r="BC22" s="113">
        <v>1691.45595</v>
      </c>
      <c r="BD22" s="113">
        <v>1044.4808</v>
      </c>
      <c r="BE22" s="113">
        <v>381.44729999999998</v>
      </c>
      <c r="BF22" s="112">
        <v>1.7</v>
      </c>
      <c r="BG22" s="112">
        <v>0</v>
      </c>
      <c r="BH22" s="112">
        <v>1E-3</v>
      </c>
      <c r="BI22" s="112">
        <v>0</v>
      </c>
      <c r="BJ22" s="112">
        <v>0</v>
      </c>
      <c r="BK22" s="112">
        <v>0</v>
      </c>
      <c r="BL22" s="112">
        <v>68</v>
      </c>
      <c r="BM22" s="112">
        <v>487.75599999999997</v>
      </c>
      <c r="BN22" s="112">
        <v>11.6</v>
      </c>
      <c r="BO22" s="112">
        <v>38.299999999999997</v>
      </c>
      <c r="BP22" s="112">
        <v>55</v>
      </c>
      <c r="BQ22" s="112">
        <v>14.999000000000001</v>
      </c>
      <c r="BR22" s="112">
        <v>101</v>
      </c>
      <c r="BS22" s="112">
        <v>0</v>
      </c>
      <c r="BT22" s="112">
        <v>150.07919999999999</v>
      </c>
      <c r="BU22" s="112">
        <v>1623.45595</v>
      </c>
      <c r="BV22" s="112">
        <v>556.72479999999996</v>
      </c>
      <c r="BW22" s="112">
        <v>369.84730000000002</v>
      </c>
      <c r="BX22" s="112">
        <v>2134.18948</v>
      </c>
      <c r="BY22" s="112">
        <v>1848.63597</v>
      </c>
      <c r="BZ22" s="112">
        <v>2182.5034999999998</v>
      </c>
      <c r="CA22" s="112">
        <v>2315.8738600000001</v>
      </c>
      <c r="CB22" s="112">
        <v>2187.7096700000002</v>
      </c>
      <c r="CC22" s="112">
        <v>2474.8854500000002</v>
      </c>
      <c r="CD22" s="112">
        <v>4107.4693100000004</v>
      </c>
      <c r="CE22" s="112">
        <v>3392.8128299999998</v>
      </c>
      <c r="CF22" s="112">
        <v>2634.1643100000001</v>
      </c>
      <c r="CG22" s="112">
        <v>-68.721429999999998</v>
      </c>
      <c r="CH22" s="112">
        <v>-495.75612999999998</v>
      </c>
      <c r="CI22" s="112">
        <v>-569.28818999999999</v>
      </c>
      <c r="CJ22" s="112">
        <v>-38.457459999999998</v>
      </c>
      <c r="CK22" s="112">
        <v>-248.14851999999999</v>
      </c>
      <c r="CL22" s="112">
        <v>-297.22345999999999</v>
      </c>
      <c r="CM22" s="112">
        <v>1393.2659799999999</v>
      </c>
      <c r="CN22" s="112">
        <v>320.95506999999998</v>
      </c>
      <c r="CO22" s="112">
        <v>-146.64126999999999</v>
      </c>
      <c r="CP22" s="113">
        <v>3549.0155599999998</v>
      </c>
      <c r="CQ22" s="113">
        <v>3448.3094099999998</v>
      </c>
      <c r="CR22" s="113">
        <v>3162.6003599999999</v>
      </c>
      <c r="CS22" s="113">
        <v>2308.7422999999999</v>
      </c>
      <c r="CT22" s="113">
        <v>1842.9607000000001</v>
      </c>
      <c r="CU22" s="113">
        <v>1784.37816</v>
      </c>
      <c r="CV22" s="113">
        <v>3605.72372</v>
      </c>
      <c r="CW22" s="113">
        <v>3483.51325</v>
      </c>
      <c r="CX22" s="113">
        <v>3351.4967000000001</v>
      </c>
      <c r="CY22" s="113">
        <v>3678.9127600000002</v>
      </c>
      <c r="CZ22" s="113">
        <v>3551.4901500000001</v>
      </c>
      <c r="DA22" s="113">
        <v>3306.44605</v>
      </c>
      <c r="DB22" s="113">
        <v>2542.0208600000001</v>
      </c>
      <c r="DC22" s="113">
        <v>2119.6915300000001</v>
      </c>
      <c r="DD22" s="113">
        <v>2315.39741</v>
      </c>
      <c r="DE22" s="113">
        <v>3929.4398099999999</v>
      </c>
      <c r="DF22" s="113">
        <v>3767.76748</v>
      </c>
      <c r="DG22" s="113">
        <v>3511.17724</v>
      </c>
      <c r="DH22" s="113">
        <v>3870.6521699999998</v>
      </c>
      <c r="DI22" s="113">
        <v>4238.9856900000004</v>
      </c>
      <c r="DJ22" s="113">
        <v>4563.2297799999997</v>
      </c>
      <c r="DK22" s="113">
        <v>3837.2620499999998</v>
      </c>
      <c r="DL22" s="113">
        <v>3663.08124</v>
      </c>
      <c r="DM22" s="113">
        <v>4156.0105800000001</v>
      </c>
      <c r="DN22" s="113">
        <v>4376.7870000000003</v>
      </c>
      <c r="DO22" s="113">
        <v>3494.1596</v>
      </c>
      <c r="DP22" s="113">
        <v>3384.21063</v>
      </c>
      <c r="DQ22" s="112">
        <v>-191.73940999999999</v>
      </c>
      <c r="DR22" s="112">
        <v>-687.49554000000001</v>
      </c>
      <c r="DS22" s="112">
        <v>-1256.7837300000001</v>
      </c>
      <c r="DT22" s="112">
        <v>-1295.24119</v>
      </c>
      <c r="DU22" s="112">
        <v>-1543.3897099999999</v>
      </c>
      <c r="DV22" s="112">
        <v>-1840.6131700000001</v>
      </c>
      <c r="DW22" s="112">
        <v>-447.34719000000001</v>
      </c>
      <c r="DX22" s="112">
        <v>273.60788000000002</v>
      </c>
      <c r="DY22" s="112">
        <v>126.96661</v>
      </c>
      <c r="DZ22" s="112">
        <v>50.043199999999999</v>
      </c>
      <c r="EA22" s="112">
        <v>43.362319999999997</v>
      </c>
      <c r="EB22" s="112">
        <v>40.346049999999998</v>
      </c>
      <c r="EC22" s="112">
        <v>29.368259999999999</v>
      </c>
      <c r="ED22" s="112">
        <v>18.575299999999999</v>
      </c>
      <c r="EE22" s="112">
        <v>15.009919999999999</v>
      </c>
      <c r="EF22" s="112">
        <v>18.057600000000001</v>
      </c>
      <c r="EG22" s="112">
        <v>18.006409999999999</v>
      </c>
      <c r="EH22" s="112">
        <v>7.4356600000000004</v>
      </c>
      <c r="EI22" s="112">
        <v>249.6892</v>
      </c>
      <c r="EJ22" s="112">
        <v>242.39632</v>
      </c>
      <c r="EK22" s="112">
        <v>220.68004999999999</v>
      </c>
      <c r="EL22" s="112">
        <v>192.93325999999999</v>
      </c>
      <c r="EM22" s="112">
        <v>167.13929999999999</v>
      </c>
      <c r="EN22" s="112">
        <v>98.574920000000006</v>
      </c>
      <c r="EO22" s="112">
        <v>101.62260000000001</v>
      </c>
      <c r="EP22" s="112">
        <v>193.43141</v>
      </c>
      <c r="EQ22" s="114">
        <v>186.76666</v>
      </c>
    </row>
    <row r="23" spans="1:147" x14ac:dyDescent="0.25">
      <c r="A23" s="110" t="s">
        <v>416</v>
      </c>
      <c r="B23" s="110">
        <v>5702</v>
      </c>
      <c r="C23" s="110"/>
      <c r="D23" s="111">
        <v>15146.538640000001</v>
      </c>
      <c r="E23" s="111">
        <v>15636.960349999999</v>
      </c>
      <c r="F23" s="111">
        <v>15544.19101</v>
      </c>
      <c r="G23" s="111">
        <v>16162.282869999999</v>
      </c>
      <c r="H23" s="111">
        <v>17378.744050000001</v>
      </c>
      <c r="I23" s="111">
        <v>18231.363379999999</v>
      </c>
      <c r="J23" s="111">
        <v>19119.782360000001</v>
      </c>
      <c r="K23" s="111">
        <v>19094.324619999999</v>
      </c>
      <c r="L23" s="111">
        <v>18994.104950000001</v>
      </c>
      <c r="M23" s="111">
        <v>15882.78167</v>
      </c>
      <c r="N23" s="111">
        <v>15253.72703</v>
      </c>
      <c r="O23" s="111">
        <v>15954.06825</v>
      </c>
      <c r="P23" s="111">
        <v>17176.999879999999</v>
      </c>
      <c r="Q23" s="111">
        <v>18332.664049999999</v>
      </c>
      <c r="R23" s="111">
        <v>20725.138920000001</v>
      </c>
      <c r="S23" s="111">
        <v>19651.323479999999</v>
      </c>
      <c r="T23" s="111">
        <v>19770.633089999999</v>
      </c>
      <c r="U23" s="111">
        <v>21802.518530000001</v>
      </c>
      <c r="V23" s="112">
        <v>-736.24302999999998</v>
      </c>
      <c r="W23" s="112">
        <v>383.23331999999903</v>
      </c>
      <c r="X23" s="112">
        <v>-409.87723999999997</v>
      </c>
      <c r="Y23" s="112">
        <v>-1014.71701</v>
      </c>
      <c r="Z23" s="112">
        <v>-953.91999999999803</v>
      </c>
      <c r="AA23" s="112">
        <v>-2493.7755400000001</v>
      </c>
      <c r="AB23" s="112">
        <v>-531.54111999999805</v>
      </c>
      <c r="AC23" s="112">
        <v>-676.30847000000006</v>
      </c>
      <c r="AD23" s="112">
        <v>-2808.4135799999999</v>
      </c>
      <c r="AE23" s="111">
        <v>14318.53314</v>
      </c>
      <c r="AF23" s="111">
        <v>14210.01476</v>
      </c>
      <c r="AG23" s="111">
        <v>14723.73768</v>
      </c>
      <c r="AH23" s="111">
        <v>15195.045249999999</v>
      </c>
      <c r="AI23" s="111">
        <v>16435.404640000001</v>
      </c>
      <c r="AJ23" s="111">
        <v>17133.502420000001</v>
      </c>
      <c r="AK23" s="111">
        <v>18269.781490000001</v>
      </c>
      <c r="AL23" s="111">
        <v>18085.616379999999</v>
      </c>
      <c r="AM23" s="111">
        <v>17973.282940000001</v>
      </c>
      <c r="AN23" s="112">
        <v>1564.2485300000001</v>
      </c>
      <c r="AO23" s="112">
        <v>1043.71227</v>
      </c>
      <c r="AP23" s="112">
        <v>1230.3305700000001</v>
      </c>
      <c r="AQ23" s="112">
        <v>1981.95463</v>
      </c>
      <c r="AR23" s="112">
        <v>1897.2594099999999</v>
      </c>
      <c r="AS23" s="112">
        <v>3591.6365000000001</v>
      </c>
      <c r="AT23" s="112">
        <v>1381.5419899999999</v>
      </c>
      <c r="AU23" s="112">
        <v>1685.0167100000001</v>
      </c>
      <c r="AV23" s="112">
        <v>3829.2355899999998</v>
      </c>
      <c r="AW23" s="113">
        <v>4600.1592300000002</v>
      </c>
      <c r="AX23" s="113">
        <v>2236.8696199999999</v>
      </c>
      <c r="AY23" s="113">
        <v>2296.9548799999998</v>
      </c>
      <c r="AZ23" s="113">
        <v>1325.50776</v>
      </c>
      <c r="BA23" s="113">
        <v>2001.03027</v>
      </c>
      <c r="BB23" s="113">
        <v>3429.97757</v>
      </c>
      <c r="BC23" s="113">
        <v>2347.8058900000001</v>
      </c>
      <c r="BD23" s="113">
        <v>1811.1645100000001</v>
      </c>
      <c r="BE23" s="113">
        <v>2116.26296</v>
      </c>
      <c r="BF23" s="112">
        <v>43.089849999999998</v>
      </c>
      <c r="BG23" s="112">
        <v>89.236109999999996</v>
      </c>
      <c r="BH23" s="112">
        <v>657.80550000000005</v>
      </c>
      <c r="BI23" s="112">
        <v>333.65573999999998</v>
      </c>
      <c r="BJ23" s="112">
        <v>37.139809999999997</v>
      </c>
      <c r="BK23" s="112">
        <v>129.54703000000001</v>
      </c>
      <c r="BL23" s="112">
        <v>119.51479</v>
      </c>
      <c r="BM23" s="112">
        <v>139.59325999999999</v>
      </c>
      <c r="BN23" s="112">
        <v>408.19045</v>
      </c>
      <c r="BO23" s="112">
        <v>4557.0693799999999</v>
      </c>
      <c r="BP23" s="112">
        <v>2147.6335100000001</v>
      </c>
      <c r="BQ23" s="112">
        <v>1639.1493800000001</v>
      </c>
      <c r="BR23" s="112">
        <v>991.85202000000004</v>
      </c>
      <c r="BS23" s="112">
        <v>1963.8904600000001</v>
      </c>
      <c r="BT23" s="112">
        <v>3300.4305399999998</v>
      </c>
      <c r="BU23" s="112">
        <v>2228.2910999999999</v>
      </c>
      <c r="BV23" s="112">
        <v>1671.57125</v>
      </c>
      <c r="BW23" s="112">
        <v>1708.07251</v>
      </c>
      <c r="BX23" s="112">
        <v>18918.692370000001</v>
      </c>
      <c r="BY23" s="112">
        <v>16446.88438</v>
      </c>
      <c r="BZ23" s="112">
        <v>17020.69256</v>
      </c>
      <c r="CA23" s="112">
        <v>16520.55301</v>
      </c>
      <c r="CB23" s="112">
        <v>18436.43491</v>
      </c>
      <c r="CC23" s="112">
        <v>20563.47999</v>
      </c>
      <c r="CD23" s="112">
        <v>20617.587380000001</v>
      </c>
      <c r="CE23" s="112">
        <v>19896.780890000002</v>
      </c>
      <c r="CF23" s="112">
        <v>20089.545900000001</v>
      </c>
      <c r="CG23" s="112">
        <v>2992.8208500000001</v>
      </c>
      <c r="CH23" s="112">
        <v>1103.9212399999999</v>
      </c>
      <c r="CI23" s="112">
        <v>408.81880999999998</v>
      </c>
      <c r="CJ23" s="112">
        <v>-990.10261000000003</v>
      </c>
      <c r="CK23" s="112">
        <v>66.631050000000002</v>
      </c>
      <c r="CL23" s="112">
        <v>-291.20596</v>
      </c>
      <c r="CM23" s="112">
        <v>846.74910999999997</v>
      </c>
      <c r="CN23" s="112">
        <v>-13.445460000000001</v>
      </c>
      <c r="CO23" s="112">
        <v>-2121.1630799999998</v>
      </c>
      <c r="CP23" s="113">
        <v>16621.966</v>
      </c>
      <c r="CQ23" s="113">
        <v>18575.668000000001</v>
      </c>
      <c r="CR23" s="113">
        <v>19179.9653</v>
      </c>
      <c r="CS23" s="113">
        <v>18966.9653</v>
      </c>
      <c r="CT23" s="113">
        <v>19951.231800000001</v>
      </c>
      <c r="CU23" s="113">
        <v>18780.356800000001</v>
      </c>
      <c r="CV23" s="113">
        <v>19132.591850000001</v>
      </c>
      <c r="CW23" s="113">
        <v>21493.291850000001</v>
      </c>
      <c r="CX23" s="113">
        <v>20353.991849999999</v>
      </c>
      <c r="CY23" s="113">
        <v>18341.81495</v>
      </c>
      <c r="CZ23" s="113">
        <v>19911.694869999999</v>
      </c>
      <c r="DA23" s="113">
        <v>20678.221130000002</v>
      </c>
      <c r="DB23" s="113">
        <v>20673.77001</v>
      </c>
      <c r="DC23" s="113">
        <v>21596.393749999999</v>
      </c>
      <c r="DD23" s="113">
        <v>20746.100139999999</v>
      </c>
      <c r="DE23" s="113">
        <v>20779.408459999999</v>
      </c>
      <c r="DF23" s="113">
        <v>22412.278969999999</v>
      </c>
      <c r="DG23" s="113">
        <v>20702.608499999998</v>
      </c>
      <c r="DH23" s="113">
        <v>7655.6317499999996</v>
      </c>
      <c r="DI23" s="113">
        <v>8166.5904300000002</v>
      </c>
      <c r="DJ23" s="113">
        <v>8584.2978800000001</v>
      </c>
      <c r="DK23" s="113">
        <v>9607.9493700000003</v>
      </c>
      <c r="DL23" s="113">
        <v>10592.942059999999</v>
      </c>
      <c r="DM23" s="113">
        <v>10207.85441</v>
      </c>
      <c r="DN23" s="113">
        <v>9406.4136199999994</v>
      </c>
      <c r="DO23" s="113">
        <v>11119.729590000001</v>
      </c>
      <c r="DP23" s="113">
        <v>11531.2222</v>
      </c>
      <c r="DQ23" s="112">
        <v>10686.183199999999</v>
      </c>
      <c r="DR23" s="112">
        <v>11745.104439999999</v>
      </c>
      <c r="DS23" s="112">
        <v>12093.92325</v>
      </c>
      <c r="DT23" s="112">
        <v>11065.82064</v>
      </c>
      <c r="DU23" s="112">
        <v>11003.45169</v>
      </c>
      <c r="DV23" s="112">
        <v>10538.245730000001</v>
      </c>
      <c r="DW23" s="112">
        <v>11372.994839999999</v>
      </c>
      <c r="DX23" s="112">
        <v>11292.54938</v>
      </c>
      <c r="DY23" s="112">
        <v>9171.3863000000001</v>
      </c>
      <c r="DZ23" s="112">
        <v>213.53551999999999</v>
      </c>
      <c r="EA23" s="112">
        <v>268.97160000000002</v>
      </c>
      <c r="EB23" s="112">
        <v>215.83524</v>
      </c>
      <c r="EC23" s="112">
        <v>227.10088999999999</v>
      </c>
      <c r="ED23" s="112">
        <v>130.83144999999999</v>
      </c>
      <c r="EE23" s="112">
        <v>-100.78704999999999</v>
      </c>
      <c r="EF23" s="112">
        <v>56.200659999999999</v>
      </c>
      <c r="EG23" s="112">
        <v>55.61694</v>
      </c>
      <c r="EH23" s="112">
        <v>5.2639100000000001</v>
      </c>
      <c r="EI23" s="112">
        <v>1041.54152</v>
      </c>
      <c r="EJ23" s="112">
        <v>1695.9176</v>
      </c>
      <c r="EK23" s="112">
        <v>1036.2882400000001</v>
      </c>
      <c r="EL23" s="112">
        <v>1194.33889</v>
      </c>
      <c r="EM23" s="112">
        <v>1074.1704500000001</v>
      </c>
      <c r="EN23" s="112">
        <v>997.07394999999997</v>
      </c>
      <c r="EO23" s="112">
        <v>906.20165999999995</v>
      </c>
      <c r="EP23" s="112">
        <v>1064.32494</v>
      </c>
      <c r="EQ23" s="114">
        <v>1026.08591</v>
      </c>
    </row>
    <row r="24" spans="1:147" x14ac:dyDescent="0.25">
      <c r="A24" s="110" t="s">
        <v>415</v>
      </c>
      <c r="B24" s="110">
        <v>5511</v>
      </c>
      <c r="C24" s="110"/>
      <c r="D24" s="111">
        <v>6920.9911099999999</v>
      </c>
      <c r="E24" s="111">
        <v>7313.2357000000002</v>
      </c>
      <c r="F24" s="111">
        <v>7416.0223100000003</v>
      </c>
      <c r="G24" s="111">
        <v>8154.23225</v>
      </c>
      <c r="H24" s="111">
        <v>7954.3702000000003</v>
      </c>
      <c r="I24" s="111">
        <v>8433.1891899999991</v>
      </c>
      <c r="J24" s="111">
        <v>8418.2992200000008</v>
      </c>
      <c r="K24" s="111">
        <v>7895.5220799999997</v>
      </c>
      <c r="L24" s="111">
        <v>8453.7695999999996</v>
      </c>
      <c r="M24" s="111">
        <v>7037.5003299999998</v>
      </c>
      <c r="N24" s="111">
        <v>8016.6967199999999</v>
      </c>
      <c r="O24" s="111">
        <v>7757.88202</v>
      </c>
      <c r="P24" s="111">
        <v>7146.8052799999996</v>
      </c>
      <c r="Q24" s="111">
        <v>8617.3217100000002</v>
      </c>
      <c r="R24" s="111">
        <v>7955.9878799999997</v>
      </c>
      <c r="S24" s="111">
        <v>8461.3812999999991</v>
      </c>
      <c r="T24" s="111">
        <v>8400.9416799999999</v>
      </c>
      <c r="U24" s="111">
        <v>9327.2886899999994</v>
      </c>
      <c r="V24" s="112">
        <v>-116.50922</v>
      </c>
      <c r="W24" s="112">
        <v>-703.46101999999996</v>
      </c>
      <c r="X24" s="112">
        <v>-341.85971000000001</v>
      </c>
      <c r="Y24" s="112">
        <v>1007.42697</v>
      </c>
      <c r="Z24" s="112">
        <v>-662.95150999999998</v>
      </c>
      <c r="AA24" s="112">
        <v>477.20130999999901</v>
      </c>
      <c r="AB24" s="112">
        <v>-43.0820799999983</v>
      </c>
      <c r="AC24" s="112">
        <v>-505.4196</v>
      </c>
      <c r="AD24" s="112">
        <v>-873.51909000000001</v>
      </c>
      <c r="AE24" s="111">
        <v>6267.4911099999999</v>
      </c>
      <c r="AF24" s="111">
        <v>6719.7357000000002</v>
      </c>
      <c r="AG24" s="111">
        <v>6952.5223100000003</v>
      </c>
      <c r="AH24" s="111">
        <v>7340.73225</v>
      </c>
      <c r="AI24" s="111">
        <v>7150.6427999999996</v>
      </c>
      <c r="AJ24" s="111">
        <v>7614.5713400000004</v>
      </c>
      <c r="AK24" s="111">
        <v>8019.2002199999997</v>
      </c>
      <c r="AL24" s="111">
        <v>7547.0741799999996</v>
      </c>
      <c r="AM24" s="111">
        <v>8101.7646000000004</v>
      </c>
      <c r="AN24" s="112">
        <v>770.00922000000003</v>
      </c>
      <c r="AO24" s="112">
        <v>1296.96102</v>
      </c>
      <c r="AP24" s="112">
        <v>805.35970999999995</v>
      </c>
      <c r="AQ24" s="112">
        <v>-193.92697000000001</v>
      </c>
      <c r="AR24" s="112">
        <v>1466.6789100000001</v>
      </c>
      <c r="AS24" s="112">
        <v>341.41653999999897</v>
      </c>
      <c r="AT24" s="112">
        <v>442.18107999999899</v>
      </c>
      <c r="AU24" s="112">
        <v>853.86749999999995</v>
      </c>
      <c r="AV24" s="112">
        <v>1225.5240899999999</v>
      </c>
      <c r="AW24" s="113">
        <v>586.50890000000004</v>
      </c>
      <c r="AX24" s="113">
        <v>17.02375</v>
      </c>
      <c r="AY24" s="113">
        <v>84.760949999999994</v>
      </c>
      <c r="AZ24" s="113">
        <v>945.30579999999998</v>
      </c>
      <c r="BA24" s="113">
        <v>1221.67435</v>
      </c>
      <c r="BB24" s="113">
        <v>550.41654000000005</v>
      </c>
      <c r="BC24" s="113">
        <v>203.661</v>
      </c>
      <c r="BD24" s="113">
        <v>48.321300000000001</v>
      </c>
      <c r="BE24" s="113">
        <v>4</v>
      </c>
      <c r="BF24" s="112">
        <v>0</v>
      </c>
      <c r="BG24" s="112">
        <v>0</v>
      </c>
      <c r="BH24" s="112">
        <v>0</v>
      </c>
      <c r="BI24" s="112">
        <v>0</v>
      </c>
      <c r="BJ24" s="112">
        <v>0</v>
      </c>
      <c r="BK24" s="112">
        <v>22.795000000000002</v>
      </c>
      <c r="BL24" s="112">
        <v>2.2054900000000002</v>
      </c>
      <c r="BM24" s="112">
        <v>0</v>
      </c>
      <c r="BN24" s="112">
        <v>0.2</v>
      </c>
      <c r="BO24" s="112">
        <v>586.50890000000004</v>
      </c>
      <c r="BP24" s="112">
        <v>17.02375</v>
      </c>
      <c r="BQ24" s="112">
        <v>84.760949999999994</v>
      </c>
      <c r="BR24" s="112">
        <v>945.30579999999998</v>
      </c>
      <c r="BS24" s="112">
        <v>1221.67435</v>
      </c>
      <c r="BT24" s="112">
        <v>527.62153999999998</v>
      </c>
      <c r="BU24" s="112">
        <v>201.45551</v>
      </c>
      <c r="BV24" s="112">
        <v>48.321300000000001</v>
      </c>
      <c r="BW24" s="112">
        <v>3.8</v>
      </c>
      <c r="BX24" s="112">
        <v>6854.0000099999997</v>
      </c>
      <c r="BY24" s="112">
        <v>6736.7594499999996</v>
      </c>
      <c r="BZ24" s="112">
        <v>7037.2832600000002</v>
      </c>
      <c r="CA24" s="112">
        <v>8286.0380499999992</v>
      </c>
      <c r="CB24" s="112">
        <v>8372.3171500000008</v>
      </c>
      <c r="CC24" s="112">
        <v>8164.9878799999997</v>
      </c>
      <c r="CD24" s="112">
        <v>8222.8612200000007</v>
      </c>
      <c r="CE24" s="112">
        <v>7595.3954800000001</v>
      </c>
      <c r="CF24" s="112">
        <v>8105.7646000000004</v>
      </c>
      <c r="CG24" s="112">
        <v>-183.50031999999999</v>
      </c>
      <c r="CH24" s="112">
        <v>-1279.9372699999999</v>
      </c>
      <c r="CI24" s="112">
        <v>-720.59875999999997</v>
      </c>
      <c r="CJ24" s="112">
        <v>1139.2327700000001</v>
      </c>
      <c r="CK24" s="112">
        <v>-245.00456</v>
      </c>
      <c r="CL24" s="112">
        <v>186.20500000000001</v>
      </c>
      <c r="CM24" s="112">
        <v>-240.72557</v>
      </c>
      <c r="CN24" s="112">
        <v>-805.5462</v>
      </c>
      <c r="CO24" s="112">
        <v>-1221.7240899999999</v>
      </c>
      <c r="CP24" s="113">
        <v>10286.262350000001</v>
      </c>
      <c r="CQ24" s="113">
        <v>10022.78635</v>
      </c>
      <c r="CR24" s="113">
        <v>9821.6263500000005</v>
      </c>
      <c r="CS24" s="113">
        <v>10397.482459999999</v>
      </c>
      <c r="CT24" s="113">
        <v>9614.6263500000005</v>
      </c>
      <c r="CU24" s="113">
        <v>10004.62635</v>
      </c>
      <c r="CV24" s="113">
        <v>9387.4263499999997</v>
      </c>
      <c r="CW24" s="113">
        <v>9327.4263499999997</v>
      </c>
      <c r="CX24" s="113">
        <v>9227.4263499999997</v>
      </c>
      <c r="CY24" s="113">
        <v>11041.01554</v>
      </c>
      <c r="CZ24" s="113">
        <v>10728.525240000001</v>
      </c>
      <c r="DA24" s="113">
        <v>10298.297420000001</v>
      </c>
      <c r="DB24" s="113">
        <v>10785.84209</v>
      </c>
      <c r="DC24" s="113">
        <v>10404.651589999999</v>
      </c>
      <c r="DD24" s="113">
        <v>10506.29859</v>
      </c>
      <c r="DE24" s="113">
        <v>10282.07173</v>
      </c>
      <c r="DF24" s="113">
        <v>9793.2332399999996</v>
      </c>
      <c r="DG24" s="113">
        <v>10280.34484</v>
      </c>
      <c r="DH24" s="113">
        <v>7448.5614100000003</v>
      </c>
      <c r="DI24" s="113">
        <v>8416.0083799999993</v>
      </c>
      <c r="DJ24" s="113">
        <v>8706.37932</v>
      </c>
      <c r="DK24" s="113">
        <v>8054.6912199999997</v>
      </c>
      <c r="DL24" s="113">
        <v>7918.5052800000003</v>
      </c>
      <c r="DM24" s="113">
        <v>7833.9472800000003</v>
      </c>
      <c r="DN24" s="113">
        <v>7852.64599</v>
      </c>
      <c r="DO24" s="113">
        <v>8169.3536999999997</v>
      </c>
      <c r="DP24" s="113">
        <v>9878.1893899999995</v>
      </c>
      <c r="DQ24" s="112">
        <v>3592.4541300000001</v>
      </c>
      <c r="DR24" s="112">
        <v>2312.5168600000002</v>
      </c>
      <c r="DS24" s="112">
        <v>1591.9181000000001</v>
      </c>
      <c r="DT24" s="112">
        <v>2731.1508699999999</v>
      </c>
      <c r="DU24" s="112">
        <v>2486.1463100000001</v>
      </c>
      <c r="DV24" s="112">
        <v>2672.35131</v>
      </c>
      <c r="DW24" s="112">
        <v>2429.4257400000001</v>
      </c>
      <c r="DX24" s="112">
        <v>1623.8795399999999</v>
      </c>
      <c r="DY24" s="112">
        <v>402.15544999999997</v>
      </c>
      <c r="DZ24" s="112">
        <v>311.47385000000003</v>
      </c>
      <c r="EA24" s="112">
        <v>169.78587999999999</v>
      </c>
      <c r="EB24" s="112">
        <v>143.96351000000001</v>
      </c>
      <c r="EC24" s="112">
        <v>125.66655</v>
      </c>
      <c r="ED24" s="112">
        <v>130.447</v>
      </c>
      <c r="EE24" s="112">
        <v>118.30488</v>
      </c>
      <c r="EF24" s="112">
        <v>80.21163</v>
      </c>
      <c r="EG24" s="112">
        <v>98.889949999999999</v>
      </c>
      <c r="EH24" s="112">
        <v>68.935760000000002</v>
      </c>
      <c r="EI24" s="112">
        <v>964.97384999999997</v>
      </c>
      <c r="EJ24" s="112">
        <v>763.28588000000002</v>
      </c>
      <c r="EK24" s="112">
        <v>607.46351000000004</v>
      </c>
      <c r="EL24" s="112">
        <v>939.16655000000003</v>
      </c>
      <c r="EM24" s="112">
        <v>934.17399999999998</v>
      </c>
      <c r="EN24" s="112">
        <v>936.92287999999996</v>
      </c>
      <c r="EO24" s="112">
        <v>479.31063</v>
      </c>
      <c r="EP24" s="112">
        <v>447.33794999999998</v>
      </c>
      <c r="EQ24" s="114">
        <v>420.94076000000001</v>
      </c>
    </row>
    <row r="25" spans="1:147" x14ac:dyDescent="0.25">
      <c r="A25" s="110" t="s">
        <v>414</v>
      </c>
      <c r="B25" s="110">
        <v>5422</v>
      </c>
      <c r="C25" s="110"/>
      <c r="D25" s="111">
        <v>28541.399720000001</v>
      </c>
      <c r="E25" s="111">
        <v>30990.452550000002</v>
      </c>
      <c r="F25" s="111">
        <v>32584.848910000001</v>
      </c>
      <c r="G25" s="111">
        <v>31747.758900000001</v>
      </c>
      <c r="H25" s="111">
        <v>35192.237450000001</v>
      </c>
      <c r="I25" s="111">
        <v>34664.431479999999</v>
      </c>
      <c r="J25" s="111">
        <v>34505.432200000003</v>
      </c>
      <c r="K25" s="111">
        <v>33002.136550000003</v>
      </c>
      <c r="L25" s="111">
        <v>38923.739930000003</v>
      </c>
      <c r="M25" s="111">
        <v>29959.14962</v>
      </c>
      <c r="N25" s="111">
        <v>32965.869879999998</v>
      </c>
      <c r="O25" s="111">
        <v>37266.731789999998</v>
      </c>
      <c r="P25" s="111">
        <v>31164.073489999999</v>
      </c>
      <c r="Q25" s="111">
        <v>34875.573089999998</v>
      </c>
      <c r="R25" s="111">
        <v>36119.703179999997</v>
      </c>
      <c r="S25" s="111">
        <v>34158.559439999997</v>
      </c>
      <c r="T25" s="111">
        <v>33455.760340000001</v>
      </c>
      <c r="U25" s="111">
        <v>42520.102769999998</v>
      </c>
      <c r="V25" s="112">
        <v>-1417.7499</v>
      </c>
      <c r="W25" s="112">
        <v>-1975.41733</v>
      </c>
      <c r="X25" s="112">
        <v>-4681.8828800000001</v>
      </c>
      <c r="Y25" s="112">
        <v>583.68541000000198</v>
      </c>
      <c r="Z25" s="112">
        <v>316.66436000000198</v>
      </c>
      <c r="AA25" s="112">
        <v>-1455.2717</v>
      </c>
      <c r="AB25" s="112">
        <v>346.872760000006</v>
      </c>
      <c r="AC25" s="112">
        <v>-453.623789999998</v>
      </c>
      <c r="AD25" s="112">
        <v>-3596.3628399999898</v>
      </c>
      <c r="AE25" s="111">
        <v>27922.087749999999</v>
      </c>
      <c r="AF25" s="111">
        <v>30312.322550000001</v>
      </c>
      <c r="AG25" s="111">
        <v>31428.96891</v>
      </c>
      <c r="AH25" s="111">
        <v>30326.637149999999</v>
      </c>
      <c r="AI25" s="111">
        <v>33791.097150000001</v>
      </c>
      <c r="AJ25" s="111">
        <v>33299.431479999999</v>
      </c>
      <c r="AK25" s="111">
        <v>33138.205800000003</v>
      </c>
      <c r="AL25" s="111">
        <v>31635.349399999999</v>
      </c>
      <c r="AM25" s="111">
        <v>37496.525780000004</v>
      </c>
      <c r="AN25" s="112">
        <v>2037.06187</v>
      </c>
      <c r="AO25" s="112">
        <v>2653.5473299999999</v>
      </c>
      <c r="AP25" s="112">
        <v>5837.7628800000002</v>
      </c>
      <c r="AQ25" s="112">
        <v>837.43633999999997</v>
      </c>
      <c r="AR25" s="112">
        <v>1084.47594</v>
      </c>
      <c r="AS25" s="112">
        <v>2820.2716999999998</v>
      </c>
      <c r="AT25" s="112">
        <v>1020.35363999999</v>
      </c>
      <c r="AU25" s="112">
        <v>1820.41094</v>
      </c>
      <c r="AV25" s="112">
        <v>5023.5769899999896</v>
      </c>
      <c r="AW25" s="113">
        <v>3194.23092</v>
      </c>
      <c r="AX25" s="113">
        <v>9040.2312000000002</v>
      </c>
      <c r="AY25" s="113">
        <v>8721.1167299999997</v>
      </c>
      <c r="AZ25" s="113">
        <v>1248.7298499999999</v>
      </c>
      <c r="BA25" s="113">
        <v>398.67325</v>
      </c>
      <c r="BB25" s="113">
        <v>1097.80744</v>
      </c>
      <c r="BC25" s="113">
        <v>2639.0947000000001</v>
      </c>
      <c r="BD25" s="113">
        <v>1764.0418</v>
      </c>
      <c r="BE25" s="113">
        <v>5582.2258499999998</v>
      </c>
      <c r="BF25" s="112">
        <v>118.71729999999999</v>
      </c>
      <c r="BG25" s="112">
        <v>82.049850000000006</v>
      </c>
      <c r="BH25" s="112">
        <v>3.7039999999999997E-2</v>
      </c>
      <c r="BI25" s="112">
        <v>285.2165</v>
      </c>
      <c r="BJ25" s="112">
        <v>9.0699999999999999E-3</v>
      </c>
      <c r="BK25" s="112">
        <v>20.082899999999999</v>
      </c>
      <c r="BL25" s="112">
        <v>2.5067499999999998</v>
      </c>
      <c r="BM25" s="112">
        <v>92.897080000000003</v>
      </c>
      <c r="BN25" s="112">
        <v>817.44548999999995</v>
      </c>
      <c r="BO25" s="112">
        <v>3075.5136200000002</v>
      </c>
      <c r="BP25" s="112">
        <v>8958.1813500000007</v>
      </c>
      <c r="BQ25" s="112">
        <v>8721.0796900000005</v>
      </c>
      <c r="BR25" s="112">
        <v>963.51334999999995</v>
      </c>
      <c r="BS25" s="112">
        <v>398.66417999999999</v>
      </c>
      <c r="BT25" s="112">
        <v>1077.7245399999999</v>
      </c>
      <c r="BU25" s="112">
        <v>2636.5879500000001</v>
      </c>
      <c r="BV25" s="112">
        <v>1671.14472</v>
      </c>
      <c r="BW25" s="112">
        <v>4764.7803599999997</v>
      </c>
      <c r="BX25" s="112">
        <v>31116.318670000001</v>
      </c>
      <c r="BY25" s="112">
        <v>39352.553749999999</v>
      </c>
      <c r="BZ25" s="112">
        <v>40150.085639999998</v>
      </c>
      <c r="CA25" s="112">
        <v>31575.366999999998</v>
      </c>
      <c r="CB25" s="112">
        <v>34189.770400000001</v>
      </c>
      <c r="CC25" s="112">
        <v>34397.238920000003</v>
      </c>
      <c r="CD25" s="112">
        <v>35777.300499999998</v>
      </c>
      <c r="CE25" s="112">
        <v>33399.391199999998</v>
      </c>
      <c r="CF25" s="112">
        <v>43078.751629999999</v>
      </c>
      <c r="CG25" s="112">
        <v>1038.4517499999999</v>
      </c>
      <c r="CH25" s="112">
        <v>6304.6340200000004</v>
      </c>
      <c r="CI25" s="112">
        <v>2883.3168099999998</v>
      </c>
      <c r="CJ25" s="112">
        <v>126.07701</v>
      </c>
      <c r="CK25" s="112">
        <v>-685.81176000000005</v>
      </c>
      <c r="CL25" s="112">
        <v>-1742.5471600000001</v>
      </c>
      <c r="CM25" s="112">
        <v>1616.2343100000001</v>
      </c>
      <c r="CN25" s="112">
        <v>-149.26622</v>
      </c>
      <c r="CO25" s="112">
        <v>-258.79662999999999</v>
      </c>
      <c r="CP25" s="113">
        <v>15995.367469999999</v>
      </c>
      <c r="CQ25" s="113">
        <v>19932.97219</v>
      </c>
      <c r="CR25" s="113">
        <v>27866.34894</v>
      </c>
      <c r="CS25" s="113">
        <v>24082.826239999999</v>
      </c>
      <c r="CT25" s="113">
        <v>23801.140340000002</v>
      </c>
      <c r="CU25" s="113">
        <v>23779.980090000001</v>
      </c>
      <c r="CV25" s="113">
        <v>29247.024740000001</v>
      </c>
      <c r="CW25" s="113">
        <v>26767.72479</v>
      </c>
      <c r="CX25" s="113">
        <v>24903.248039999999</v>
      </c>
      <c r="CY25" s="113">
        <v>18168.540809999999</v>
      </c>
      <c r="CZ25" s="113">
        <v>24737.520079999998</v>
      </c>
      <c r="DA25" s="113">
        <v>31416.712240000001</v>
      </c>
      <c r="DB25" s="113">
        <v>26469.045969999999</v>
      </c>
      <c r="DC25" s="113">
        <v>29266.526099999999</v>
      </c>
      <c r="DD25" s="113">
        <v>28379.186740000001</v>
      </c>
      <c r="DE25" s="113">
        <v>32306.559969999998</v>
      </c>
      <c r="DF25" s="113">
        <v>30195.062269999999</v>
      </c>
      <c r="DG25" s="113">
        <v>33969.393219999998</v>
      </c>
      <c r="DH25" s="113">
        <v>28151.13235</v>
      </c>
      <c r="DI25" s="113">
        <v>28353.340800000002</v>
      </c>
      <c r="DJ25" s="113">
        <v>32174.41892</v>
      </c>
      <c r="DK25" s="113">
        <v>27144.843799999999</v>
      </c>
      <c r="DL25" s="113">
        <v>30641.809249999998</v>
      </c>
      <c r="DM25" s="113">
        <v>31515.152050000001</v>
      </c>
      <c r="DN25" s="113">
        <v>33820.245470000002</v>
      </c>
      <c r="DO25" s="113">
        <v>31869.56309</v>
      </c>
      <c r="DP25" s="113">
        <v>35893.022420000001</v>
      </c>
      <c r="DQ25" s="112">
        <v>-9982.5915399999994</v>
      </c>
      <c r="DR25" s="112">
        <v>-3615.8207200000002</v>
      </c>
      <c r="DS25" s="112">
        <v>-757.70668000000001</v>
      </c>
      <c r="DT25" s="112">
        <v>-675.79782999999998</v>
      </c>
      <c r="DU25" s="112">
        <v>-1375.28315</v>
      </c>
      <c r="DV25" s="112">
        <v>-3135.96531</v>
      </c>
      <c r="DW25" s="112">
        <v>-1513.6855</v>
      </c>
      <c r="DX25" s="112">
        <v>-1674.50082</v>
      </c>
      <c r="DY25" s="112">
        <v>-1923.6292000000001</v>
      </c>
      <c r="DZ25" s="112">
        <v>5.5917000000000003</v>
      </c>
      <c r="EA25" s="112">
        <v>-15.85974</v>
      </c>
      <c r="EB25" s="112">
        <v>-47.15972</v>
      </c>
      <c r="EC25" s="112">
        <v>-61.872390000000003</v>
      </c>
      <c r="ED25" s="112">
        <v>-55.949300000000001</v>
      </c>
      <c r="EE25" s="112">
        <v>-132.91718</v>
      </c>
      <c r="EF25" s="112">
        <v>-299.64884999999998</v>
      </c>
      <c r="EG25" s="112">
        <v>-237.80598000000001</v>
      </c>
      <c r="EH25" s="112">
        <v>-219.79516000000001</v>
      </c>
      <c r="EI25" s="112">
        <v>624.90369999999996</v>
      </c>
      <c r="EJ25" s="112">
        <v>662.27026000000001</v>
      </c>
      <c r="EK25" s="112">
        <v>1108.72028</v>
      </c>
      <c r="EL25" s="112">
        <v>1359.2496100000001</v>
      </c>
      <c r="EM25" s="112">
        <v>1345.1907000000001</v>
      </c>
      <c r="EN25" s="112">
        <v>1232.0828200000001</v>
      </c>
      <c r="EO25" s="112">
        <v>1067.5771500000001</v>
      </c>
      <c r="EP25" s="112">
        <v>1128.9810199999999</v>
      </c>
      <c r="EQ25" s="114">
        <v>1207.41884</v>
      </c>
    </row>
    <row r="26" spans="1:147" x14ac:dyDescent="0.25">
      <c r="A26" s="110" t="s">
        <v>413</v>
      </c>
      <c r="B26" s="110">
        <v>5451</v>
      </c>
      <c r="C26" s="110"/>
      <c r="D26" s="111">
        <v>15126.114009999999</v>
      </c>
      <c r="E26" s="111">
        <v>16762.610669999998</v>
      </c>
      <c r="F26" s="111">
        <v>17504.562859999998</v>
      </c>
      <c r="G26" s="111">
        <v>17402.63852</v>
      </c>
      <c r="H26" s="111">
        <v>16475.158319999999</v>
      </c>
      <c r="I26" s="111">
        <v>17303.17297</v>
      </c>
      <c r="J26" s="111">
        <v>20056.52303</v>
      </c>
      <c r="K26" s="111">
        <v>19473.326980000002</v>
      </c>
      <c r="L26" s="111">
        <v>17876.341410000001</v>
      </c>
      <c r="M26" s="111">
        <v>22346.924029999998</v>
      </c>
      <c r="N26" s="111">
        <v>20297.552619999999</v>
      </c>
      <c r="O26" s="111">
        <v>18358.690579999999</v>
      </c>
      <c r="P26" s="111">
        <v>20546.27795</v>
      </c>
      <c r="Q26" s="111">
        <v>17824.195210000002</v>
      </c>
      <c r="R26" s="111">
        <v>23618.28918</v>
      </c>
      <c r="S26" s="111">
        <v>20435.05084</v>
      </c>
      <c r="T26" s="111">
        <v>18916.603950000001</v>
      </c>
      <c r="U26" s="111">
        <v>20352.46155</v>
      </c>
      <c r="V26" s="112">
        <v>-7220.8100199999999</v>
      </c>
      <c r="W26" s="112">
        <v>-3534.9419499999999</v>
      </c>
      <c r="X26" s="112">
        <v>-854.127719999997</v>
      </c>
      <c r="Y26" s="112">
        <v>-3143.6394300000002</v>
      </c>
      <c r="Z26" s="112">
        <v>-1349.0368900000001</v>
      </c>
      <c r="AA26" s="112">
        <v>-6315.1162100000001</v>
      </c>
      <c r="AB26" s="112">
        <v>-378.52780999999999</v>
      </c>
      <c r="AC26" s="112">
        <v>556.72303000000102</v>
      </c>
      <c r="AD26" s="112">
        <v>-2476.12014</v>
      </c>
      <c r="AE26" s="111">
        <v>13873.490239999999</v>
      </c>
      <c r="AF26" s="111">
        <v>15473.828219999999</v>
      </c>
      <c r="AG26" s="111">
        <v>16328.533960000001</v>
      </c>
      <c r="AH26" s="111">
        <v>16232.15007</v>
      </c>
      <c r="AI26" s="111">
        <v>14937.282869999999</v>
      </c>
      <c r="AJ26" s="111">
        <v>15659.28412</v>
      </c>
      <c r="AK26" s="111">
        <v>18552.136839999999</v>
      </c>
      <c r="AL26" s="111">
        <v>17644.42211</v>
      </c>
      <c r="AM26" s="111">
        <v>15996.17281</v>
      </c>
      <c r="AN26" s="112">
        <v>8473.4337899999991</v>
      </c>
      <c r="AO26" s="112">
        <v>4823.7244000000001</v>
      </c>
      <c r="AP26" s="112">
        <v>2030.15662</v>
      </c>
      <c r="AQ26" s="112">
        <v>4314.12788</v>
      </c>
      <c r="AR26" s="112">
        <v>2886.9123399999999</v>
      </c>
      <c r="AS26" s="112">
        <v>7959.0050600000004</v>
      </c>
      <c r="AT26" s="112">
        <v>1882.914</v>
      </c>
      <c r="AU26" s="112">
        <v>1272.18184</v>
      </c>
      <c r="AV26" s="112">
        <v>4356.28874</v>
      </c>
      <c r="AW26" s="113">
        <v>9121.5878599999996</v>
      </c>
      <c r="AX26" s="113">
        <v>844.20446000000004</v>
      </c>
      <c r="AY26" s="113">
        <v>1288.4348500000001</v>
      </c>
      <c r="AZ26" s="113">
        <v>3002.06432</v>
      </c>
      <c r="BA26" s="113">
        <v>6510.4134599999998</v>
      </c>
      <c r="BB26" s="113">
        <v>7632.28017</v>
      </c>
      <c r="BC26" s="113">
        <v>6252.25857</v>
      </c>
      <c r="BD26" s="113">
        <v>5087.5695800000003</v>
      </c>
      <c r="BE26" s="113">
        <v>5633.6982200000002</v>
      </c>
      <c r="BF26" s="112">
        <v>995.89184999999998</v>
      </c>
      <c r="BG26" s="112">
        <v>323.89479999999998</v>
      </c>
      <c r="BH26" s="112">
        <v>0</v>
      </c>
      <c r="BI26" s="112">
        <v>173.23500000000001</v>
      </c>
      <c r="BJ26" s="112">
        <v>16.146799999999999</v>
      </c>
      <c r="BK26" s="112">
        <v>3785.0358999999999</v>
      </c>
      <c r="BL26" s="112">
        <v>1191.2315000000001</v>
      </c>
      <c r="BM26" s="112">
        <v>1339.9819399999999</v>
      </c>
      <c r="BN26" s="112">
        <v>520.43349999999998</v>
      </c>
      <c r="BO26" s="112">
        <v>8125.6960099999997</v>
      </c>
      <c r="BP26" s="112">
        <v>520.30966000000001</v>
      </c>
      <c r="BQ26" s="112">
        <v>1288.4348500000001</v>
      </c>
      <c r="BR26" s="112">
        <v>2828.8293199999998</v>
      </c>
      <c r="BS26" s="112">
        <v>6494.2666600000002</v>
      </c>
      <c r="BT26" s="112">
        <v>3847.2442700000001</v>
      </c>
      <c r="BU26" s="112">
        <v>5061.0270700000001</v>
      </c>
      <c r="BV26" s="112">
        <v>3747.5876400000002</v>
      </c>
      <c r="BW26" s="112">
        <v>5113.2647200000001</v>
      </c>
      <c r="BX26" s="112">
        <v>22995.078099999999</v>
      </c>
      <c r="BY26" s="112">
        <v>16318.03268</v>
      </c>
      <c r="BZ26" s="112">
        <v>17616.968809999998</v>
      </c>
      <c r="CA26" s="112">
        <v>19234.214390000001</v>
      </c>
      <c r="CB26" s="112">
        <v>21447.696329999999</v>
      </c>
      <c r="CC26" s="112">
        <v>23291.564289999998</v>
      </c>
      <c r="CD26" s="112">
        <v>24804.395410000001</v>
      </c>
      <c r="CE26" s="112">
        <v>22731.991689999999</v>
      </c>
      <c r="CF26" s="112">
        <v>21629.871029999998</v>
      </c>
      <c r="CG26" s="112">
        <v>-347.73777999999999</v>
      </c>
      <c r="CH26" s="112">
        <v>-4303.4147400000002</v>
      </c>
      <c r="CI26" s="112">
        <v>-741.72176999999999</v>
      </c>
      <c r="CJ26" s="112">
        <v>-1485.29856</v>
      </c>
      <c r="CK26" s="112">
        <v>3607.3543199999999</v>
      </c>
      <c r="CL26" s="112">
        <v>-4111.7607900000003</v>
      </c>
      <c r="CM26" s="112">
        <v>3178.1130699999999</v>
      </c>
      <c r="CN26" s="112">
        <v>2475.4058</v>
      </c>
      <c r="CO26" s="112">
        <v>756.97598000000005</v>
      </c>
      <c r="CP26" s="113">
        <v>17051.45335</v>
      </c>
      <c r="CQ26" s="113">
        <v>13493.120699999999</v>
      </c>
      <c r="CR26" s="113">
        <v>11710.473249999999</v>
      </c>
      <c r="CS26" s="113">
        <v>11948.6494</v>
      </c>
      <c r="CT26" s="113">
        <v>11685.78275</v>
      </c>
      <c r="CU26" s="113">
        <v>15390.22595</v>
      </c>
      <c r="CV26" s="113">
        <v>12506.6518</v>
      </c>
      <c r="CW26" s="113">
        <v>14471.780150000001</v>
      </c>
      <c r="CX26" s="113">
        <v>15434.812599999999</v>
      </c>
      <c r="CY26" s="113">
        <v>20073.851549999999</v>
      </c>
      <c r="CZ26" s="113">
        <v>15185.306930000001</v>
      </c>
      <c r="DA26" s="113">
        <v>13175.48371</v>
      </c>
      <c r="DB26" s="113">
        <v>14418.31472</v>
      </c>
      <c r="DC26" s="113">
        <v>15803.492480000001</v>
      </c>
      <c r="DD26" s="113">
        <v>17719.247790000001</v>
      </c>
      <c r="DE26" s="113">
        <v>15016.36069</v>
      </c>
      <c r="DF26" s="113">
        <v>17370.128379999998</v>
      </c>
      <c r="DG26" s="113">
        <v>18105.402890000001</v>
      </c>
      <c r="DH26" s="113">
        <v>10697.251459999999</v>
      </c>
      <c r="DI26" s="113">
        <v>10125.18403</v>
      </c>
      <c r="DJ26" s="113">
        <v>8862.7314800000004</v>
      </c>
      <c r="DK26" s="113">
        <v>11577.0527</v>
      </c>
      <c r="DL26" s="113">
        <v>9267.5442899999998</v>
      </c>
      <c r="DM26" s="113">
        <v>15308.90064</v>
      </c>
      <c r="DN26" s="113">
        <v>9435.1968199999992</v>
      </c>
      <c r="DO26" s="113">
        <v>9241.96486</v>
      </c>
      <c r="DP26" s="113">
        <v>9190.9526900000001</v>
      </c>
      <c r="DQ26" s="112">
        <v>9376.6000899999999</v>
      </c>
      <c r="DR26" s="112">
        <v>5060.1229000000003</v>
      </c>
      <c r="DS26" s="112">
        <v>4312.7522300000001</v>
      </c>
      <c r="DT26" s="112">
        <v>2841.2620200000001</v>
      </c>
      <c r="DU26" s="112">
        <v>6535.9481900000001</v>
      </c>
      <c r="DV26" s="112">
        <v>2410.3471500000001</v>
      </c>
      <c r="DW26" s="112">
        <v>5581.1638700000003</v>
      </c>
      <c r="DX26" s="112">
        <v>8128.1635200000001</v>
      </c>
      <c r="DY26" s="112">
        <v>8914.4501999999993</v>
      </c>
      <c r="DZ26" s="112">
        <v>147.93932000000001</v>
      </c>
      <c r="EA26" s="112">
        <v>126.15176</v>
      </c>
      <c r="EB26" s="112">
        <v>75.648740000000004</v>
      </c>
      <c r="EC26" s="112">
        <v>53.544879999999999</v>
      </c>
      <c r="ED26" s="112">
        <v>44.091619999999999</v>
      </c>
      <c r="EE26" s="112">
        <v>60.162579999999998</v>
      </c>
      <c r="EF26" s="112">
        <v>20.44173</v>
      </c>
      <c r="EG26" s="112">
        <v>-51.280369999999998</v>
      </c>
      <c r="EH26" s="112">
        <v>-31.174379999999999</v>
      </c>
      <c r="EI26" s="112">
        <v>1400.56332</v>
      </c>
      <c r="EJ26" s="112">
        <v>1414.9337599999999</v>
      </c>
      <c r="EK26" s="112">
        <v>1251.6777400000001</v>
      </c>
      <c r="EL26" s="112">
        <v>1224.03288</v>
      </c>
      <c r="EM26" s="112">
        <v>1581.9666199999999</v>
      </c>
      <c r="EN26" s="112">
        <v>1704.0515800000001</v>
      </c>
      <c r="EO26" s="112">
        <v>1524.82773</v>
      </c>
      <c r="EP26" s="112">
        <v>1777.62463</v>
      </c>
      <c r="EQ26" s="114">
        <v>1848.9946199999999</v>
      </c>
    </row>
    <row r="27" spans="1:147" x14ac:dyDescent="0.25">
      <c r="A27" s="110" t="s">
        <v>412</v>
      </c>
      <c r="B27" s="110">
        <v>5744</v>
      </c>
      <c r="C27" s="110"/>
      <c r="D27" s="111">
        <v>7642.5623599999999</v>
      </c>
      <c r="E27" s="111">
        <v>8482.3269500000006</v>
      </c>
      <c r="F27" s="111">
        <v>8142.7372400000004</v>
      </c>
      <c r="G27" s="111">
        <v>7215.77016</v>
      </c>
      <c r="H27" s="111">
        <v>6563.7668800000001</v>
      </c>
      <c r="I27" s="111">
        <v>6785.7831399999995</v>
      </c>
      <c r="J27" s="111">
        <v>6881.9929099999999</v>
      </c>
      <c r="K27" s="111">
        <v>5882.1253500000003</v>
      </c>
      <c r="L27" s="111">
        <v>6674.1822300000003</v>
      </c>
      <c r="M27" s="111">
        <v>8184.0400300000001</v>
      </c>
      <c r="N27" s="111">
        <v>9116.7515600000006</v>
      </c>
      <c r="O27" s="111">
        <v>8381.4724100000003</v>
      </c>
      <c r="P27" s="111">
        <v>8000.5218299999997</v>
      </c>
      <c r="Q27" s="111">
        <v>7178.5105000000003</v>
      </c>
      <c r="R27" s="111">
        <v>7227.3809099999999</v>
      </c>
      <c r="S27" s="111">
        <v>7746.8017</v>
      </c>
      <c r="T27" s="111">
        <v>6109.2813800000004</v>
      </c>
      <c r="U27" s="111">
        <v>7657.4016600000004</v>
      </c>
      <c r="V27" s="112">
        <v>-541.47766999999999</v>
      </c>
      <c r="W27" s="112">
        <v>-634.42461000000003</v>
      </c>
      <c r="X27" s="112">
        <v>-238.73517000000001</v>
      </c>
      <c r="Y27" s="112">
        <v>-784.75166999999999</v>
      </c>
      <c r="Z27" s="112">
        <v>-614.74361999999996</v>
      </c>
      <c r="AA27" s="112">
        <v>-441.59777000000003</v>
      </c>
      <c r="AB27" s="112">
        <v>-864.80879000000004</v>
      </c>
      <c r="AC27" s="112">
        <v>-227.15602999999999</v>
      </c>
      <c r="AD27" s="112">
        <v>-983.21942999999999</v>
      </c>
      <c r="AE27" s="111">
        <v>7034.1239599999999</v>
      </c>
      <c r="AF27" s="111">
        <v>7395.8438999999998</v>
      </c>
      <c r="AG27" s="111">
        <v>7906.6073399999996</v>
      </c>
      <c r="AH27" s="111">
        <v>6543.1201600000004</v>
      </c>
      <c r="AI27" s="111">
        <v>6334.9968799999997</v>
      </c>
      <c r="AJ27" s="111">
        <v>6574.9831400000003</v>
      </c>
      <c r="AK27" s="111">
        <v>6594.4929099999999</v>
      </c>
      <c r="AL27" s="111">
        <v>5595.4703499999996</v>
      </c>
      <c r="AM27" s="111">
        <v>6405.3522300000004</v>
      </c>
      <c r="AN27" s="112">
        <v>1149.91607</v>
      </c>
      <c r="AO27" s="112">
        <v>1720.9076600000001</v>
      </c>
      <c r="AP27" s="112">
        <v>474.86507000000103</v>
      </c>
      <c r="AQ27" s="112">
        <v>1457.40167</v>
      </c>
      <c r="AR27" s="112">
        <v>843.51362000000097</v>
      </c>
      <c r="AS27" s="112">
        <v>652.39777000000004</v>
      </c>
      <c r="AT27" s="112">
        <v>1152.30879</v>
      </c>
      <c r="AU27" s="112">
        <v>513.81103000000098</v>
      </c>
      <c r="AV27" s="112">
        <v>1252.04943</v>
      </c>
      <c r="AW27" s="113">
        <v>1397.89573</v>
      </c>
      <c r="AX27" s="113">
        <v>2056.8183399999998</v>
      </c>
      <c r="AY27" s="113">
        <v>1476.4219399999999</v>
      </c>
      <c r="AZ27" s="113">
        <v>1377.6665</v>
      </c>
      <c r="BA27" s="113">
        <v>985.87792000000002</v>
      </c>
      <c r="BB27" s="113">
        <v>2125.3020099999999</v>
      </c>
      <c r="BC27" s="113">
        <v>2056.0053499999999</v>
      </c>
      <c r="BD27" s="113">
        <v>405.78471999999999</v>
      </c>
      <c r="BE27" s="113">
        <v>692.98442</v>
      </c>
      <c r="BF27" s="112">
        <v>57.878</v>
      </c>
      <c r="BG27" s="112">
        <v>82.189760000000007</v>
      </c>
      <c r="BH27" s="112">
        <v>409.05360000000002</v>
      </c>
      <c r="BI27" s="112">
        <v>73.432000000000002</v>
      </c>
      <c r="BJ27" s="112">
        <v>318.30585000000002</v>
      </c>
      <c r="BK27" s="112">
        <v>78.349999999999994</v>
      </c>
      <c r="BL27" s="112">
        <v>24.264500000000002</v>
      </c>
      <c r="BM27" s="112">
        <v>82.508899999999997</v>
      </c>
      <c r="BN27" s="112">
        <v>0</v>
      </c>
      <c r="BO27" s="112">
        <v>1340.01773</v>
      </c>
      <c r="BP27" s="112">
        <v>1974.6285800000001</v>
      </c>
      <c r="BQ27" s="112">
        <v>1067.36834</v>
      </c>
      <c r="BR27" s="112">
        <v>1304.2345</v>
      </c>
      <c r="BS27" s="112">
        <v>667.57207000000005</v>
      </c>
      <c r="BT27" s="112">
        <v>2046.95201</v>
      </c>
      <c r="BU27" s="112">
        <v>2031.7408499999999</v>
      </c>
      <c r="BV27" s="112">
        <v>323.27582000000001</v>
      </c>
      <c r="BW27" s="112">
        <v>692.98442</v>
      </c>
      <c r="BX27" s="112">
        <v>8432.0196899999992</v>
      </c>
      <c r="BY27" s="112">
        <v>9452.6622399999997</v>
      </c>
      <c r="BZ27" s="112">
        <v>9383.0292800000007</v>
      </c>
      <c r="CA27" s="112">
        <v>7920.7866599999998</v>
      </c>
      <c r="CB27" s="112">
        <v>7320.8747999999996</v>
      </c>
      <c r="CC27" s="112">
        <v>8700.2851499999997</v>
      </c>
      <c r="CD27" s="112">
        <v>8650.4982600000003</v>
      </c>
      <c r="CE27" s="112">
        <v>6001.2550700000002</v>
      </c>
      <c r="CF27" s="112">
        <v>7098.3366500000002</v>
      </c>
      <c r="CG27" s="112">
        <v>190.10166000000001</v>
      </c>
      <c r="CH27" s="112">
        <v>253.72092000000001</v>
      </c>
      <c r="CI27" s="112">
        <v>592.50327000000004</v>
      </c>
      <c r="CJ27" s="112">
        <v>-153.16717</v>
      </c>
      <c r="CK27" s="112">
        <v>-175.94155000000001</v>
      </c>
      <c r="CL27" s="112">
        <v>1394.5542399999999</v>
      </c>
      <c r="CM27" s="112">
        <v>879.43205999999998</v>
      </c>
      <c r="CN27" s="112">
        <v>-190.53521000000001</v>
      </c>
      <c r="CO27" s="112">
        <v>-559.06501000000003</v>
      </c>
      <c r="CP27" s="113">
        <v>4771.8999999999996</v>
      </c>
      <c r="CQ27" s="113">
        <v>6307.1</v>
      </c>
      <c r="CR27" s="113">
        <v>6478.8</v>
      </c>
      <c r="CS27" s="113">
        <v>6027</v>
      </c>
      <c r="CT27" s="113">
        <v>5895.2</v>
      </c>
      <c r="CU27" s="113">
        <v>7763.4</v>
      </c>
      <c r="CV27" s="113">
        <v>7691.69175</v>
      </c>
      <c r="CW27" s="113">
        <v>6338.7270500000004</v>
      </c>
      <c r="CX27" s="113">
        <v>6087.6832000000004</v>
      </c>
      <c r="CY27" s="113">
        <v>5083.08194</v>
      </c>
      <c r="CZ27" s="113">
        <v>7671.1427400000002</v>
      </c>
      <c r="DA27" s="113">
        <v>7039.6019399999996</v>
      </c>
      <c r="DB27" s="113">
        <v>6583.9490500000002</v>
      </c>
      <c r="DC27" s="113">
        <v>6902.2628400000003</v>
      </c>
      <c r="DD27" s="113">
        <v>8013.30134</v>
      </c>
      <c r="DE27" s="113">
        <v>8862.7669700000006</v>
      </c>
      <c r="DF27" s="113">
        <v>7022.5035099999996</v>
      </c>
      <c r="DG27" s="113">
        <v>6635.0418499999996</v>
      </c>
      <c r="DH27" s="113">
        <v>5194.1085700000003</v>
      </c>
      <c r="DI27" s="113">
        <v>7523.1437500000002</v>
      </c>
      <c r="DJ27" s="113">
        <v>6323.5996800000003</v>
      </c>
      <c r="DK27" s="113">
        <v>6021.1139599999997</v>
      </c>
      <c r="DL27" s="113">
        <v>6515.3693000000003</v>
      </c>
      <c r="DM27" s="113">
        <v>6231.8535599999996</v>
      </c>
      <c r="DN27" s="113">
        <v>6203.0317800000003</v>
      </c>
      <c r="DO27" s="113">
        <v>4554.4682300000004</v>
      </c>
      <c r="DP27" s="113">
        <v>4727.3154199999999</v>
      </c>
      <c r="DQ27" s="112">
        <v>-111.02663</v>
      </c>
      <c r="DR27" s="112">
        <v>147.99898999999999</v>
      </c>
      <c r="DS27" s="112">
        <v>716.00225999999998</v>
      </c>
      <c r="DT27" s="112">
        <v>562.83509000000004</v>
      </c>
      <c r="DU27" s="112">
        <v>386.89353999999997</v>
      </c>
      <c r="DV27" s="112">
        <v>1781.44778</v>
      </c>
      <c r="DW27" s="112">
        <v>2659.7351899999999</v>
      </c>
      <c r="DX27" s="112">
        <v>2468.0352800000001</v>
      </c>
      <c r="DY27" s="112">
        <v>1907.7264299999999</v>
      </c>
      <c r="DZ27" s="112">
        <v>78.990290000000002</v>
      </c>
      <c r="EA27" s="112">
        <v>75.493729999999999</v>
      </c>
      <c r="EB27" s="112">
        <v>71.750020000000006</v>
      </c>
      <c r="EC27" s="112">
        <v>45.589779999999998</v>
      </c>
      <c r="ED27" s="112">
        <v>14.054169999999999</v>
      </c>
      <c r="EE27" s="112">
        <v>18.005269999999999</v>
      </c>
      <c r="EF27" s="112">
        <v>14.813129999999999</v>
      </c>
      <c r="EG27" s="112">
        <v>0.71036999999999995</v>
      </c>
      <c r="EH27" s="112">
        <v>11.08564</v>
      </c>
      <c r="EI27" s="112">
        <v>687.42828999999995</v>
      </c>
      <c r="EJ27" s="112">
        <v>1161.9767300000001</v>
      </c>
      <c r="EK27" s="112">
        <v>307.88002</v>
      </c>
      <c r="EL27" s="112">
        <v>718.23978</v>
      </c>
      <c r="EM27" s="112">
        <v>242.82417000000001</v>
      </c>
      <c r="EN27" s="112">
        <v>228.80527000000001</v>
      </c>
      <c r="EO27" s="112">
        <v>302.31313</v>
      </c>
      <c r="EP27" s="112">
        <v>287.36536999999998</v>
      </c>
      <c r="EQ27" s="114">
        <v>279.91564</v>
      </c>
    </row>
    <row r="28" spans="1:147" x14ac:dyDescent="0.25">
      <c r="A28" s="110" t="s">
        <v>411</v>
      </c>
      <c r="B28" s="110">
        <v>5423</v>
      </c>
      <c r="C28" s="110"/>
      <c r="D28" s="111">
        <v>2290.05242</v>
      </c>
      <c r="E28" s="111">
        <v>2280.33464</v>
      </c>
      <c r="F28" s="111">
        <v>2334.5497700000001</v>
      </c>
      <c r="G28" s="111">
        <v>2715.8851199999999</v>
      </c>
      <c r="H28" s="111">
        <v>2357.2414199999998</v>
      </c>
      <c r="I28" s="111">
        <v>2404.0044899999998</v>
      </c>
      <c r="J28" s="111">
        <v>2569.27151</v>
      </c>
      <c r="K28" s="111">
        <v>2687.1489900000001</v>
      </c>
      <c r="L28" s="111">
        <v>2365.5141400000002</v>
      </c>
      <c r="M28" s="111">
        <v>2203.8263499999998</v>
      </c>
      <c r="N28" s="111">
        <v>2239.7741900000001</v>
      </c>
      <c r="O28" s="111">
        <v>2627.1342100000002</v>
      </c>
      <c r="P28" s="111">
        <v>2272.4344000000001</v>
      </c>
      <c r="Q28" s="111">
        <v>2537.41354</v>
      </c>
      <c r="R28" s="111">
        <v>2465.43768</v>
      </c>
      <c r="S28" s="111">
        <v>2821.7365500000001</v>
      </c>
      <c r="T28" s="111">
        <v>2714.7392100000002</v>
      </c>
      <c r="U28" s="111">
        <v>2503.4855200000002</v>
      </c>
      <c r="V28" s="112">
        <v>86.226070000000206</v>
      </c>
      <c r="W28" s="112">
        <v>40.560449999999904</v>
      </c>
      <c r="X28" s="112">
        <v>-292.58443999999997</v>
      </c>
      <c r="Y28" s="112">
        <v>443.45071999999999</v>
      </c>
      <c r="Z28" s="112">
        <v>-180.17212000000001</v>
      </c>
      <c r="AA28" s="112">
        <v>-61.433190000000202</v>
      </c>
      <c r="AB28" s="112">
        <v>-252.46503999999999</v>
      </c>
      <c r="AC28" s="112">
        <v>-27.590219999999999</v>
      </c>
      <c r="AD28" s="112">
        <v>-137.97138000000001</v>
      </c>
      <c r="AE28" s="111">
        <v>2159.51242</v>
      </c>
      <c r="AF28" s="111">
        <v>2125.2946400000001</v>
      </c>
      <c r="AG28" s="111">
        <v>2171.0397699999999</v>
      </c>
      <c r="AH28" s="111">
        <v>2549.56212</v>
      </c>
      <c r="AI28" s="111">
        <v>2184.8234200000002</v>
      </c>
      <c r="AJ28" s="111">
        <v>2220.5864900000001</v>
      </c>
      <c r="AK28" s="111">
        <v>2376.8545100000001</v>
      </c>
      <c r="AL28" s="111">
        <v>2527.8639899999998</v>
      </c>
      <c r="AM28" s="111">
        <v>2203.7328900000002</v>
      </c>
      <c r="AN28" s="112">
        <v>44.3139299999998</v>
      </c>
      <c r="AO28" s="112">
        <v>114.47955</v>
      </c>
      <c r="AP28" s="112">
        <v>456.09444000000002</v>
      </c>
      <c r="AQ28" s="112">
        <v>-277.12772000000001</v>
      </c>
      <c r="AR28" s="112">
        <v>352.59012000000001</v>
      </c>
      <c r="AS28" s="112">
        <v>244.85119</v>
      </c>
      <c r="AT28" s="112">
        <v>444.88204000000002</v>
      </c>
      <c r="AU28" s="112">
        <v>186.87522000000001</v>
      </c>
      <c r="AV28" s="112">
        <v>299.75263000000001</v>
      </c>
      <c r="AW28" s="113">
        <v>3100.326</v>
      </c>
      <c r="AX28" s="113">
        <v>441.58190000000002</v>
      </c>
      <c r="AY28" s="113">
        <v>24.2</v>
      </c>
      <c r="AZ28" s="113">
        <v>78.501750000000001</v>
      </c>
      <c r="BA28" s="113">
        <v>114.91845000000001</v>
      </c>
      <c r="BB28" s="113">
        <v>21.765499999999999</v>
      </c>
      <c r="BC28" s="113">
        <v>20.267849999999999</v>
      </c>
      <c r="BD28" s="113">
        <v>24.371949999999998</v>
      </c>
      <c r="BE28" s="113">
        <v>71.351699999999994</v>
      </c>
      <c r="BF28" s="112">
        <v>2021.4467500000001</v>
      </c>
      <c r="BG28" s="112">
        <v>94.735699999999994</v>
      </c>
      <c r="BH28" s="112">
        <v>0</v>
      </c>
      <c r="BI28" s="112">
        <v>0</v>
      </c>
      <c r="BJ28" s="112">
        <v>19.920000000000002</v>
      </c>
      <c r="BK28" s="112">
        <v>7.4587000000000003</v>
      </c>
      <c r="BL28" s="112">
        <v>3.903</v>
      </c>
      <c r="BM28" s="112">
        <v>706.69955000000004</v>
      </c>
      <c r="BN28" s="112">
        <v>0</v>
      </c>
      <c r="BO28" s="112">
        <v>1078.87925</v>
      </c>
      <c r="BP28" s="112">
        <v>346.84620000000001</v>
      </c>
      <c r="BQ28" s="112">
        <v>24.2</v>
      </c>
      <c r="BR28" s="112">
        <v>78.501750000000001</v>
      </c>
      <c r="BS28" s="112">
        <v>94.998450000000005</v>
      </c>
      <c r="BT28" s="112">
        <v>14.306800000000001</v>
      </c>
      <c r="BU28" s="112">
        <v>16.364850000000001</v>
      </c>
      <c r="BV28" s="112">
        <v>-682.32759999999996</v>
      </c>
      <c r="BW28" s="112">
        <v>71.351699999999994</v>
      </c>
      <c r="BX28" s="112">
        <v>5259.83842</v>
      </c>
      <c r="BY28" s="112">
        <v>2566.8765400000002</v>
      </c>
      <c r="BZ28" s="112">
        <v>2195.2397700000001</v>
      </c>
      <c r="CA28" s="112">
        <v>2628.06387</v>
      </c>
      <c r="CB28" s="112">
        <v>2299.7418699999998</v>
      </c>
      <c r="CC28" s="112">
        <v>2242.3519900000001</v>
      </c>
      <c r="CD28" s="112">
        <v>2397.1223599999998</v>
      </c>
      <c r="CE28" s="112">
        <v>2552.23594</v>
      </c>
      <c r="CF28" s="112">
        <v>2275.0845899999999</v>
      </c>
      <c r="CG28" s="112">
        <v>1034.5653199999999</v>
      </c>
      <c r="CH28" s="112">
        <v>232.36664999999999</v>
      </c>
      <c r="CI28" s="112">
        <v>-431.89443999999997</v>
      </c>
      <c r="CJ28" s="112">
        <v>355.62947000000003</v>
      </c>
      <c r="CK28" s="112">
        <v>-257.59167000000002</v>
      </c>
      <c r="CL28" s="112">
        <v>-230.54438999999999</v>
      </c>
      <c r="CM28" s="112">
        <v>-428.51719000000003</v>
      </c>
      <c r="CN28" s="112">
        <v>-869.20281999999997</v>
      </c>
      <c r="CO28" s="112">
        <v>-228.40092999999999</v>
      </c>
      <c r="CP28" s="113">
        <v>5878.7336299999997</v>
      </c>
      <c r="CQ28" s="113">
        <v>7477.1041800000003</v>
      </c>
      <c r="CR28" s="113">
        <v>7527.1770800000004</v>
      </c>
      <c r="CS28" s="113">
        <v>7422.6091800000004</v>
      </c>
      <c r="CT28" s="113">
        <v>7575.8822799999998</v>
      </c>
      <c r="CU28" s="113">
        <v>7398.5172700000003</v>
      </c>
      <c r="CV28" s="113">
        <v>6987.3244299999997</v>
      </c>
      <c r="CW28" s="113">
        <v>6082.7740199999998</v>
      </c>
      <c r="CX28" s="113">
        <v>5727.8490700000002</v>
      </c>
      <c r="CY28" s="113">
        <v>6204.2743300000002</v>
      </c>
      <c r="CZ28" s="113">
        <v>7741.3660200000004</v>
      </c>
      <c r="DA28" s="113">
        <v>7737.7458900000001</v>
      </c>
      <c r="DB28" s="113">
        <v>7858.5989900000004</v>
      </c>
      <c r="DC28" s="113">
        <v>7872.1051600000001</v>
      </c>
      <c r="DD28" s="113">
        <v>7689.3924200000001</v>
      </c>
      <c r="DE28" s="113">
        <v>7174.6753200000003</v>
      </c>
      <c r="DF28" s="113">
        <v>6393.7143400000004</v>
      </c>
      <c r="DG28" s="113">
        <v>5980.3802299999998</v>
      </c>
      <c r="DH28" s="113">
        <v>5309.9451799999997</v>
      </c>
      <c r="DI28" s="113">
        <v>6594.6296700000003</v>
      </c>
      <c r="DJ28" s="113">
        <v>6017.6974799999998</v>
      </c>
      <c r="DK28" s="113">
        <v>5775.2940099999996</v>
      </c>
      <c r="DL28" s="113">
        <v>5747.4487499999996</v>
      </c>
      <c r="DM28" s="113">
        <v>5901.4254099999998</v>
      </c>
      <c r="DN28" s="113">
        <v>6015.1983399999999</v>
      </c>
      <c r="DO28" s="113">
        <v>6073.7705900000001</v>
      </c>
      <c r="DP28" s="113">
        <v>6008.8374100000001</v>
      </c>
      <c r="DQ28" s="112">
        <v>894.32915000000003</v>
      </c>
      <c r="DR28" s="112">
        <v>1146.7363499999999</v>
      </c>
      <c r="DS28" s="112">
        <v>1720.0484100000001</v>
      </c>
      <c r="DT28" s="112">
        <v>2083.3049799999999</v>
      </c>
      <c r="DU28" s="112">
        <v>2124.6564100000001</v>
      </c>
      <c r="DV28" s="112">
        <v>1787.9670100000001</v>
      </c>
      <c r="DW28" s="112">
        <v>1159.4769799999999</v>
      </c>
      <c r="DX28" s="112">
        <v>319.94375000000002</v>
      </c>
      <c r="DY28" s="112">
        <v>-28.457180000000001</v>
      </c>
      <c r="DZ28" s="112">
        <v>16.599550000000001</v>
      </c>
      <c r="EA28" s="112">
        <v>108.18444</v>
      </c>
      <c r="EB28" s="112">
        <v>115.38437999999999</v>
      </c>
      <c r="EC28" s="112">
        <v>105.46991</v>
      </c>
      <c r="ED28" s="112">
        <v>93.798580000000001</v>
      </c>
      <c r="EE28" s="112">
        <v>86.13794</v>
      </c>
      <c r="EF28" s="112">
        <v>81.813299999999998</v>
      </c>
      <c r="EG28" s="112">
        <v>74.442670000000007</v>
      </c>
      <c r="EH28" s="112">
        <v>80.304329999999993</v>
      </c>
      <c r="EI28" s="112">
        <v>147.13955000000001</v>
      </c>
      <c r="EJ28" s="112">
        <v>263.22444000000002</v>
      </c>
      <c r="EK28" s="112">
        <v>278.89438000000001</v>
      </c>
      <c r="EL28" s="112">
        <v>271.79291000000001</v>
      </c>
      <c r="EM28" s="112">
        <v>266.21658000000002</v>
      </c>
      <c r="EN28" s="112">
        <v>269.55594000000002</v>
      </c>
      <c r="EO28" s="112">
        <v>274.2303</v>
      </c>
      <c r="EP28" s="112">
        <v>233.72766999999999</v>
      </c>
      <c r="EQ28" s="114">
        <v>242.08533</v>
      </c>
    </row>
    <row r="29" spans="1:147" x14ac:dyDescent="0.25">
      <c r="A29" s="110" t="s">
        <v>410</v>
      </c>
      <c r="B29" s="110">
        <v>5703</v>
      </c>
      <c r="C29" s="110"/>
      <c r="D29" s="111">
        <v>7741.9000100000003</v>
      </c>
      <c r="E29" s="111">
        <v>8022.5203499999998</v>
      </c>
      <c r="F29" s="111">
        <v>7325.0978999999998</v>
      </c>
      <c r="G29" s="111">
        <v>6190.9570199999998</v>
      </c>
      <c r="H29" s="111">
        <v>6303.9746800000003</v>
      </c>
      <c r="I29" s="111">
        <v>6604.0351700000001</v>
      </c>
      <c r="J29" s="111">
        <v>7567.7589900000003</v>
      </c>
      <c r="K29" s="111">
        <v>7335.4554799999996</v>
      </c>
      <c r="L29" s="111">
        <v>8495.8264400000007</v>
      </c>
      <c r="M29" s="111">
        <v>7640.01181</v>
      </c>
      <c r="N29" s="111">
        <v>7255.4674999999997</v>
      </c>
      <c r="O29" s="111">
        <v>6972.0053099999996</v>
      </c>
      <c r="P29" s="111">
        <v>6157.83392</v>
      </c>
      <c r="Q29" s="111">
        <v>7374.9915000000001</v>
      </c>
      <c r="R29" s="111">
        <v>6501.1130700000003</v>
      </c>
      <c r="S29" s="111">
        <v>7317.2195300000003</v>
      </c>
      <c r="T29" s="111">
        <v>7706.5052800000003</v>
      </c>
      <c r="U29" s="111">
        <v>8596.3986000000004</v>
      </c>
      <c r="V29" s="112">
        <v>101.8882</v>
      </c>
      <c r="W29" s="112">
        <v>767.05285000000003</v>
      </c>
      <c r="X29" s="112">
        <v>353.09258999999997</v>
      </c>
      <c r="Y29" s="112">
        <v>33.123099999999802</v>
      </c>
      <c r="Z29" s="112">
        <v>-1071.0168200000001</v>
      </c>
      <c r="AA29" s="112">
        <v>102.9221</v>
      </c>
      <c r="AB29" s="112">
        <v>250.53945999999999</v>
      </c>
      <c r="AC29" s="112">
        <v>-371.04980000000103</v>
      </c>
      <c r="AD29" s="112">
        <v>-100.57216</v>
      </c>
      <c r="AE29" s="111">
        <v>7335.19236</v>
      </c>
      <c r="AF29" s="111">
        <v>7613.7895500000004</v>
      </c>
      <c r="AG29" s="111">
        <v>6922.3528999999999</v>
      </c>
      <c r="AH29" s="111">
        <v>5691.4039199999997</v>
      </c>
      <c r="AI29" s="111">
        <v>5722.4122799999996</v>
      </c>
      <c r="AJ29" s="111">
        <v>5983.9491699999999</v>
      </c>
      <c r="AK29" s="111">
        <v>7011.8639899999998</v>
      </c>
      <c r="AL29" s="111">
        <v>6772.94308</v>
      </c>
      <c r="AM29" s="111">
        <v>7857.3214399999997</v>
      </c>
      <c r="AN29" s="112">
        <v>304.81945000000002</v>
      </c>
      <c r="AO29" s="112">
        <v>-358.32205000000101</v>
      </c>
      <c r="AP29" s="112">
        <v>49.652409999999698</v>
      </c>
      <c r="AQ29" s="112">
        <v>466.43</v>
      </c>
      <c r="AR29" s="112">
        <v>1652.5792200000001</v>
      </c>
      <c r="AS29" s="112">
        <v>517.16390000000001</v>
      </c>
      <c r="AT29" s="112">
        <v>305.35554000000002</v>
      </c>
      <c r="AU29" s="112">
        <v>933.56219999999996</v>
      </c>
      <c r="AV29" s="112">
        <v>739.07716000000096</v>
      </c>
      <c r="AW29" s="113">
        <v>1410.36025</v>
      </c>
      <c r="AX29" s="113">
        <v>2125.3741</v>
      </c>
      <c r="AY29" s="113">
        <v>1571.7609</v>
      </c>
      <c r="AZ29" s="113">
        <v>900.13559999999995</v>
      </c>
      <c r="BA29" s="113">
        <v>407.20314999999999</v>
      </c>
      <c r="BB29" s="113">
        <v>270.75040000000001</v>
      </c>
      <c r="BC29" s="113">
        <v>159.46764999999999</v>
      </c>
      <c r="BD29" s="113">
        <v>104.87285</v>
      </c>
      <c r="BE29" s="113">
        <v>2438.4899500000001</v>
      </c>
      <c r="BF29" s="112">
        <v>0</v>
      </c>
      <c r="BG29" s="112">
        <v>174.50700000000001</v>
      </c>
      <c r="BH29" s="112">
        <v>0</v>
      </c>
      <c r="BI29" s="112">
        <v>0</v>
      </c>
      <c r="BJ29" s="112">
        <v>0</v>
      </c>
      <c r="BK29" s="112">
        <v>304.23655000000002</v>
      </c>
      <c r="BL29" s="112">
        <v>87.339399999999998</v>
      </c>
      <c r="BM29" s="112">
        <v>14.6</v>
      </c>
      <c r="BN29" s="112">
        <v>96.59939</v>
      </c>
      <c r="BO29" s="112">
        <v>1410.36025</v>
      </c>
      <c r="BP29" s="112">
        <v>1950.8670999999999</v>
      </c>
      <c r="BQ29" s="112">
        <v>1571.7609</v>
      </c>
      <c r="BR29" s="112">
        <v>900.13559999999995</v>
      </c>
      <c r="BS29" s="112">
        <v>407.20314999999999</v>
      </c>
      <c r="BT29" s="112">
        <v>-33.486150000000002</v>
      </c>
      <c r="BU29" s="112">
        <v>72.128249999999994</v>
      </c>
      <c r="BV29" s="112">
        <v>90.272850000000005</v>
      </c>
      <c r="BW29" s="112">
        <v>2341.8905599999998</v>
      </c>
      <c r="BX29" s="112">
        <v>8745.5526100000006</v>
      </c>
      <c r="BY29" s="112">
        <v>9739.1636500000004</v>
      </c>
      <c r="BZ29" s="112">
        <v>8494.1137999999992</v>
      </c>
      <c r="CA29" s="112">
        <v>6591.5395200000003</v>
      </c>
      <c r="CB29" s="112">
        <v>6129.6154299999998</v>
      </c>
      <c r="CC29" s="112">
        <v>6254.6995699999998</v>
      </c>
      <c r="CD29" s="112">
        <v>7171.3316400000003</v>
      </c>
      <c r="CE29" s="112">
        <v>6877.8159299999998</v>
      </c>
      <c r="CF29" s="112">
        <v>10295.811390000001</v>
      </c>
      <c r="CG29" s="112">
        <v>1105.5408</v>
      </c>
      <c r="CH29" s="112">
        <v>2309.1891500000002</v>
      </c>
      <c r="CI29" s="112">
        <v>1522.1084900000001</v>
      </c>
      <c r="CJ29" s="112">
        <v>433.7056</v>
      </c>
      <c r="CK29" s="112">
        <v>-1245.37607</v>
      </c>
      <c r="CL29" s="112">
        <v>-550.65004999999996</v>
      </c>
      <c r="CM29" s="112">
        <v>-233.22729000000001</v>
      </c>
      <c r="CN29" s="112">
        <v>-843.28935000000001</v>
      </c>
      <c r="CO29" s="112">
        <v>1602.8134</v>
      </c>
      <c r="CP29" s="113">
        <v>13355.7469</v>
      </c>
      <c r="CQ29" s="113">
        <v>16422.3</v>
      </c>
      <c r="CR29" s="113">
        <v>15995.994350000001</v>
      </c>
      <c r="CS29" s="113">
        <v>15805.2675</v>
      </c>
      <c r="CT29" s="113">
        <v>15737.027700000001</v>
      </c>
      <c r="CU29" s="113">
        <v>15505.168600000001</v>
      </c>
      <c r="CV29" s="113">
        <v>14702.414199999999</v>
      </c>
      <c r="CW29" s="113">
        <v>14214.1175</v>
      </c>
      <c r="CX29" s="113">
        <v>15525.567499999999</v>
      </c>
      <c r="CY29" s="113">
        <v>14571.172629999999</v>
      </c>
      <c r="CZ29" s="113">
        <v>17300.949059999999</v>
      </c>
      <c r="DA29" s="113">
        <v>18272.910100000001</v>
      </c>
      <c r="DB29" s="113">
        <v>18451.644049999999</v>
      </c>
      <c r="DC29" s="113">
        <v>17327.746029999998</v>
      </c>
      <c r="DD29" s="113">
        <v>17093.990570000002</v>
      </c>
      <c r="DE29" s="113">
        <v>16329.650729999999</v>
      </c>
      <c r="DF29" s="113">
        <v>15480.285</v>
      </c>
      <c r="DG29" s="113">
        <v>17105.92324</v>
      </c>
      <c r="DH29" s="113">
        <v>3412.5846099999999</v>
      </c>
      <c r="DI29" s="113">
        <v>3851.86409</v>
      </c>
      <c r="DJ29" s="113">
        <v>3398.55314</v>
      </c>
      <c r="DK29" s="113">
        <v>3223.7274900000002</v>
      </c>
      <c r="DL29" s="113">
        <v>3405.2055399999999</v>
      </c>
      <c r="DM29" s="113">
        <v>3802.23513</v>
      </c>
      <c r="DN29" s="113">
        <v>3492.4539799999998</v>
      </c>
      <c r="DO29" s="113">
        <v>3486.3775999999998</v>
      </c>
      <c r="DP29" s="113">
        <v>3509.20244</v>
      </c>
      <c r="DQ29" s="112">
        <v>11158.588019999999</v>
      </c>
      <c r="DR29" s="112">
        <v>13449.08497</v>
      </c>
      <c r="DS29" s="112">
        <v>14874.356959999999</v>
      </c>
      <c r="DT29" s="112">
        <v>15227.91656</v>
      </c>
      <c r="DU29" s="112">
        <v>13922.540489999999</v>
      </c>
      <c r="DV29" s="112">
        <v>13291.755440000001</v>
      </c>
      <c r="DW29" s="112">
        <v>12837.196749999999</v>
      </c>
      <c r="DX29" s="112">
        <v>11993.9074</v>
      </c>
      <c r="DY29" s="112">
        <v>13596.720799999999</v>
      </c>
      <c r="DZ29" s="112">
        <v>257.30486000000002</v>
      </c>
      <c r="EA29" s="112">
        <v>310.67745000000002</v>
      </c>
      <c r="EB29" s="112">
        <v>331.12781999999999</v>
      </c>
      <c r="EC29" s="112">
        <v>284.98374999999999</v>
      </c>
      <c r="ED29" s="112">
        <v>316.48833000000002</v>
      </c>
      <c r="EE29" s="112">
        <v>281.24990000000003</v>
      </c>
      <c r="EF29" s="112">
        <v>309.02749999999997</v>
      </c>
      <c r="EG29" s="112">
        <v>300.47901999999999</v>
      </c>
      <c r="EH29" s="112">
        <v>294.87718000000001</v>
      </c>
      <c r="EI29" s="112">
        <v>664.01286000000005</v>
      </c>
      <c r="EJ29" s="112">
        <v>719.40845000000002</v>
      </c>
      <c r="EK29" s="112">
        <v>733.87282000000005</v>
      </c>
      <c r="EL29" s="112">
        <v>784.53674999999998</v>
      </c>
      <c r="EM29" s="112">
        <v>898.05033000000003</v>
      </c>
      <c r="EN29" s="112">
        <v>901.33590000000004</v>
      </c>
      <c r="EO29" s="112">
        <v>864.92250000000001</v>
      </c>
      <c r="EP29" s="112">
        <v>862.99102000000005</v>
      </c>
      <c r="EQ29" s="114">
        <v>933.38217999999995</v>
      </c>
    </row>
    <row r="30" spans="1:147" x14ac:dyDescent="0.25">
      <c r="A30" s="110" t="s">
        <v>409</v>
      </c>
      <c r="B30" s="110">
        <v>5745</v>
      </c>
      <c r="C30" s="110"/>
      <c r="D30" s="111">
        <v>5114.5079299999998</v>
      </c>
      <c r="E30" s="111">
        <v>4872.9515899999997</v>
      </c>
      <c r="F30" s="111">
        <v>4844.0808699999998</v>
      </c>
      <c r="G30" s="111">
        <v>5107.9610199999997</v>
      </c>
      <c r="H30" s="111">
        <v>4961.1265800000001</v>
      </c>
      <c r="I30" s="111">
        <v>4965.1483500000004</v>
      </c>
      <c r="J30" s="111">
        <v>4826.3794799999996</v>
      </c>
      <c r="K30" s="111">
        <v>4944.5187999999998</v>
      </c>
      <c r="L30" s="111">
        <v>6282.8363900000004</v>
      </c>
      <c r="M30" s="111">
        <v>4979.7114499999998</v>
      </c>
      <c r="N30" s="111">
        <v>5108.0936799999999</v>
      </c>
      <c r="O30" s="111">
        <v>4869.47559</v>
      </c>
      <c r="P30" s="111">
        <v>4920.30512</v>
      </c>
      <c r="Q30" s="111">
        <v>5641.1771399999998</v>
      </c>
      <c r="R30" s="111">
        <v>5211.0848599999999</v>
      </c>
      <c r="S30" s="111">
        <v>4863.87788</v>
      </c>
      <c r="T30" s="111">
        <v>5167.0173299999997</v>
      </c>
      <c r="U30" s="111">
        <v>6237.73308</v>
      </c>
      <c r="V30" s="112">
        <v>134.79648</v>
      </c>
      <c r="W30" s="112">
        <v>-235.14209</v>
      </c>
      <c r="X30" s="112">
        <v>-25.394720000000198</v>
      </c>
      <c r="Y30" s="112">
        <v>187.6559</v>
      </c>
      <c r="Z30" s="112">
        <v>-680.05056000000002</v>
      </c>
      <c r="AA30" s="112">
        <v>-245.93651</v>
      </c>
      <c r="AB30" s="112">
        <v>-37.498400000000402</v>
      </c>
      <c r="AC30" s="112">
        <v>-222.49852999999999</v>
      </c>
      <c r="AD30" s="112">
        <v>45.103310000000398</v>
      </c>
      <c r="AE30" s="111">
        <v>4601.3799300000001</v>
      </c>
      <c r="AF30" s="111">
        <v>4358.9235900000003</v>
      </c>
      <c r="AG30" s="111">
        <v>4334.7528700000003</v>
      </c>
      <c r="AH30" s="111">
        <v>4589.33302</v>
      </c>
      <c r="AI30" s="111">
        <v>4455.14858</v>
      </c>
      <c r="AJ30" s="111">
        <v>4607.0963499999998</v>
      </c>
      <c r="AK30" s="111">
        <v>4497.1294799999996</v>
      </c>
      <c r="AL30" s="111">
        <v>4599.5087999999996</v>
      </c>
      <c r="AM30" s="111">
        <v>5793.8958300000004</v>
      </c>
      <c r="AN30" s="112">
        <v>378.33152000000001</v>
      </c>
      <c r="AO30" s="112">
        <v>749.17008999999996</v>
      </c>
      <c r="AP30" s="112">
        <v>534.72271999999998</v>
      </c>
      <c r="AQ30" s="112">
        <v>330.97210000000001</v>
      </c>
      <c r="AR30" s="112">
        <v>1186.02856</v>
      </c>
      <c r="AS30" s="112">
        <v>603.98851000000002</v>
      </c>
      <c r="AT30" s="112">
        <v>366.7484</v>
      </c>
      <c r="AU30" s="112">
        <v>567.50852999999995</v>
      </c>
      <c r="AV30" s="112">
        <v>443.83724999999998</v>
      </c>
      <c r="AW30" s="113">
        <v>331.91385000000002</v>
      </c>
      <c r="AX30" s="113">
        <v>300.83460000000002</v>
      </c>
      <c r="AY30" s="113">
        <v>88.177949999999996</v>
      </c>
      <c r="AZ30" s="113">
        <v>339.18531000000002</v>
      </c>
      <c r="BA30" s="113">
        <v>1021.016</v>
      </c>
      <c r="BB30" s="113">
        <v>31.966699999999999</v>
      </c>
      <c r="BC30" s="113">
        <v>514.26134999999999</v>
      </c>
      <c r="BD30" s="113">
        <v>2091.4757300000001</v>
      </c>
      <c r="BE30" s="113">
        <v>1622.6643200000001</v>
      </c>
      <c r="BF30" s="112">
        <v>116.9</v>
      </c>
      <c r="BG30" s="112">
        <v>35.200000000000003</v>
      </c>
      <c r="BH30" s="112">
        <v>241</v>
      </c>
      <c r="BI30" s="112">
        <v>71.650999999999996</v>
      </c>
      <c r="BJ30" s="112">
        <v>100</v>
      </c>
      <c r="BK30" s="112">
        <v>152.446</v>
      </c>
      <c r="BL30" s="112">
        <v>0</v>
      </c>
      <c r="BM30" s="112">
        <v>189.89805999999999</v>
      </c>
      <c r="BN30" s="112">
        <v>0</v>
      </c>
      <c r="BO30" s="112">
        <v>215.01384999999999</v>
      </c>
      <c r="BP30" s="112">
        <v>265.63459999999998</v>
      </c>
      <c r="BQ30" s="112">
        <v>-152.82204999999999</v>
      </c>
      <c r="BR30" s="112">
        <v>267.53431</v>
      </c>
      <c r="BS30" s="112">
        <v>921.01599999999996</v>
      </c>
      <c r="BT30" s="112">
        <v>-120.47929999999999</v>
      </c>
      <c r="BU30" s="112">
        <v>514.26134999999999</v>
      </c>
      <c r="BV30" s="112">
        <v>1901.5776699999999</v>
      </c>
      <c r="BW30" s="112">
        <v>1622.6643200000001</v>
      </c>
      <c r="BX30" s="112">
        <v>4933.29378</v>
      </c>
      <c r="BY30" s="112">
        <v>4659.7581899999996</v>
      </c>
      <c r="BZ30" s="112">
        <v>4422.9308199999996</v>
      </c>
      <c r="CA30" s="112">
        <v>4928.5183299999999</v>
      </c>
      <c r="CB30" s="112">
        <v>5476.1645799999997</v>
      </c>
      <c r="CC30" s="112">
        <v>4639.0630499999997</v>
      </c>
      <c r="CD30" s="112">
        <v>5011.3908300000003</v>
      </c>
      <c r="CE30" s="112">
        <v>6690.9845299999997</v>
      </c>
      <c r="CF30" s="112">
        <v>7416.5601500000002</v>
      </c>
      <c r="CG30" s="112">
        <v>-163.31766999999999</v>
      </c>
      <c r="CH30" s="112">
        <v>-483.53548999999998</v>
      </c>
      <c r="CI30" s="112">
        <v>-687.54476999999997</v>
      </c>
      <c r="CJ30" s="112">
        <v>-63.43779</v>
      </c>
      <c r="CK30" s="112">
        <v>-265.01256000000001</v>
      </c>
      <c r="CL30" s="112">
        <v>-724.46780999999999</v>
      </c>
      <c r="CM30" s="112">
        <v>147.51294999999999</v>
      </c>
      <c r="CN30" s="112">
        <v>1334.0691400000001</v>
      </c>
      <c r="CO30" s="112">
        <v>1178.82707</v>
      </c>
      <c r="CP30" s="113">
        <v>6988.4303499999996</v>
      </c>
      <c r="CQ30" s="113">
        <v>6920.299</v>
      </c>
      <c r="CR30" s="113">
        <v>6272.7898999999998</v>
      </c>
      <c r="CS30" s="113">
        <v>6030.2246999999998</v>
      </c>
      <c r="CT30" s="113">
        <v>5829.8566000000001</v>
      </c>
      <c r="CU30" s="113">
        <v>8068.2398499999999</v>
      </c>
      <c r="CV30" s="113">
        <v>7783.1066799999999</v>
      </c>
      <c r="CW30" s="113">
        <v>10776.36788</v>
      </c>
      <c r="CX30" s="113">
        <v>10697.7904</v>
      </c>
      <c r="CY30" s="113">
        <v>7477.4361099999996</v>
      </c>
      <c r="CZ30" s="113">
        <v>7793.8837400000002</v>
      </c>
      <c r="DA30" s="113">
        <v>6852.2654899999998</v>
      </c>
      <c r="DB30" s="113">
        <v>6556.7697799999996</v>
      </c>
      <c r="DC30" s="113">
        <v>6220.4754899999998</v>
      </c>
      <c r="DD30" s="113">
        <v>8772.4230900000002</v>
      </c>
      <c r="DE30" s="113">
        <v>8706.2729299999992</v>
      </c>
      <c r="DF30" s="113">
        <v>11631.224969999999</v>
      </c>
      <c r="DG30" s="113">
        <v>11421.9097</v>
      </c>
      <c r="DH30" s="113">
        <v>2639.9075200000002</v>
      </c>
      <c r="DI30" s="113">
        <v>3386.6456899999998</v>
      </c>
      <c r="DJ30" s="113">
        <v>3110.7736100000002</v>
      </c>
      <c r="DK30" s="113">
        <v>2842.3778400000001</v>
      </c>
      <c r="DL30" s="113">
        <v>2770.95741</v>
      </c>
      <c r="DM30" s="113">
        <v>6047.3728199999996</v>
      </c>
      <c r="DN30" s="113">
        <v>5833.7097100000001</v>
      </c>
      <c r="DO30" s="113">
        <v>7374.5414600000004</v>
      </c>
      <c r="DP30" s="113">
        <v>6039.2604700000002</v>
      </c>
      <c r="DQ30" s="112">
        <v>4837.5285899999999</v>
      </c>
      <c r="DR30" s="112">
        <v>4407.2380499999999</v>
      </c>
      <c r="DS30" s="112">
        <v>3741.49188</v>
      </c>
      <c r="DT30" s="112">
        <v>3714.39194</v>
      </c>
      <c r="DU30" s="112">
        <v>3449.5180799999998</v>
      </c>
      <c r="DV30" s="112">
        <v>2725.0502700000002</v>
      </c>
      <c r="DW30" s="112">
        <v>2872.56322</v>
      </c>
      <c r="DX30" s="112">
        <v>4256.6835099999998</v>
      </c>
      <c r="DY30" s="112">
        <v>5382.64923</v>
      </c>
      <c r="DZ30" s="112">
        <v>58.46011</v>
      </c>
      <c r="EA30" s="112">
        <v>48.518439999999998</v>
      </c>
      <c r="EB30" s="112">
        <v>41.226059999999997</v>
      </c>
      <c r="EC30" s="112">
        <v>36.823819999999998</v>
      </c>
      <c r="ED30" s="112">
        <v>28.49456</v>
      </c>
      <c r="EE30" s="112">
        <v>23.177810000000001</v>
      </c>
      <c r="EF30" s="112">
        <v>16.254239999999999</v>
      </c>
      <c r="EG30" s="112">
        <v>11.326219999999999</v>
      </c>
      <c r="EH30" s="112">
        <v>11.49859</v>
      </c>
      <c r="EI30" s="112">
        <v>571.58811000000003</v>
      </c>
      <c r="EJ30" s="112">
        <v>562.54643999999996</v>
      </c>
      <c r="EK30" s="112">
        <v>550.55406000000005</v>
      </c>
      <c r="EL30" s="112">
        <v>555.45182</v>
      </c>
      <c r="EM30" s="112">
        <v>534.47256000000004</v>
      </c>
      <c r="EN30" s="112">
        <v>381.22980999999999</v>
      </c>
      <c r="EO30" s="112">
        <v>345.50423999999998</v>
      </c>
      <c r="EP30" s="112">
        <v>356.33622000000003</v>
      </c>
      <c r="EQ30" s="114">
        <v>500.43959000000001</v>
      </c>
    </row>
    <row r="31" spans="1:147" x14ac:dyDescent="0.25">
      <c r="A31" s="110" t="s">
        <v>408</v>
      </c>
      <c r="B31" s="110">
        <v>5746</v>
      </c>
      <c r="C31" s="110"/>
      <c r="D31" s="111">
        <v>3217.9999899999998</v>
      </c>
      <c r="E31" s="111">
        <v>3599.71326</v>
      </c>
      <c r="F31" s="111">
        <v>3678.8614200000002</v>
      </c>
      <c r="G31" s="111">
        <v>3802.16588</v>
      </c>
      <c r="H31" s="111">
        <v>4156.19578</v>
      </c>
      <c r="I31" s="111">
        <v>3984.3227099999999</v>
      </c>
      <c r="J31" s="111">
        <v>4070.19643</v>
      </c>
      <c r="K31" s="111">
        <v>4140.2516699999996</v>
      </c>
      <c r="L31" s="111">
        <v>4213.6230299999997</v>
      </c>
      <c r="M31" s="111">
        <v>3457.2689700000001</v>
      </c>
      <c r="N31" s="111">
        <v>3481.6442000000002</v>
      </c>
      <c r="O31" s="111">
        <v>3687.9075699999999</v>
      </c>
      <c r="P31" s="111">
        <v>3731.7408399999999</v>
      </c>
      <c r="Q31" s="111">
        <v>3845.6405100000002</v>
      </c>
      <c r="R31" s="111">
        <v>4016.60095</v>
      </c>
      <c r="S31" s="111">
        <v>4079.7728200000001</v>
      </c>
      <c r="T31" s="111">
        <v>4838.6905999999999</v>
      </c>
      <c r="U31" s="111">
        <v>4285.7189799999996</v>
      </c>
      <c r="V31" s="112">
        <v>-239.26898</v>
      </c>
      <c r="W31" s="112">
        <v>118.06905999999999</v>
      </c>
      <c r="X31" s="112">
        <v>-9.0461499999996704</v>
      </c>
      <c r="Y31" s="112">
        <v>70.425040000000095</v>
      </c>
      <c r="Z31" s="112">
        <v>310.55527000000001</v>
      </c>
      <c r="AA31" s="112">
        <v>-32.278240000000103</v>
      </c>
      <c r="AB31" s="112">
        <v>-9.5763900000001705</v>
      </c>
      <c r="AC31" s="112">
        <v>-698.43893000000003</v>
      </c>
      <c r="AD31" s="112">
        <v>-72.095949999999903</v>
      </c>
      <c r="AE31" s="111">
        <v>2876.1999900000001</v>
      </c>
      <c r="AF31" s="111">
        <v>3257.9132599999998</v>
      </c>
      <c r="AG31" s="111">
        <v>3331.2696599999999</v>
      </c>
      <c r="AH31" s="111">
        <v>3446.9258799999998</v>
      </c>
      <c r="AI31" s="111">
        <v>3740.8557799999999</v>
      </c>
      <c r="AJ31" s="111">
        <v>3677.8839400000002</v>
      </c>
      <c r="AK31" s="111">
        <v>3756.0436300000001</v>
      </c>
      <c r="AL31" s="111">
        <v>3813.3387200000002</v>
      </c>
      <c r="AM31" s="111">
        <v>3864.9954299999999</v>
      </c>
      <c r="AN31" s="112">
        <v>581.06898000000001</v>
      </c>
      <c r="AO31" s="112">
        <v>223.73094</v>
      </c>
      <c r="AP31" s="112">
        <v>356.63790999999998</v>
      </c>
      <c r="AQ31" s="112">
        <v>284.81495999999999</v>
      </c>
      <c r="AR31" s="112">
        <v>104.78473</v>
      </c>
      <c r="AS31" s="112">
        <v>338.71701000000002</v>
      </c>
      <c r="AT31" s="112">
        <v>323.72919000000002</v>
      </c>
      <c r="AU31" s="112">
        <v>1025.3518799999999</v>
      </c>
      <c r="AV31" s="112">
        <v>420.72354999999999</v>
      </c>
      <c r="AW31" s="113">
        <v>20</v>
      </c>
      <c r="AX31" s="113">
        <v>173.07589999999999</v>
      </c>
      <c r="AY31" s="113">
        <v>531.15734999999995</v>
      </c>
      <c r="AZ31" s="113">
        <v>513.80994999999996</v>
      </c>
      <c r="BA31" s="113">
        <v>2309.4453699999999</v>
      </c>
      <c r="BB31" s="113">
        <v>750.00144999999998</v>
      </c>
      <c r="BC31" s="113">
        <v>107.94635</v>
      </c>
      <c r="BD31" s="113">
        <v>790.69640000000004</v>
      </c>
      <c r="BE31" s="113">
        <v>1342.3918000000001</v>
      </c>
      <c r="BF31" s="112">
        <v>0</v>
      </c>
      <c r="BG31" s="112">
        <v>0</v>
      </c>
      <c r="BH31" s="112">
        <v>86.5</v>
      </c>
      <c r="BI31" s="112">
        <v>0</v>
      </c>
      <c r="BJ31" s="112">
        <v>190</v>
      </c>
      <c r="BK31" s="112">
        <v>1668.9020499999999</v>
      </c>
      <c r="BL31" s="112">
        <v>13.9674</v>
      </c>
      <c r="BM31" s="112">
        <v>30.6082</v>
      </c>
      <c r="BN31" s="112">
        <v>157.17089999999999</v>
      </c>
      <c r="BO31" s="112">
        <v>20</v>
      </c>
      <c r="BP31" s="112">
        <v>173.07589999999999</v>
      </c>
      <c r="BQ31" s="112">
        <v>444.65735000000001</v>
      </c>
      <c r="BR31" s="112">
        <v>513.80994999999996</v>
      </c>
      <c r="BS31" s="112">
        <v>2119.4453699999999</v>
      </c>
      <c r="BT31" s="112">
        <v>-918.90060000000005</v>
      </c>
      <c r="BU31" s="112">
        <v>93.978949999999998</v>
      </c>
      <c r="BV31" s="112">
        <v>760.08820000000003</v>
      </c>
      <c r="BW31" s="112">
        <v>1185.2209</v>
      </c>
      <c r="BX31" s="112">
        <v>2896.1999900000001</v>
      </c>
      <c r="BY31" s="112">
        <v>3430.9891600000001</v>
      </c>
      <c r="BZ31" s="112">
        <v>3862.4270099999999</v>
      </c>
      <c r="CA31" s="112">
        <v>3960.7358300000001</v>
      </c>
      <c r="CB31" s="112">
        <v>6050.3011500000002</v>
      </c>
      <c r="CC31" s="112">
        <v>4427.8853900000004</v>
      </c>
      <c r="CD31" s="112">
        <v>3863.9899799999998</v>
      </c>
      <c r="CE31" s="112">
        <v>4604.0351199999996</v>
      </c>
      <c r="CF31" s="112">
        <v>5207.3872300000003</v>
      </c>
      <c r="CG31" s="112">
        <v>-561.06898000000001</v>
      </c>
      <c r="CH31" s="112">
        <v>-50.65504</v>
      </c>
      <c r="CI31" s="112">
        <v>88.019440000000003</v>
      </c>
      <c r="CJ31" s="112">
        <v>228.99499</v>
      </c>
      <c r="CK31" s="112">
        <v>2014.6606400000001</v>
      </c>
      <c r="CL31" s="112">
        <v>-1257.61761</v>
      </c>
      <c r="CM31" s="112">
        <v>-229.75023999999999</v>
      </c>
      <c r="CN31" s="112">
        <v>-265.26368000000002</v>
      </c>
      <c r="CO31" s="112">
        <v>764.49734999999998</v>
      </c>
      <c r="CP31" s="113">
        <v>4126.45</v>
      </c>
      <c r="CQ31" s="113">
        <v>4022.5</v>
      </c>
      <c r="CR31" s="113">
        <v>4918.55</v>
      </c>
      <c r="CS31" s="113">
        <v>4815</v>
      </c>
      <c r="CT31" s="113">
        <v>6771</v>
      </c>
      <c r="CU31" s="113">
        <v>6609.3</v>
      </c>
      <c r="CV31" s="113">
        <v>6569.2</v>
      </c>
      <c r="CW31" s="113">
        <v>7633.9</v>
      </c>
      <c r="CX31" s="113">
        <v>6898.6</v>
      </c>
      <c r="CY31" s="113">
        <v>4349.5636000000004</v>
      </c>
      <c r="CZ31" s="113">
        <v>4566.0647300000001</v>
      </c>
      <c r="DA31" s="113">
        <v>5346.43595</v>
      </c>
      <c r="DB31" s="113">
        <v>5375.4398499999998</v>
      </c>
      <c r="DC31" s="113">
        <v>7712.0358299999998</v>
      </c>
      <c r="DD31" s="113">
        <v>7141.8040099999998</v>
      </c>
      <c r="DE31" s="113">
        <v>6972.90967</v>
      </c>
      <c r="DF31" s="113">
        <v>8496.0970699999998</v>
      </c>
      <c r="DG31" s="113">
        <v>7327.4709000000003</v>
      </c>
      <c r="DH31" s="113">
        <v>2345.1098200000001</v>
      </c>
      <c r="DI31" s="113">
        <v>2617.0067399999998</v>
      </c>
      <c r="DJ31" s="113">
        <v>3312.3585200000002</v>
      </c>
      <c r="DK31" s="113">
        <v>3119.3674299999998</v>
      </c>
      <c r="DL31" s="113">
        <v>3444.3027699999998</v>
      </c>
      <c r="DM31" s="113">
        <v>4131.6885599999996</v>
      </c>
      <c r="DN31" s="113">
        <v>4195.5444600000001</v>
      </c>
      <c r="DO31" s="113">
        <v>5986.9955399999999</v>
      </c>
      <c r="DP31" s="113">
        <v>4056.8720199999998</v>
      </c>
      <c r="DQ31" s="112">
        <v>2004.4537800000001</v>
      </c>
      <c r="DR31" s="112">
        <v>1949.05799</v>
      </c>
      <c r="DS31" s="112">
        <v>2034.07743</v>
      </c>
      <c r="DT31" s="112">
        <v>2256.07242</v>
      </c>
      <c r="DU31" s="112">
        <v>4267.7330599999996</v>
      </c>
      <c r="DV31" s="112">
        <v>3010.1154499999998</v>
      </c>
      <c r="DW31" s="112">
        <v>2777.3652099999999</v>
      </c>
      <c r="DX31" s="112">
        <v>2509.1015299999999</v>
      </c>
      <c r="DY31" s="112">
        <v>3270.59888</v>
      </c>
      <c r="DZ31" s="112">
        <v>81.210560000000001</v>
      </c>
      <c r="EA31" s="112">
        <v>70.600819999999999</v>
      </c>
      <c r="EB31" s="112">
        <v>71.019990000000007</v>
      </c>
      <c r="EC31" s="112">
        <v>67.254739999999998</v>
      </c>
      <c r="ED31" s="112">
        <v>70.450149999999994</v>
      </c>
      <c r="EE31" s="112">
        <v>80.184349999999995</v>
      </c>
      <c r="EF31" s="112">
        <v>58.712580000000003</v>
      </c>
      <c r="EG31" s="112">
        <v>45.443390000000001</v>
      </c>
      <c r="EH31" s="112">
        <v>48.241259999999997</v>
      </c>
      <c r="EI31" s="112">
        <v>423.01056</v>
      </c>
      <c r="EJ31" s="112">
        <v>412.40082000000001</v>
      </c>
      <c r="EK31" s="112">
        <v>418.61198999999999</v>
      </c>
      <c r="EL31" s="112">
        <v>422.49473999999998</v>
      </c>
      <c r="EM31" s="112">
        <v>485.79014999999998</v>
      </c>
      <c r="EN31" s="112">
        <v>386.62335000000002</v>
      </c>
      <c r="EO31" s="112">
        <v>372.86558000000002</v>
      </c>
      <c r="EP31" s="112">
        <v>372.35638999999998</v>
      </c>
      <c r="EQ31" s="114">
        <v>396.86926</v>
      </c>
    </row>
    <row r="32" spans="1:147" x14ac:dyDescent="0.25">
      <c r="A32" s="110" t="s">
        <v>407</v>
      </c>
      <c r="B32" s="110">
        <v>5704</v>
      </c>
      <c r="C32" s="110"/>
      <c r="D32" s="111">
        <v>10571.58879</v>
      </c>
      <c r="E32" s="111">
        <v>10358.44418</v>
      </c>
      <c r="F32" s="111">
        <v>10997.16735</v>
      </c>
      <c r="G32" s="111">
        <v>12021.68744</v>
      </c>
      <c r="H32" s="111">
        <v>11872.561809999999</v>
      </c>
      <c r="I32" s="111">
        <v>12123.078030000001</v>
      </c>
      <c r="J32" s="111">
        <v>12707.13286</v>
      </c>
      <c r="K32" s="111">
        <v>12762.75794</v>
      </c>
      <c r="L32" s="111">
        <v>16520.562409999999</v>
      </c>
      <c r="M32" s="111">
        <v>12429.2358</v>
      </c>
      <c r="N32" s="111">
        <v>11707.81465</v>
      </c>
      <c r="O32" s="111">
        <v>15606.752409999999</v>
      </c>
      <c r="P32" s="111">
        <v>12720.32609</v>
      </c>
      <c r="Q32" s="111">
        <v>13450.772129999999</v>
      </c>
      <c r="R32" s="111">
        <v>13040.72517</v>
      </c>
      <c r="S32" s="111">
        <v>13220.77715</v>
      </c>
      <c r="T32" s="111">
        <v>13419.892180000001</v>
      </c>
      <c r="U32" s="111">
        <v>18124.298879999998</v>
      </c>
      <c r="V32" s="112">
        <v>-1857.6470099999999</v>
      </c>
      <c r="W32" s="112">
        <v>-1349.3704700000001</v>
      </c>
      <c r="X32" s="112">
        <v>-4609.5850600000003</v>
      </c>
      <c r="Y32" s="112">
        <v>-698.63865000000101</v>
      </c>
      <c r="Z32" s="112">
        <v>-1578.2103199999999</v>
      </c>
      <c r="AA32" s="112">
        <v>-917.64713999999901</v>
      </c>
      <c r="AB32" s="112">
        <v>-513.64428999999996</v>
      </c>
      <c r="AC32" s="112">
        <v>-657.134240000001</v>
      </c>
      <c r="AD32" s="112">
        <v>-1603.7364700000001</v>
      </c>
      <c r="AE32" s="111">
        <v>9894.6813999999995</v>
      </c>
      <c r="AF32" s="111">
        <v>9873.1108299999996</v>
      </c>
      <c r="AG32" s="111">
        <v>10263.45219</v>
      </c>
      <c r="AH32" s="111">
        <v>11399.68744</v>
      </c>
      <c r="AI32" s="111">
        <v>11250.561809999999</v>
      </c>
      <c r="AJ32" s="111">
        <v>11501.078030000001</v>
      </c>
      <c r="AK32" s="111">
        <v>12085.13286</v>
      </c>
      <c r="AL32" s="111">
        <v>12140.75794</v>
      </c>
      <c r="AM32" s="111">
        <v>15898.56241</v>
      </c>
      <c r="AN32" s="112">
        <v>2534.5544</v>
      </c>
      <c r="AO32" s="112">
        <v>1834.70382</v>
      </c>
      <c r="AP32" s="112">
        <v>5343.3002200000001</v>
      </c>
      <c r="AQ32" s="112">
        <v>1320.6386500000001</v>
      </c>
      <c r="AR32" s="112">
        <v>2200.2103200000001</v>
      </c>
      <c r="AS32" s="112">
        <v>1539.64714</v>
      </c>
      <c r="AT32" s="112">
        <v>1135.64429</v>
      </c>
      <c r="AU32" s="112">
        <v>1279.1342400000001</v>
      </c>
      <c r="AV32" s="112">
        <v>2225.7364699999998</v>
      </c>
      <c r="AW32" s="113">
        <v>3795.8270000000002</v>
      </c>
      <c r="AX32" s="113">
        <v>4716.4267799999998</v>
      </c>
      <c r="AY32" s="113">
        <v>2396.9155599999999</v>
      </c>
      <c r="AZ32" s="113">
        <v>628.25612999999998</v>
      </c>
      <c r="BA32" s="113">
        <v>458.87398999999999</v>
      </c>
      <c r="BB32" s="113">
        <v>1616.24864</v>
      </c>
      <c r="BC32" s="113">
        <v>959.62249999999995</v>
      </c>
      <c r="BD32" s="113">
        <v>1029.9590599999999</v>
      </c>
      <c r="BE32" s="113">
        <v>932.76193000000001</v>
      </c>
      <c r="BF32" s="112">
        <v>160.833</v>
      </c>
      <c r="BG32" s="112">
        <v>0.83299999999999996</v>
      </c>
      <c r="BH32" s="112">
        <v>123.119</v>
      </c>
      <c r="BI32" s="112">
        <v>4324.0329000000002</v>
      </c>
      <c r="BJ32" s="112">
        <v>136.07485</v>
      </c>
      <c r="BK32" s="112">
        <v>10.006</v>
      </c>
      <c r="BL32" s="112">
        <v>37.872750000000003</v>
      </c>
      <c r="BM32" s="112">
        <v>114.971</v>
      </c>
      <c r="BN32" s="112">
        <v>172.887</v>
      </c>
      <c r="BO32" s="112">
        <v>3634.9940000000001</v>
      </c>
      <c r="BP32" s="112">
        <v>4715.5937800000002</v>
      </c>
      <c r="BQ32" s="112">
        <v>2273.7965600000002</v>
      </c>
      <c r="BR32" s="112">
        <v>-3695.7767699999999</v>
      </c>
      <c r="BS32" s="112">
        <v>322.79914000000002</v>
      </c>
      <c r="BT32" s="112">
        <v>1606.2426399999999</v>
      </c>
      <c r="BU32" s="112">
        <v>921.74974999999995</v>
      </c>
      <c r="BV32" s="112">
        <v>914.98806000000002</v>
      </c>
      <c r="BW32" s="112">
        <v>759.87492999999995</v>
      </c>
      <c r="BX32" s="112">
        <v>13690.508400000001</v>
      </c>
      <c r="BY32" s="112">
        <v>14589.537609999999</v>
      </c>
      <c r="BZ32" s="112">
        <v>12660.367749999999</v>
      </c>
      <c r="CA32" s="112">
        <v>12027.943569999999</v>
      </c>
      <c r="CB32" s="112">
        <v>11709.435799999999</v>
      </c>
      <c r="CC32" s="112">
        <v>13117.32667</v>
      </c>
      <c r="CD32" s="112">
        <v>13044.755359999999</v>
      </c>
      <c r="CE32" s="112">
        <v>13170.717000000001</v>
      </c>
      <c r="CF32" s="112">
        <v>16831.324339999999</v>
      </c>
      <c r="CG32" s="112">
        <v>1100.4395999999999</v>
      </c>
      <c r="CH32" s="112">
        <v>2880.88996</v>
      </c>
      <c r="CI32" s="112">
        <v>-3069.5036599999999</v>
      </c>
      <c r="CJ32" s="112">
        <v>-5016.4154200000003</v>
      </c>
      <c r="CK32" s="112">
        <v>-1877.4111800000001</v>
      </c>
      <c r="CL32" s="112">
        <v>66.595500000000001</v>
      </c>
      <c r="CM32" s="112">
        <v>-213.89454000000001</v>
      </c>
      <c r="CN32" s="112">
        <v>-364.14618000000002</v>
      </c>
      <c r="CO32" s="112">
        <v>-1465.8615400000001</v>
      </c>
      <c r="CP32" s="113">
        <v>21498.6666</v>
      </c>
      <c r="CQ32" s="113">
        <v>24050.83325</v>
      </c>
      <c r="CR32" s="113">
        <v>23485.499899999999</v>
      </c>
      <c r="CS32" s="113">
        <v>21980.166550000002</v>
      </c>
      <c r="CT32" s="113">
        <v>20994.833200000001</v>
      </c>
      <c r="CU32" s="113">
        <v>20009.49985</v>
      </c>
      <c r="CV32" s="113">
        <v>19024.166499999999</v>
      </c>
      <c r="CW32" s="113">
        <v>18038.833149999999</v>
      </c>
      <c r="CX32" s="113">
        <v>17053.499800000001</v>
      </c>
      <c r="CY32" s="113">
        <v>22664.878949999998</v>
      </c>
      <c r="CZ32" s="113">
        <v>24660.058580000001</v>
      </c>
      <c r="DA32" s="113">
        <v>23941.229810000001</v>
      </c>
      <c r="DB32" s="113">
        <v>22635.96889</v>
      </c>
      <c r="DC32" s="113">
        <v>21719.122800000001</v>
      </c>
      <c r="DD32" s="113">
        <v>21260.924770000001</v>
      </c>
      <c r="DE32" s="113">
        <v>20035.327219999999</v>
      </c>
      <c r="DF32" s="113">
        <v>19112.528549999999</v>
      </c>
      <c r="DG32" s="113">
        <v>21449.216339999999</v>
      </c>
      <c r="DH32" s="113">
        <v>12985.73425</v>
      </c>
      <c r="DI32" s="113">
        <v>12118.423919999999</v>
      </c>
      <c r="DJ32" s="113">
        <v>14467.65871</v>
      </c>
      <c r="DK32" s="113">
        <v>18178.81321</v>
      </c>
      <c r="DL32" s="113">
        <v>19139.3783</v>
      </c>
      <c r="DM32" s="113">
        <v>18614.584770000001</v>
      </c>
      <c r="DN32" s="113">
        <v>17602.88176</v>
      </c>
      <c r="DO32" s="113">
        <v>17044.22927</v>
      </c>
      <c r="DP32" s="113">
        <v>20846.778600000001</v>
      </c>
      <c r="DQ32" s="112">
        <v>9679.1447000000007</v>
      </c>
      <c r="DR32" s="112">
        <v>12541.63466</v>
      </c>
      <c r="DS32" s="112">
        <v>9473.5710999999992</v>
      </c>
      <c r="DT32" s="112">
        <v>4457.1556799999998</v>
      </c>
      <c r="DU32" s="112">
        <v>2579.7444999999998</v>
      </c>
      <c r="DV32" s="112">
        <v>2646.34</v>
      </c>
      <c r="DW32" s="112">
        <v>2432.4454599999999</v>
      </c>
      <c r="DX32" s="112">
        <v>2068.2992800000002</v>
      </c>
      <c r="DY32" s="112">
        <v>602.43773999999996</v>
      </c>
      <c r="DZ32" s="112">
        <v>461.2337</v>
      </c>
      <c r="EA32" s="112">
        <v>535.59553000000005</v>
      </c>
      <c r="EB32" s="112">
        <v>396.66590000000002</v>
      </c>
      <c r="EC32" s="112">
        <v>342.01767999999998</v>
      </c>
      <c r="ED32" s="112">
        <v>276.18351999999999</v>
      </c>
      <c r="EE32" s="112">
        <v>212.32685000000001</v>
      </c>
      <c r="EF32" s="112">
        <v>132.50979000000001</v>
      </c>
      <c r="EG32" s="112">
        <v>106.48661</v>
      </c>
      <c r="EH32" s="112">
        <v>-319.10714000000002</v>
      </c>
      <c r="EI32" s="112">
        <v>1138.1406999999999</v>
      </c>
      <c r="EJ32" s="112">
        <v>1020.92853</v>
      </c>
      <c r="EK32" s="112">
        <v>1130.3809000000001</v>
      </c>
      <c r="EL32" s="112">
        <v>964.01768000000004</v>
      </c>
      <c r="EM32" s="112">
        <v>898.18352000000004</v>
      </c>
      <c r="EN32" s="112">
        <v>834.32685000000004</v>
      </c>
      <c r="EO32" s="112">
        <v>754.50978999999995</v>
      </c>
      <c r="EP32" s="112">
        <v>728.48661000000004</v>
      </c>
      <c r="EQ32" s="114">
        <v>302.89285999999998</v>
      </c>
    </row>
    <row r="33" spans="1:147" ht="25.5" x14ac:dyDescent="0.25">
      <c r="A33" s="110" t="s">
        <v>406</v>
      </c>
      <c r="B33" s="110">
        <v>5581</v>
      </c>
      <c r="C33" s="110"/>
      <c r="D33" s="111">
        <v>18371.210210000001</v>
      </c>
      <c r="E33" s="111">
        <v>20058.424630000001</v>
      </c>
      <c r="F33" s="111">
        <v>19952.285820000001</v>
      </c>
      <c r="G33" s="111">
        <v>21894.150259999999</v>
      </c>
      <c r="H33" s="111">
        <v>23221.50015</v>
      </c>
      <c r="I33" s="111">
        <v>23062.896990000001</v>
      </c>
      <c r="J33" s="111">
        <v>24218.830620000001</v>
      </c>
      <c r="K33" s="111">
        <v>23068.76944</v>
      </c>
      <c r="L33" s="111">
        <v>23770.695879999999</v>
      </c>
      <c r="M33" s="111">
        <v>20870.105500000001</v>
      </c>
      <c r="N33" s="111">
        <v>20087.415000000001</v>
      </c>
      <c r="O33" s="111">
        <v>20442.872500000001</v>
      </c>
      <c r="P33" s="111">
        <v>21451.203949999999</v>
      </c>
      <c r="Q33" s="111">
        <v>24011.99843</v>
      </c>
      <c r="R33" s="111">
        <v>23226.971089999999</v>
      </c>
      <c r="S33" s="111">
        <v>25271.693090000001</v>
      </c>
      <c r="T33" s="111">
        <v>26031.493610000001</v>
      </c>
      <c r="U33" s="111">
        <v>26610.42801</v>
      </c>
      <c r="V33" s="112">
        <v>-2498.8952899999999</v>
      </c>
      <c r="W33" s="112">
        <v>-28.990369999999501</v>
      </c>
      <c r="X33" s="112">
        <v>-490.58668</v>
      </c>
      <c r="Y33" s="112">
        <v>442.94630999999902</v>
      </c>
      <c r="Z33" s="112">
        <v>-790.49828000000002</v>
      </c>
      <c r="AA33" s="112">
        <v>-164.074099999998</v>
      </c>
      <c r="AB33" s="112">
        <v>-1052.86247</v>
      </c>
      <c r="AC33" s="112">
        <v>-2962.72417</v>
      </c>
      <c r="AD33" s="112">
        <v>-2839.7321299999999</v>
      </c>
      <c r="AE33" s="111">
        <v>17521.889159999999</v>
      </c>
      <c r="AF33" s="111">
        <v>19111.954580000001</v>
      </c>
      <c r="AG33" s="111">
        <v>19285.994070000001</v>
      </c>
      <c r="AH33" s="111">
        <v>20395.035660000001</v>
      </c>
      <c r="AI33" s="111">
        <v>21692.94803</v>
      </c>
      <c r="AJ33" s="111">
        <v>20810.937870000002</v>
      </c>
      <c r="AK33" s="111">
        <v>22921.33007</v>
      </c>
      <c r="AL33" s="111">
        <v>21717.633900000001</v>
      </c>
      <c r="AM33" s="111">
        <v>22485.80399</v>
      </c>
      <c r="AN33" s="112">
        <v>3348.2163399999999</v>
      </c>
      <c r="AO33" s="112">
        <v>975.46041999999898</v>
      </c>
      <c r="AP33" s="112">
        <v>1156.87843</v>
      </c>
      <c r="AQ33" s="112">
        <v>1056.1682900000001</v>
      </c>
      <c r="AR33" s="112">
        <v>2319.0504000000001</v>
      </c>
      <c r="AS33" s="112">
        <v>2416.0332199999998</v>
      </c>
      <c r="AT33" s="112">
        <v>2350.3630199999998</v>
      </c>
      <c r="AU33" s="112">
        <v>4313.8597099999997</v>
      </c>
      <c r="AV33" s="112">
        <v>4124.6240200000002</v>
      </c>
      <c r="AW33" s="113">
        <v>9792.5627999999997</v>
      </c>
      <c r="AX33" s="113">
        <v>8856.4945800000005</v>
      </c>
      <c r="AY33" s="113">
        <v>1258.7076999999999</v>
      </c>
      <c r="AZ33" s="113">
        <v>20695.17411</v>
      </c>
      <c r="BA33" s="113">
        <v>4815.4575999999997</v>
      </c>
      <c r="BB33" s="113">
        <v>2178.1869499999998</v>
      </c>
      <c r="BC33" s="113">
        <v>404.80860000000001</v>
      </c>
      <c r="BD33" s="113">
        <v>349.65640000000002</v>
      </c>
      <c r="BE33" s="113">
        <v>1643.0126499999999</v>
      </c>
      <c r="BF33" s="112">
        <v>739.11654999999996</v>
      </c>
      <c r="BG33" s="112">
        <v>337.25824999999998</v>
      </c>
      <c r="BH33" s="112">
        <v>1998.1367499999999</v>
      </c>
      <c r="BI33" s="112">
        <v>20971.943210000001</v>
      </c>
      <c r="BJ33" s="112">
        <v>561.37440000000004</v>
      </c>
      <c r="BK33" s="112">
        <v>444.01490000000001</v>
      </c>
      <c r="BL33" s="112">
        <v>384.40827999999999</v>
      </c>
      <c r="BM33" s="112">
        <v>46.655149999999999</v>
      </c>
      <c r="BN33" s="112">
        <v>0</v>
      </c>
      <c r="BO33" s="112">
        <v>9053.4462500000009</v>
      </c>
      <c r="BP33" s="112">
        <v>8519.2363299999997</v>
      </c>
      <c r="BQ33" s="112">
        <v>-739.42904999999996</v>
      </c>
      <c r="BR33" s="112">
        <v>-276.76909999999998</v>
      </c>
      <c r="BS33" s="112">
        <v>4254.0832</v>
      </c>
      <c r="BT33" s="112">
        <v>1734.1720499999999</v>
      </c>
      <c r="BU33" s="112">
        <v>20.400320000000001</v>
      </c>
      <c r="BV33" s="112">
        <v>303.00125000000003</v>
      </c>
      <c r="BW33" s="112">
        <v>1643.0126499999999</v>
      </c>
      <c r="BX33" s="112">
        <v>27314.451959999999</v>
      </c>
      <c r="BY33" s="112">
        <v>27968.44916</v>
      </c>
      <c r="BZ33" s="112">
        <v>20544.70177</v>
      </c>
      <c r="CA33" s="112">
        <v>41090.209770000001</v>
      </c>
      <c r="CB33" s="112">
        <v>26508.405630000001</v>
      </c>
      <c r="CC33" s="112">
        <v>22989.124820000001</v>
      </c>
      <c r="CD33" s="112">
        <v>23326.13867</v>
      </c>
      <c r="CE33" s="112">
        <v>22067.290300000001</v>
      </c>
      <c r="CF33" s="112">
        <v>24128.816640000001</v>
      </c>
      <c r="CG33" s="112">
        <v>5705.22991</v>
      </c>
      <c r="CH33" s="112">
        <v>7543.7759100000003</v>
      </c>
      <c r="CI33" s="112">
        <v>-1896.3074799999999</v>
      </c>
      <c r="CJ33" s="112">
        <v>-1332.9373900000001</v>
      </c>
      <c r="CK33" s="112">
        <v>1935.0328</v>
      </c>
      <c r="CL33" s="112">
        <v>-681.86117000000002</v>
      </c>
      <c r="CM33" s="112">
        <v>-2329.9627</v>
      </c>
      <c r="CN33" s="112">
        <v>-4010.8584599999999</v>
      </c>
      <c r="CO33" s="112">
        <v>-2481.6113700000001</v>
      </c>
      <c r="CP33" s="113">
        <v>28000</v>
      </c>
      <c r="CQ33" s="113">
        <v>31530</v>
      </c>
      <c r="CR33" s="113">
        <v>33256.193339999998</v>
      </c>
      <c r="CS33" s="113">
        <v>31940</v>
      </c>
      <c r="CT33" s="113">
        <v>35645</v>
      </c>
      <c r="CU33" s="113">
        <v>32850</v>
      </c>
      <c r="CV33" s="113">
        <v>32055</v>
      </c>
      <c r="CW33" s="113">
        <v>29760</v>
      </c>
      <c r="CX33" s="113">
        <v>28465</v>
      </c>
      <c r="CY33" s="113">
        <v>31608.645929999999</v>
      </c>
      <c r="CZ33" s="113">
        <v>35151.45723</v>
      </c>
      <c r="DA33" s="113">
        <v>36136.476139999999</v>
      </c>
      <c r="DB33" s="113">
        <v>34514.009760000001</v>
      </c>
      <c r="DC33" s="113">
        <v>40962.56452</v>
      </c>
      <c r="DD33" s="113">
        <v>35771.323239999998</v>
      </c>
      <c r="DE33" s="113">
        <v>35315.681579999997</v>
      </c>
      <c r="DF33" s="113">
        <v>32200.158879999999</v>
      </c>
      <c r="DG33" s="113">
        <v>30826.05458</v>
      </c>
      <c r="DH33" s="113">
        <v>15785.91149</v>
      </c>
      <c r="DI33" s="113">
        <v>12401.54716</v>
      </c>
      <c r="DJ33" s="113">
        <v>15472.58135</v>
      </c>
      <c r="DK33" s="113">
        <v>15918.101909999999</v>
      </c>
      <c r="DL33" s="113">
        <v>20376.280019999998</v>
      </c>
      <c r="DM33" s="113">
        <v>15866.89991</v>
      </c>
      <c r="DN33" s="113">
        <v>15181.57955</v>
      </c>
      <c r="DO33" s="113">
        <v>16079.96531</v>
      </c>
      <c r="DP33" s="113">
        <v>17186.722399999999</v>
      </c>
      <c r="DQ33" s="112">
        <v>15822.73444</v>
      </c>
      <c r="DR33" s="112">
        <v>22749.910070000002</v>
      </c>
      <c r="DS33" s="112">
        <v>20663.894789999998</v>
      </c>
      <c r="DT33" s="112">
        <v>18595.90785</v>
      </c>
      <c r="DU33" s="112">
        <v>20586.284500000002</v>
      </c>
      <c r="DV33" s="112">
        <v>19904.423330000001</v>
      </c>
      <c r="DW33" s="112">
        <v>20134.102029999998</v>
      </c>
      <c r="DX33" s="112">
        <v>16120.193569999999</v>
      </c>
      <c r="DY33" s="112">
        <v>13639.332179999999</v>
      </c>
      <c r="DZ33" s="112">
        <v>646.47961999999995</v>
      </c>
      <c r="EA33" s="112">
        <v>748.32156999999995</v>
      </c>
      <c r="EB33" s="112">
        <v>669.90493000000004</v>
      </c>
      <c r="EC33" s="112">
        <v>639.07912999999996</v>
      </c>
      <c r="ED33" s="112">
        <v>583.54092000000003</v>
      </c>
      <c r="EE33" s="112">
        <v>490.51922000000002</v>
      </c>
      <c r="EF33" s="112">
        <v>401.54559999999998</v>
      </c>
      <c r="EG33" s="112">
        <v>385.50778000000003</v>
      </c>
      <c r="EH33" s="112">
        <v>395.70361000000003</v>
      </c>
      <c r="EI33" s="112">
        <v>1495.80062</v>
      </c>
      <c r="EJ33" s="112">
        <v>1694.7915700000001</v>
      </c>
      <c r="EK33" s="112">
        <v>1336.1969300000001</v>
      </c>
      <c r="EL33" s="112">
        <v>2138.1941299999999</v>
      </c>
      <c r="EM33" s="112">
        <v>2112.09292</v>
      </c>
      <c r="EN33" s="112">
        <v>2742.47822</v>
      </c>
      <c r="EO33" s="112">
        <v>1699.0465999999999</v>
      </c>
      <c r="EP33" s="112">
        <v>1736.6437800000001</v>
      </c>
      <c r="EQ33" s="114">
        <v>1680.5956100000001</v>
      </c>
    </row>
    <row r="34" spans="1:147" x14ac:dyDescent="0.25">
      <c r="A34" s="110" t="s">
        <v>405</v>
      </c>
      <c r="B34" s="110">
        <v>5902</v>
      </c>
      <c r="C34" s="110"/>
      <c r="D34" s="111">
        <v>988.02237000000002</v>
      </c>
      <c r="E34" s="111">
        <v>1047.1440299999999</v>
      </c>
      <c r="F34" s="111">
        <v>1293.7164399999999</v>
      </c>
      <c r="G34" s="111">
        <v>935.80687</v>
      </c>
      <c r="H34" s="111">
        <v>1381.4346</v>
      </c>
      <c r="I34" s="111">
        <v>979.69350999999995</v>
      </c>
      <c r="J34" s="111">
        <v>1144.26511</v>
      </c>
      <c r="K34" s="111">
        <v>1577.72063</v>
      </c>
      <c r="L34" s="111">
        <v>1368.0710799999999</v>
      </c>
      <c r="M34" s="111">
        <v>1101.04495</v>
      </c>
      <c r="N34" s="111">
        <v>1229.6365900000001</v>
      </c>
      <c r="O34" s="111">
        <v>1107.9925599999999</v>
      </c>
      <c r="P34" s="111">
        <v>1191.2789</v>
      </c>
      <c r="Q34" s="111">
        <v>1225.5735099999999</v>
      </c>
      <c r="R34" s="111">
        <v>1311.44253</v>
      </c>
      <c r="S34" s="111">
        <v>1918.24784</v>
      </c>
      <c r="T34" s="111">
        <v>1371.09007</v>
      </c>
      <c r="U34" s="111">
        <v>1403.4717700000001</v>
      </c>
      <c r="V34" s="112">
        <v>-113.02258</v>
      </c>
      <c r="W34" s="112">
        <v>-182.49256</v>
      </c>
      <c r="X34" s="112">
        <v>185.72388000000001</v>
      </c>
      <c r="Y34" s="112">
        <v>-255.47202999999999</v>
      </c>
      <c r="Z34" s="112">
        <v>155.86108999999999</v>
      </c>
      <c r="AA34" s="112">
        <v>-331.74901999999997</v>
      </c>
      <c r="AB34" s="112">
        <v>-773.98272999999995</v>
      </c>
      <c r="AC34" s="112">
        <v>206.63056</v>
      </c>
      <c r="AD34" s="112">
        <v>-35.400690000000203</v>
      </c>
      <c r="AE34" s="111">
        <v>960.83537000000001</v>
      </c>
      <c r="AF34" s="111">
        <v>1021.79203</v>
      </c>
      <c r="AG34" s="111">
        <v>1251.4854399999999</v>
      </c>
      <c r="AH34" s="111">
        <v>894.45487000000003</v>
      </c>
      <c r="AI34" s="111">
        <v>1328.7665999999999</v>
      </c>
      <c r="AJ34" s="111">
        <v>918.31210999999996</v>
      </c>
      <c r="AK34" s="111">
        <v>1031.70011</v>
      </c>
      <c r="AL34" s="111">
        <v>1450.65563</v>
      </c>
      <c r="AM34" s="111">
        <v>1241.0060800000001</v>
      </c>
      <c r="AN34" s="112">
        <v>140.20957999999999</v>
      </c>
      <c r="AO34" s="112">
        <v>207.84456</v>
      </c>
      <c r="AP34" s="112">
        <v>-143.49288000000001</v>
      </c>
      <c r="AQ34" s="112">
        <v>296.82402999999999</v>
      </c>
      <c r="AR34" s="112">
        <v>-103.19309</v>
      </c>
      <c r="AS34" s="112">
        <v>393.13042000000002</v>
      </c>
      <c r="AT34" s="112">
        <v>886.54773</v>
      </c>
      <c r="AU34" s="112">
        <v>-79.565560000000005</v>
      </c>
      <c r="AV34" s="112">
        <v>162.46569</v>
      </c>
      <c r="AW34" s="113">
        <v>120.7578</v>
      </c>
      <c r="AX34" s="113">
        <v>389.59435000000002</v>
      </c>
      <c r="AY34" s="113">
        <v>119.42775</v>
      </c>
      <c r="AZ34" s="113">
        <v>49.607999999999997</v>
      </c>
      <c r="BA34" s="113">
        <v>708.50819999999999</v>
      </c>
      <c r="BB34" s="113">
        <v>632.96685000000002</v>
      </c>
      <c r="BC34" s="113">
        <v>1347.17994</v>
      </c>
      <c r="BD34" s="113">
        <v>798.43573000000004</v>
      </c>
      <c r="BE34" s="113">
        <v>252.02025</v>
      </c>
      <c r="BF34" s="112">
        <v>1E-3</v>
      </c>
      <c r="BG34" s="112">
        <v>0</v>
      </c>
      <c r="BH34" s="112">
        <v>0</v>
      </c>
      <c r="BI34" s="112">
        <v>0</v>
      </c>
      <c r="BJ34" s="112">
        <v>44.293999999999997</v>
      </c>
      <c r="BK34" s="112">
        <v>0</v>
      </c>
      <c r="BL34" s="112">
        <v>0</v>
      </c>
      <c r="BM34" s="112">
        <v>0</v>
      </c>
      <c r="BN34" s="112">
        <v>29.38</v>
      </c>
      <c r="BO34" s="112">
        <v>120.7568</v>
      </c>
      <c r="BP34" s="112">
        <v>389.59435000000002</v>
      </c>
      <c r="BQ34" s="112">
        <v>119.42775</v>
      </c>
      <c r="BR34" s="112">
        <v>49.607999999999997</v>
      </c>
      <c r="BS34" s="112">
        <v>664.21420000000001</v>
      </c>
      <c r="BT34" s="112">
        <v>632.96685000000002</v>
      </c>
      <c r="BU34" s="112">
        <v>1347.17994</v>
      </c>
      <c r="BV34" s="112">
        <v>798.43573000000004</v>
      </c>
      <c r="BW34" s="112">
        <v>222.64025000000001</v>
      </c>
      <c r="BX34" s="112">
        <v>1081.5931700000001</v>
      </c>
      <c r="BY34" s="112">
        <v>1411.3863799999999</v>
      </c>
      <c r="BZ34" s="112">
        <v>1370.91319</v>
      </c>
      <c r="CA34" s="112">
        <v>944.06286999999998</v>
      </c>
      <c r="CB34" s="112">
        <v>2037.2747999999999</v>
      </c>
      <c r="CC34" s="112">
        <v>1551.2789600000001</v>
      </c>
      <c r="CD34" s="112">
        <v>2378.8800500000002</v>
      </c>
      <c r="CE34" s="112">
        <v>2249.0913599999999</v>
      </c>
      <c r="CF34" s="112">
        <v>1493.0263299999999</v>
      </c>
      <c r="CG34" s="112">
        <v>-19.452780000000001</v>
      </c>
      <c r="CH34" s="112">
        <v>181.74978999999999</v>
      </c>
      <c r="CI34" s="112">
        <v>262.92063000000002</v>
      </c>
      <c r="CJ34" s="112">
        <v>-247.21602999999999</v>
      </c>
      <c r="CK34" s="112">
        <v>767.40728999999999</v>
      </c>
      <c r="CL34" s="112">
        <v>239.83643000000001</v>
      </c>
      <c r="CM34" s="112">
        <v>460.63220999999999</v>
      </c>
      <c r="CN34" s="112">
        <v>878.00129000000004</v>
      </c>
      <c r="CO34" s="112">
        <v>60.17456</v>
      </c>
      <c r="CP34" s="113">
        <v>5</v>
      </c>
      <c r="CQ34" s="113">
        <v>505</v>
      </c>
      <c r="CR34" s="113">
        <v>455</v>
      </c>
      <c r="CS34" s="113">
        <v>405</v>
      </c>
      <c r="CT34" s="113">
        <v>1255</v>
      </c>
      <c r="CU34" s="113">
        <v>2975</v>
      </c>
      <c r="CV34" s="113">
        <v>2895</v>
      </c>
      <c r="CW34" s="113">
        <v>3060</v>
      </c>
      <c r="CX34" s="113">
        <v>3411.5</v>
      </c>
      <c r="CY34" s="113">
        <v>364.53735</v>
      </c>
      <c r="CZ34" s="113">
        <v>756.45955000000004</v>
      </c>
      <c r="DA34" s="113">
        <v>628.92224999999996</v>
      </c>
      <c r="DB34" s="113">
        <v>502.8956</v>
      </c>
      <c r="DC34" s="113">
        <v>1633.4474299999999</v>
      </c>
      <c r="DD34" s="113">
        <v>3018.42173</v>
      </c>
      <c r="DE34" s="113">
        <v>3510.97991</v>
      </c>
      <c r="DF34" s="113">
        <v>3307.8451599999999</v>
      </c>
      <c r="DG34" s="113">
        <v>3562.6794199999999</v>
      </c>
      <c r="DH34" s="113">
        <v>1851.17488</v>
      </c>
      <c r="DI34" s="113">
        <v>1992.9407900000001</v>
      </c>
      <c r="DJ34" s="113">
        <v>1590.5198600000001</v>
      </c>
      <c r="DK34" s="113">
        <v>1760.39194</v>
      </c>
      <c r="DL34" s="113">
        <v>2100.0493799999999</v>
      </c>
      <c r="DM34" s="113">
        <v>3276.2617</v>
      </c>
      <c r="DN34" s="113">
        <v>2789.5804699999999</v>
      </c>
      <c r="DO34" s="113">
        <v>2101.4214299999999</v>
      </c>
      <c r="DP34" s="113">
        <v>2271.3775799999999</v>
      </c>
      <c r="DQ34" s="112">
        <v>-1486.63753</v>
      </c>
      <c r="DR34" s="112">
        <v>-1236.4812400000001</v>
      </c>
      <c r="DS34" s="112">
        <v>-961.59761000000003</v>
      </c>
      <c r="DT34" s="112">
        <v>-1257.4963399999999</v>
      </c>
      <c r="DU34" s="112">
        <v>-466.60194999999999</v>
      </c>
      <c r="DV34" s="112">
        <v>-257.83996999999999</v>
      </c>
      <c r="DW34" s="112">
        <v>721.39944000000003</v>
      </c>
      <c r="DX34" s="112">
        <v>1206.42373</v>
      </c>
      <c r="DY34" s="112">
        <v>1291.3018400000001</v>
      </c>
      <c r="DZ34" s="112">
        <v>-17.480589999999999</v>
      </c>
      <c r="EA34" s="112">
        <v>-12.188129999999999</v>
      </c>
      <c r="EB34" s="112">
        <v>-7.43065</v>
      </c>
      <c r="EC34" s="112">
        <v>-8.6920900000000003</v>
      </c>
      <c r="ED34" s="112">
        <v>-9.97532</v>
      </c>
      <c r="EE34" s="112">
        <v>13.902810000000001</v>
      </c>
      <c r="EF34" s="112">
        <v>26.443580000000001</v>
      </c>
      <c r="EG34" s="112">
        <v>24.88795</v>
      </c>
      <c r="EH34" s="112">
        <v>24.247240000000001</v>
      </c>
      <c r="EI34" s="112">
        <v>9.70641</v>
      </c>
      <c r="EJ34" s="112">
        <v>13.163869999999999</v>
      </c>
      <c r="EK34" s="112">
        <v>34.800350000000002</v>
      </c>
      <c r="EL34" s="112">
        <v>32.659910000000004</v>
      </c>
      <c r="EM34" s="112">
        <v>42.692680000000003</v>
      </c>
      <c r="EN34" s="112">
        <v>75.283810000000003</v>
      </c>
      <c r="EO34" s="112">
        <v>139.00857999999999</v>
      </c>
      <c r="EP34" s="112">
        <v>151.95294999999999</v>
      </c>
      <c r="EQ34" s="114">
        <v>151.31224</v>
      </c>
    </row>
    <row r="35" spans="1:147" x14ac:dyDescent="0.25">
      <c r="A35" s="110" t="s">
        <v>404</v>
      </c>
      <c r="B35" s="110">
        <v>5512</v>
      </c>
      <c r="C35" s="110"/>
      <c r="D35" s="111">
        <v>4538.3634000000002</v>
      </c>
      <c r="E35" s="111">
        <v>4566.5253300000004</v>
      </c>
      <c r="F35" s="111">
        <v>4972.7433099999998</v>
      </c>
      <c r="G35" s="111">
        <v>4993.42436</v>
      </c>
      <c r="H35" s="111">
        <v>4977.7841900000003</v>
      </c>
      <c r="I35" s="111">
        <v>5342.6251700000003</v>
      </c>
      <c r="J35" s="111">
        <v>5731.0246500000003</v>
      </c>
      <c r="K35" s="111">
        <v>5697.2032200000003</v>
      </c>
      <c r="L35" s="111">
        <v>5955.8759399999999</v>
      </c>
      <c r="M35" s="111">
        <v>5336.2611200000001</v>
      </c>
      <c r="N35" s="111">
        <v>5154.5399699999998</v>
      </c>
      <c r="O35" s="111">
        <v>4843.6050599999999</v>
      </c>
      <c r="P35" s="111">
        <v>5063.9415799999997</v>
      </c>
      <c r="Q35" s="111">
        <v>5725.2624400000004</v>
      </c>
      <c r="R35" s="111">
        <v>5672.58727</v>
      </c>
      <c r="S35" s="111">
        <v>6027.2876500000002</v>
      </c>
      <c r="T35" s="111">
        <v>6182.6677</v>
      </c>
      <c r="U35" s="111">
        <v>6869.09321</v>
      </c>
      <c r="V35" s="112">
        <v>-797.89772000000005</v>
      </c>
      <c r="W35" s="112">
        <v>-588.01463999999896</v>
      </c>
      <c r="X35" s="112">
        <v>129.13825</v>
      </c>
      <c r="Y35" s="112">
        <v>-70.517219999999696</v>
      </c>
      <c r="Z35" s="112">
        <v>-747.47825</v>
      </c>
      <c r="AA35" s="112">
        <v>-329.96210000000002</v>
      </c>
      <c r="AB35" s="112">
        <v>-296.26299999999998</v>
      </c>
      <c r="AC35" s="112">
        <v>-485.46447999999998</v>
      </c>
      <c r="AD35" s="112">
        <v>-913.21726999999998</v>
      </c>
      <c r="AE35" s="111">
        <v>4097.9633999999996</v>
      </c>
      <c r="AF35" s="111">
        <v>4117.0853299999999</v>
      </c>
      <c r="AG35" s="111">
        <v>4488.2433099999998</v>
      </c>
      <c r="AH35" s="111">
        <v>4506.92436</v>
      </c>
      <c r="AI35" s="111">
        <v>4471.8621899999998</v>
      </c>
      <c r="AJ35" s="111">
        <v>4837.7251699999997</v>
      </c>
      <c r="AK35" s="111">
        <v>5182.5435500000003</v>
      </c>
      <c r="AL35" s="111">
        <v>5142.2032200000003</v>
      </c>
      <c r="AM35" s="111">
        <v>5358.0885399999997</v>
      </c>
      <c r="AN35" s="112">
        <v>1238.29772</v>
      </c>
      <c r="AO35" s="112">
        <v>1037.4546399999999</v>
      </c>
      <c r="AP35" s="112">
        <v>355.36174999999997</v>
      </c>
      <c r="AQ35" s="112">
        <v>557.01721999999995</v>
      </c>
      <c r="AR35" s="112">
        <v>1253.4002499999999</v>
      </c>
      <c r="AS35" s="112">
        <v>834.86210000000005</v>
      </c>
      <c r="AT35" s="112">
        <v>844.7441</v>
      </c>
      <c r="AU35" s="112">
        <v>1040.4644800000001</v>
      </c>
      <c r="AV35" s="112">
        <v>1511.00467</v>
      </c>
      <c r="AW35" s="113">
        <v>2455.2197999999999</v>
      </c>
      <c r="AX35" s="113">
        <v>1769.0414000000001</v>
      </c>
      <c r="AY35" s="113">
        <v>386.15705000000003</v>
      </c>
      <c r="AZ35" s="113">
        <v>372.52010000000001</v>
      </c>
      <c r="BA35" s="113">
        <v>970.39615000000003</v>
      </c>
      <c r="BB35" s="113">
        <v>646.21690000000001</v>
      </c>
      <c r="BC35" s="113">
        <v>2219.7530499999998</v>
      </c>
      <c r="BD35" s="113">
        <v>1207.0233599999999</v>
      </c>
      <c r="BE35" s="113">
        <v>2182.6968099999999</v>
      </c>
      <c r="BF35" s="112">
        <v>394.93930999999998</v>
      </c>
      <c r="BG35" s="112">
        <v>97.51285</v>
      </c>
      <c r="BH35" s="112">
        <v>197.98240000000001</v>
      </c>
      <c r="BI35" s="112">
        <v>354.11335000000003</v>
      </c>
      <c r="BJ35" s="112">
        <v>79.421549999999996</v>
      </c>
      <c r="BK35" s="112">
        <v>86.543549999999996</v>
      </c>
      <c r="BL35" s="112">
        <v>121.7</v>
      </c>
      <c r="BM35" s="112">
        <v>878.20055000000002</v>
      </c>
      <c r="BN35" s="112">
        <v>734.57330000000002</v>
      </c>
      <c r="BO35" s="112">
        <v>2060.2804900000001</v>
      </c>
      <c r="BP35" s="112">
        <v>1671.52855</v>
      </c>
      <c r="BQ35" s="112">
        <v>188.17465000000001</v>
      </c>
      <c r="BR35" s="112">
        <v>18.406749999999999</v>
      </c>
      <c r="BS35" s="112">
        <v>890.97460000000001</v>
      </c>
      <c r="BT35" s="112">
        <v>559.67335000000003</v>
      </c>
      <c r="BU35" s="112">
        <v>2098.05305</v>
      </c>
      <c r="BV35" s="112">
        <v>328.82281</v>
      </c>
      <c r="BW35" s="112">
        <v>1448.1235099999999</v>
      </c>
      <c r="BX35" s="112">
        <v>6553.1832000000004</v>
      </c>
      <c r="BY35" s="112">
        <v>5886.12673</v>
      </c>
      <c r="BZ35" s="112">
        <v>4874.4003599999996</v>
      </c>
      <c r="CA35" s="112">
        <v>4879.4444599999997</v>
      </c>
      <c r="CB35" s="112">
        <v>5442.2583400000003</v>
      </c>
      <c r="CC35" s="112">
        <v>5483.9420700000001</v>
      </c>
      <c r="CD35" s="112">
        <v>7402.2965999999997</v>
      </c>
      <c r="CE35" s="112">
        <v>6349.2265799999996</v>
      </c>
      <c r="CF35" s="112">
        <v>7540.7853500000001</v>
      </c>
      <c r="CG35" s="112">
        <v>821.98276999999996</v>
      </c>
      <c r="CH35" s="112">
        <v>634.07390999999996</v>
      </c>
      <c r="CI35" s="112">
        <v>-167.18709999999999</v>
      </c>
      <c r="CJ35" s="112">
        <v>-538.61046999999996</v>
      </c>
      <c r="CK35" s="112">
        <v>-362.42565000000002</v>
      </c>
      <c r="CL35" s="112">
        <v>-275.18875000000003</v>
      </c>
      <c r="CM35" s="112">
        <v>1253.3089500000001</v>
      </c>
      <c r="CN35" s="112">
        <v>-711.64166999999998</v>
      </c>
      <c r="CO35" s="112">
        <v>-62.881160000000001</v>
      </c>
      <c r="CP35" s="113">
        <v>10683.029</v>
      </c>
      <c r="CQ35" s="113">
        <v>10730.306850000001</v>
      </c>
      <c r="CR35" s="113">
        <v>10747.018749999999</v>
      </c>
      <c r="CS35" s="113">
        <v>10031.2845</v>
      </c>
      <c r="CT35" s="113">
        <v>11250.79745</v>
      </c>
      <c r="CU35" s="113">
        <v>9574.65</v>
      </c>
      <c r="CV35" s="113">
        <v>10950.603499999999</v>
      </c>
      <c r="CW35" s="113">
        <v>10769.35</v>
      </c>
      <c r="CX35" s="113">
        <v>10571.95</v>
      </c>
      <c r="CY35" s="113">
        <v>10989.72532</v>
      </c>
      <c r="CZ35" s="113">
        <v>11239.542939999999</v>
      </c>
      <c r="DA35" s="113">
        <v>11067.50359</v>
      </c>
      <c r="DB35" s="113">
        <v>10387.45199</v>
      </c>
      <c r="DC35" s="113">
        <v>11746.03219</v>
      </c>
      <c r="DD35" s="113">
        <v>9993.5899000000009</v>
      </c>
      <c r="DE35" s="113">
        <v>11460.956099999999</v>
      </c>
      <c r="DF35" s="113">
        <v>11437.93498</v>
      </c>
      <c r="DG35" s="113">
        <v>11382.79724</v>
      </c>
      <c r="DH35" s="113">
        <v>3006.60835</v>
      </c>
      <c r="DI35" s="113">
        <v>2593.7310600000001</v>
      </c>
      <c r="DJ35" s="113">
        <v>2658.8788100000002</v>
      </c>
      <c r="DK35" s="113">
        <v>2517.43768</v>
      </c>
      <c r="DL35" s="113">
        <v>4218.4435299999996</v>
      </c>
      <c r="DM35" s="113">
        <v>2741.1899899999999</v>
      </c>
      <c r="DN35" s="113">
        <v>2925.2472400000001</v>
      </c>
      <c r="DO35" s="113">
        <v>3613.8677899999998</v>
      </c>
      <c r="DP35" s="113">
        <v>3621.61121</v>
      </c>
      <c r="DQ35" s="112">
        <v>7983.11697</v>
      </c>
      <c r="DR35" s="112">
        <v>8645.8118799999993</v>
      </c>
      <c r="DS35" s="112">
        <v>8408.6247800000001</v>
      </c>
      <c r="DT35" s="112">
        <v>7870.0143099999996</v>
      </c>
      <c r="DU35" s="112">
        <v>7527.5886600000003</v>
      </c>
      <c r="DV35" s="112">
        <v>7252.3999100000001</v>
      </c>
      <c r="DW35" s="112">
        <v>8535.7088600000006</v>
      </c>
      <c r="DX35" s="112">
        <v>7824.0671899999998</v>
      </c>
      <c r="DY35" s="112">
        <v>7761.1860299999998</v>
      </c>
      <c r="DZ35" s="112">
        <v>224.39760999999999</v>
      </c>
      <c r="EA35" s="112">
        <v>225.56393</v>
      </c>
      <c r="EB35" s="112">
        <v>226.30199999999999</v>
      </c>
      <c r="EC35" s="112">
        <v>213.6772</v>
      </c>
      <c r="ED35" s="112">
        <v>186.97309000000001</v>
      </c>
      <c r="EE35" s="112">
        <v>184.81267</v>
      </c>
      <c r="EF35" s="112">
        <v>109.3028</v>
      </c>
      <c r="EG35" s="112">
        <v>95.755589999999998</v>
      </c>
      <c r="EH35" s="112">
        <v>96.375280000000004</v>
      </c>
      <c r="EI35" s="112">
        <v>664.79760999999996</v>
      </c>
      <c r="EJ35" s="112">
        <v>675.00392999999997</v>
      </c>
      <c r="EK35" s="112">
        <v>710.80200000000002</v>
      </c>
      <c r="EL35" s="112">
        <v>700.17719999999997</v>
      </c>
      <c r="EM35" s="112">
        <v>692.89508999999998</v>
      </c>
      <c r="EN35" s="112">
        <v>689.71267</v>
      </c>
      <c r="EO35" s="112">
        <v>657.78380000000004</v>
      </c>
      <c r="EP35" s="112">
        <v>650.75558999999998</v>
      </c>
      <c r="EQ35" s="114">
        <v>694.16228000000001</v>
      </c>
    </row>
    <row r="36" spans="1:147" x14ac:dyDescent="0.25">
      <c r="A36" s="110" t="s">
        <v>403</v>
      </c>
      <c r="B36" s="110">
        <v>5424</v>
      </c>
      <c r="C36" s="110"/>
      <c r="D36" s="111">
        <v>1492.4258199999999</v>
      </c>
      <c r="E36" s="111">
        <v>1360.59293</v>
      </c>
      <c r="F36" s="111">
        <v>1365.3897899999999</v>
      </c>
      <c r="G36" s="111">
        <v>1496.1996099999999</v>
      </c>
      <c r="H36" s="111">
        <v>1470.8831499999999</v>
      </c>
      <c r="I36" s="111">
        <v>1576.64167</v>
      </c>
      <c r="J36" s="111">
        <v>1471.9403199999999</v>
      </c>
      <c r="K36" s="111">
        <v>1382.46865</v>
      </c>
      <c r="L36" s="111">
        <v>1416.96712</v>
      </c>
      <c r="M36" s="111">
        <v>1331.7909400000001</v>
      </c>
      <c r="N36" s="111">
        <v>1493.3111200000001</v>
      </c>
      <c r="O36" s="111">
        <v>1495.3142600000001</v>
      </c>
      <c r="P36" s="111">
        <v>1485.21702</v>
      </c>
      <c r="Q36" s="111">
        <v>1765.8997300000001</v>
      </c>
      <c r="R36" s="111">
        <v>1432.86941</v>
      </c>
      <c r="S36" s="111">
        <v>1437.7548200000001</v>
      </c>
      <c r="T36" s="111">
        <v>1711.0783699999999</v>
      </c>
      <c r="U36" s="111">
        <v>1430.91417</v>
      </c>
      <c r="V36" s="112">
        <v>160.63488000000001</v>
      </c>
      <c r="W36" s="112">
        <v>-132.71818999999999</v>
      </c>
      <c r="X36" s="112">
        <v>-129.92447000000001</v>
      </c>
      <c r="Y36" s="112">
        <v>10.982589999999799</v>
      </c>
      <c r="Z36" s="112">
        <v>-295.01657999999998</v>
      </c>
      <c r="AA36" s="112">
        <v>143.77225999999999</v>
      </c>
      <c r="AB36" s="112">
        <v>34.185499999999799</v>
      </c>
      <c r="AC36" s="112">
        <v>-328.60971999999998</v>
      </c>
      <c r="AD36" s="112">
        <v>-13.947050000000001</v>
      </c>
      <c r="AE36" s="111">
        <v>1428.6570200000001</v>
      </c>
      <c r="AF36" s="111">
        <v>1292.09293</v>
      </c>
      <c r="AG36" s="111">
        <v>1297.8897899999999</v>
      </c>
      <c r="AH36" s="111">
        <v>1429.6996099999999</v>
      </c>
      <c r="AI36" s="111">
        <v>1404.3831499999999</v>
      </c>
      <c r="AJ36" s="111">
        <v>1514.14167</v>
      </c>
      <c r="AK36" s="111">
        <v>1405.6703199999999</v>
      </c>
      <c r="AL36" s="111">
        <v>1305.2646500000001</v>
      </c>
      <c r="AM36" s="111">
        <v>1369.83312</v>
      </c>
      <c r="AN36" s="112">
        <v>-96.866079999999997</v>
      </c>
      <c r="AO36" s="112">
        <v>201.21818999999999</v>
      </c>
      <c r="AP36" s="112">
        <v>197.42447000000001</v>
      </c>
      <c r="AQ36" s="112">
        <v>55.517410000000197</v>
      </c>
      <c r="AR36" s="112">
        <v>361.51657999999998</v>
      </c>
      <c r="AS36" s="112">
        <v>-81.272260000000003</v>
      </c>
      <c r="AT36" s="112">
        <v>32.084500000000197</v>
      </c>
      <c r="AU36" s="112">
        <v>405.81371999999999</v>
      </c>
      <c r="AV36" s="112">
        <v>61.081049999999998</v>
      </c>
      <c r="AW36" s="113">
        <v>29.468800000000002</v>
      </c>
      <c r="AX36" s="113">
        <v>3.0219999999999998</v>
      </c>
      <c r="AY36" s="113">
        <v>0</v>
      </c>
      <c r="AZ36" s="113">
        <v>56.674700000000001</v>
      </c>
      <c r="BA36" s="113">
        <v>49.8827</v>
      </c>
      <c r="BB36" s="113">
        <v>272.46035000000001</v>
      </c>
      <c r="BC36" s="113">
        <v>21.950299999999999</v>
      </c>
      <c r="BD36" s="113">
        <v>23.044799999999999</v>
      </c>
      <c r="BE36" s="113">
        <v>1044.9238</v>
      </c>
      <c r="BF36" s="112">
        <v>0</v>
      </c>
      <c r="BG36" s="112">
        <v>0</v>
      </c>
      <c r="BH36" s="112">
        <v>0</v>
      </c>
      <c r="BI36" s="112">
        <v>0</v>
      </c>
      <c r="BJ36" s="112">
        <v>0</v>
      </c>
      <c r="BK36" s="112">
        <v>137.45865000000001</v>
      </c>
      <c r="BL36" s="112">
        <v>0</v>
      </c>
      <c r="BM36" s="112">
        <v>0</v>
      </c>
      <c r="BN36" s="112">
        <v>87.144000000000005</v>
      </c>
      <c r="BO36" s="112">
        <v>29.468800000000002</v>
      </c>
      <c r="BP36" s="112">
        <v>3.0219999999999998</v>
      </c>
      <c r="BQ36" s="112">
        <v>0</v>
      </c>
      <c r="BR36" s="112">
        <v>56.674700000000001</v>
      </c>
      <c r="BS36" s="112">
        <v>49.8827</v>
      </c>
      <c r="BT36" s="112">
        <v>135.0017</v>
      </c>
      <c r="BU36" s="112">
        <v>21.950299999999999</v>
      </c>
      <c r="BV36" s="112">
        <v>23.044799999999999</v>
      </c>
      <c r="BW36" s="112">
        <v>957.77980000000002</v>
      </c>
      <c r="BX36" s="112">
        <v>1458.12582</v>
      </c>
      <c r="BY36" s="112">
        <v>1295.11493</v>
      </c>
      <c r="BZ36" s="112">
        <v>1297.8897899999999</v>
      </c>
      <c r="CA36" s="112">
        <v>1486.3743099999999</v>
      </c>
      <c r="CB36" s="112">
        <v>1454.26585</v>
      </c>
      <c r="CC36" s="112">
        <v>1786.60202</v>
      </c>
      <c r="CD36" s="112">
        <v>1427.6206199999999</v>
      </c>
      <c r="CE36" s="112">
        <v>1328.30945</v>
      </c>
      <c r="CF36" s="112">
        <v>2414.7569199999998</v>
      </c>
      <c r="CG36" s="112">
        <v>126.33488</v>
      </c>
      <c r="CH36" s="112">
        <v>-198.19619</v>
      </c>
      <c r="CI36" s="112">
        <v>-197.42447000000001</v>
      </c>
      <c r="CJ36" s="112">
        <v>1.1572899999999999</v>
      </c>
      <c r="CK36" s="112">
        <v>-311.63387999999998</v>
      </c>
      <c r="CL36" s="112">
        <v>216.27395999999999</v>
      </c>
      <c r="CM36" s="112">
        <v>-10.1342</v>
      </c>
      <c r="CN36" s="112">
        <v>-382.76891999999998</v>
      </c>
      <c r="CO36" s="112">
        <v>896.69875000000002</v>
      </c>
      <c r="CP36" s="113">
        <v>1533.8801000000001</v>
      </c>
      <c r="CQ36" s="113">
        <v>2490.0801000000001</v>
      </c>
      <c r="CR36" s="113">
        <v>2446.2793499999998</v>
      </c>
      <c r="CS36" s="113">
        <v>3352.4793500000001</v>
      </c>
      <c r="CT36" s="113">
        <v>3310.7793499999998</v>
      </c>
      <c r="CU36" s="113">
        <v>3493.7793499999998</v>
      </c>
      <c r="CV36" s="113">
        <v>3453.8793500000002</v>
      </c>
      <c r="CW36" s="113">
        <v>3416.8793500000002</v>
      </c>
      <c r="CX36" s="113">
        <v>3376.59735</v>
      </c>
      <c r="CY36" s="113">
        <v>1724.58485</v>
      </c>
      <c r="CZ36" s="113">
        <v>2634.1192900000001</v>
      </c>
      <c r="DA36" s="113">
        <v>2549.32503</v>
      </c>
      <c r="DB36" s="113">
        <v>3438.9884099999999</v>
      </c>
      <c r="DC36" s="113">
        <v>3473.3326499999998</v>
      </c>
      <c r="DD36" s="113">
        <v>3733.8028199999999</v>
      </c>
      <c r="DE36" s="113">
        <v>3579.52556</v>
      </c>
      <c r="DF36" s="113">
        <v>3517.9879799999999</v>
      </c>
      <c r="DG36" s="113">
        <v>3609.0741499999999</v>
      </c>
      <c r="DH36" s="113">
        <v>758.70702000000006</v>
      </c>
      <c r="DI36" s="113">
        <v>1866.4376500000001</v>
      </c>
      <c r="DJ36" s="113">
        <v>1979.0678600000001</v>
      </c>
      <c r="DK36" s="113">
        <v>2867.57395</v>
      </c>
      <c r="DL36" s="113">
        <v>3213.5520700000002</v>
      </c>
      <c r="DM36" s="113">
        <v>3257.7482799999998</v>
      </c>
      <c r="DN36" s="113">
        <v>3113.6052199999999</v>
      </c>
      <c r="DO36" s="113">
        <v>3434.8365600000002</v>
      </c>
      <c r="DP36" s="113">
        <v>2629.2239800000002</v>
      </c>
      <c r="DQ36" s="112">
        <v>965.87783000000002</v>
      </c>
      <c r="DR36" s="112">
        <v>767.68164000000002</v>
      </c>
      <c r="DS36" s="112">
        <v>570.25716999999997</v>
      </c>
      <c r="DT36" s="112">
        <v>571.41445999999996</v>
      </c>
      <c r="DU36" s="112">
        <v>259.78057999999999</v>
      </c>
      <c r="DV36" s="112">
        <v>476.05453999999997</v>
      </c>
      <c r="DW36" s="112">
        <v>465.92034000000001</v>
      </c>
      <c r="DX36" s="112">
        <v>83.151420000000002</v>
      </c>
      <c r="DY36" s="112">
        <v>979.85017000000005</v>
      </c>
      <c r="DZ36" s="112">
        <v>25.512029999999999</v>
      </c>
      <c r="EA36" s="112">
        <v>27.821349999999999</v>
      </c>
      <c r="EB36" s="112">
        <v>35.916980000000002</v>
      </c>
      <c r="EC36" s="112">
        <v>40.60022</v>
      </c>
      <c r="ED36" s="112">
        <v>8.9389299999999992</v>
      </c>
      <c r="EE36" s="112">
        <v>44.396560000000001</v>
      </c>
      <c r="EF36" s="112">
        <v>34.984929999999999</v>
      </c>
      <c r="EG36" s="112">
        <v>39.238370000000003</v>
      </c>
      <c r="EH36" s="112">
        <v>33.837809999999998</v>
      </c>
      <c r="EI36" s="112">
        <v>89.281030000000001</v>
      </c>
      <c r="EJ36" s="112">
        <v>96.321349999999995</v>
      </c>
      <c r="EK36" s="112">
        <v>103.41698</v>
      </c>
      <c r="EL36" s="112">
        <v>107.10021999999999</v>
      </c>
      <c r="EM36" s="112">
        <v>75.438929999999999</v>
      </c>
      <c r="EN36" s="112">
        <v>106.89655999999999</v>
      </c>
      <c r="EO36" s="112">
        <v>101.25493</v>
      </c>
      <c r="EP36" s="112">
        <v>116.44237</v>
      </c>
      <c r="EQ36" s="114">
        <v>80.971810000000005</v>
      </c>
    </row>
    <row r="37" spans="1:147" x14ac:dyDescent="0.25">
      <c r="A37" s="110" t="s">
        <v>402</v>
      </c>
      <c r="B37" s="110">
        <v>5471</v>
      </c>
      <c r="C37" s="110"/>
      <c r="D37" s="111">
        <v>1483.6296299999999</v>
      </c>
      <c r="E37" s="111">
        <v>2045.63086</v>
      </c>
      <c r="F37" s="111">
        <v>1957.94058</v>
      </c>
      <c r="G37" s="111">
        <v>2098.29738</v>
      </c>
      <c r="H37" s="111">
        <v>2231.3769699999998</v>
      </c>
      <c r="I37" s="111">
        <v>2180.40454</v>
      </c>
      <c r="J37" s="111">
        <v>2417.4576299999999</v>
      </c>
      <c r="K37" s="111">
        <v>2365.1704500000001</v>
      </c>
      <c r="L37" s="111">
        <v>2654.3947899999998</v>
      </c>
      <c r="M37" s="111">
        <v>2207.53449</v>
      </c>
      <c r="N37" s="111">
        <v>2187.8680300000001</v>
      </c>
      <c r="O37" s="111">
        <v>2050.6183900000001</v>
      </c>
      <c r="P37" s="111">
        <v>2060.2605800000001</v>
      </c>
      <c r="Q37" s="111">
        <v>2237.3581100000001</v>
      </c>
      <c r="R37" s="111">
        <v>2203.8572399999998</v>
      </c>
      <c r="S37" s="111">
        <v>2203.7951899999998</v>
      </c>
      <c r="T37" s="111">
        <v>2265.0812500000002</v>
      </c>
      <c r="U37" s="111">
        <v>2547.4141199999999</v>
      </c>
      <c r="V37" s="112">
        <v>-723.90485999999999</v>
      </c>
      <c r="W37" s="112">
        <v>-142.23716999999999</v>
      </c>
      <c r="X37" s="112">
        <v>-92.677810000000093</v>
      </c>
      <c r="Y37" s="112">
        <v>38.0367999999999</v>
      </c>
      <c r="Z37" s="112">
        <v>-5.9811400000003196</v>
      </c>
      <c r="AA37" s="112">
        <v>-23.452699999999801</v>
      </c>
      <c r="AB37" s="112">
        <v>213.66244</v>
      </c>
      <c r="AC37" s="112">
        <v>100.08920000000001</v>
      </c>
      <c r="AD37" s="112">
        <v>106.98067</v>
      </c>
      <c r="AE37" s="111">
        <v>1457.1296299999999</v>
      </c>
      <c r="AF37" s="111">
        <v>2019.13086</v>
      </c>
      <c r="AG37" s="111">
        <v>1921.44058</v>
      </c>
      <c r="AH37" s="111">
        <v>2052.79738</v>
      </c>
      <c r="AI37" s="111">
        <v>2172.8769699999998</v>
      </c>
      <c r="AJ37" s="111">
        <v>2121.90454</v>
      </c>
      <c r="AK37" s="111">
        <v>2358.2496299999998</v>
      </c>
      <c r="AL37" s="111">
        <v>2303.6624499999998</v>
      </c>
      <c r="AM37" s="111">
        <v>2474.1777900000002</v>
      </c>
      <c r="AN37" s="112">
        <v>750.40485999999999</v>
      </c>
      <c r="AO37" s="112">
        <v>168.73716999999999</v>
      </c>
      <c r="AP37" s="112">
        <v>129.17780999999999</v>
      </c>
      <c r="AQ37" s="112">
        <v>7.4632000000001399</v>
      </c>
      <c r="AR37" s="112">
        <v>64.481140000000295</v>
      </c>
      <c r="AS37" s="112">
        <v>81.952699999999794</v>
      </c>
      <c r="AT37" s="112">
        <v>-154.45444000000001</v>
      </c>
      <c r="AU37" s="112">
        <v>-38.581199999999598</v>
      </c>
      <c r="AV37" s="112">
        <v>73.236329999999697</v>
      </c>
      <c r="AW37" s="113">
        <v>455.86711000000003</v>
      </c>
      <c r="AX37" s="113">
        <v>453.60966000000002</v>
      </c>
      <c r="AY37" s="113">
        <v>102.4629</v>
      </c>
      <c r="AZ37" s="113">
        <v>246.68648999999999</v>
      </c>
      <c r="BA37" s="113">
        <v>231.33595</v>
      </c>
      <c r="BB37" s="113">
        <v>598.37125000000003</v>
      </c>
      <c r="BC37" s="113">
        <v>1393.46985</v>
      </c>
      <c r="BD37" s="113">
        <v>2512.3445099999999</v>
      </c>
      <c r="BE37" s="113">
        <v>1235.5144</v>
      </c>
      <c r="BF37" s="112">
        <v>40.969000000000001</v>
      </c>
      <c r="BG37" s="112">
        <v>124.4705</v>
      </c>
      <c r="BH37" s="112">
        <v>6.9</v>
      </c>
      <c r="BI37" s="112">
        <v>0</v>
      </c>
      <c r="BJ37" s="112">
        <v>0</v>
      </c>
      <c r="BK37" s="112">
        <v>0</v>
      </c>
      <c r="BL37" s="112">
        <v>0</v>
      </c>
      <c r="BM37" s="112">
        <v>304.63684999999998</v>
      </c>
      <c r="BN37" s="112">
        <v>40.625</v>
      </c>
      <c r="BO37" s="112">
        <v>414.89810999999997</v>
      </c>
      <c r="BP37" s="112">
        <v>329.13916</v>
      </c>
      <c r="BQ37" s="112">
        <v>95.562899999999999</v>
      </c>
      <c r="BR37" s="112">
        <v>246.68648999999999</v>
      </c>
      <c r="BS37" s="112">
        <v>231.33595</v>
      </c>
      <c r="BT37" s="112">
        <v>598.37125000000003</v>
      </c>
      <c r="BU37" s="112">
        <v>1393.46985</v>
      </c>
      <c r="BV37" s="112">
        <v>2207.70766</v>
      </c>
      <c r="BW37" s="112">
        <v>1194.8894</v>
      </c>
      <c r="BX37" s="112">
        <v>1912.99674</v>
      </c>
      <c r="BY37" s="112">
        <v>2472.7405199999998</v>
      </c>
      <c r="BZ37" s="112">
        <v>2023.9034799999999</v>
      </c>
      <c r="CA37" s="112">
        <v>2299.48387</v>
      </c>
      <c r="CB37" s="112">
        <v>2404.2129199999999</v>
      </c>
      <c r="CC37" s="112">
        <v>2720.2757900000001</v>
      </c>
      <c r="CD37" s="112">
        <v>3751.7194800000002</v>
      </c>
      <c r="CE37" s="112">
        <v>4816.0069599999997</v>
      </c>
      <c r="CF37" s="112">
        <v>3709.6921900000002</v>
      </c>
      <c r="CG37" s="112">
        <v>-335.50675000000001</v>
      </c>
      <c r="CH37" s="112">
        <v>160.40199000000001</v>
      </c>
      <c r="CI37" s="112">
        <v>-33.614910000000002</v>
      </c>
      <c r="CJ37" s="112">
        <v>239.22328999999999</v>
      </c>
      <c r="CK37" s="112">
        <v>166.85480999999999</v>
      </c>
      <c r="CL37" s="112">
        <v>516.41854999999998</v>
      </c>
      <c r="CM37" s="112">
        <v>1547.9242899999999</v>
      </c>
      <c r="CN37" s="112">
        <v>2246.2888600000001</v>
      </c>
      <c r="CO37" s="112">
        <v>1121.6530700000001</v>
      </c>
      <c r="CP37" s="113">
        <v>336.72214000000002</v>
      </c>
      <c r="CQ37" s="113">
        <v>319.72214000000002</v>
      </c>
      <c r="CR37" s="113">
        <v>267.30405000000002</v>
      </c>
      <c r="CS37" s="113">
        <v>276.57605999999998</v>
      </c>
      <c r="CT37" s="113">
        <v>233.30404999999999</v>
      </c>
      <c r="CU37" s="113">
        <v>831.97104999999999</v>
      </c>
      <c r="CV37" s="113">
        <v>4328.1750000000002</v>
      </c>
      <c r="CW37" s="113">
        <v>4257.4757900000004</v>
      </c>
      <c r="CX37" s="113">
        <v>5982.59861</v>
      </c>
      <c r="CY37" s="113">
        <v>487.08400999999998</v>
      </c>
      <c r="CZ37" s="113">
        <v>861.22901000000002</v>
      </c>
      <c r="DA37" s="113">
        <v>400.20684</v>
      </c>
      <c r="DB37" s="113">
        <v>427.68106999999998</v>
      </c>
      <c r="DC37" s="113">
        <v>397.20497999999998</v>
      </c>
      <c r="DD37" s="113">
        <v>964.72619999999995</v>
      </c>
      <c r="DE37" s="113">
        <v>4599.9179299999996</v>
      </c>
      <c r="DF37" s="113">
        <v>4594.2371400000002</v>
      </c>
      <c r="DG37" s="113">
        <v>6226.9491699999999</v>
      </c>
      <c r="DH37" s="113">
        <v>2504.2717899999998</v>
      </c>
      <c r="DI37" s="113">
        <v>2718.0147999999999</v>
      </c>
      <c r="DJ37" s="113">
        <v>2326.0256300000001</v>
      </c>
      <c r="DK37" s="113">
        <v>2114.27657</v>
      </c>
      <c r="DL37" s="113">
        <v>1916.9456700000001</v>
      </c>
      <c r="DM37" s="113">
        <v>1968.0483400000001</v>
      </c>
      <c r="DN37" s="113">
        <v>4055.3157799999999</v>
      </c>
      <c r="DO37" s="113">
        <v>1803.3461299999999</v>
      </c>
      <c r="DP37" s="113">
        <v>2314.4050900000002</v>
      </c>
      <c r="DQ37" s="112">
        <v>-2017.18778</v>
      </c>
      <c r="DR37" s="112">
        <v>-1856.7857899999999</v>
      </c>
      <c r="DS37" s="112">
        <v>-1925.81879</v>
      </c>
      <c r="DT37" s="112">
        <v>-1686.5954999999999</v>
      </c>
      <c r="DU37" s="112">
        <v>-1519.7406900000001</v>
      </c>
      <c r="DV37" s="112">
        <v>-1003.32214</v>
      </c>
      <c r="DW37" s="112">
        <v>544.60215000000005</v>
      </c>
      <c r="DX37" s="112">
        <v>2790.8910099999998</v>
      </c>
      <c r="DY37" s="112">
        <v>3912.5440800000001</v>
      </c>
      <c r="DZ37" s="112">
        <v>-4.9156199999999997</v>
      </c>
      <c r="EA37" s="112">
        <v>-18.750959999999999</v>
      </c>
      <c r="EB37" s="112">
        <v>-8.4194600000000008</v>
      </c>
      <c r="EC37" s="112">
        <v>-15.80935</v>
      </c>
      <c r="ED37" s="112">
        <v>-14.87529</v>
      </c>
      <c r="EE37" s="112">
        <v>-12.137269999999999</v>
      </c>
      <c r="EF37" s="112">
        <v>-13.800330000000001</v>
      </c>
      <c r="EG37" s="112">
        <v>-9.3283799999999992</v>
      </c>
      <c r="EH37" s="112">
        <v>-0.97726000000000002</v>
      </c>
      <c r="EI37" s="112">
        <v>21.584379999999999</v>
      </c>
      <c r="EJ37" s="112">
        <v>7.7490399999999999</v>
      </c>
      <c r="EK37" s="112">
        <v>28.080539999999999</v>
      </c>
      <c r="EL37" s="112">
        <v>29.690650000000002</v>
      </c>
      <c r="EM37" s="112">
        <v>43.62471</v>
      </c>
      <c r="EN37" s="112">
        <v>46.362729999999999</v>
      </c>
      <c r="EO37" s="112">
        <v>45.407670000000003</v>
      </c>
      <c r="EP37" s="112">
        <v>52.17962</v>
      </c>
      <c r="EQ37" s="114">
        <v>179.23974000000001</v>
      </c>
    </row>
    <row r="38" spans="1:147" x14ac:dyDescent="0.25">
      <c r="A38" s="110" t="s">
        <v>401</v>
      </c>
      <c r="B38" s="110">
        <v>5402</v>
      </c>
      <c r="C38" s="110"/>
      <c r="D38" s="111">
        <v>30698.89777</v>
      </c>
      <c r="E38" s="111">
        <v>30822.919430000002</v>
      </c>
      <c r="F38" s="111">
        <v>31291.582310000002</v>
      </c>
      <c r="G38" s="111">
        <v>31540.2039</v>
      </c>
      <c r="H38" s="111">
        <v>32610.483</v>
      </c>
      <c r="I38" s="111">
        <v>31931.880069999999</v>
      </c>
      <c r="J38" s="111">
        <v>33629.910860000004</v>
      </c>
      <c r="K38" s="111">
        <v>31643.113539999998</v>
      </c>
      <c r="L38" s="111">
        <v>35794.907800000001</v>
      </c>
      <c r="M38" s="111">
        <v>32893.61318</v>
      </c>
      <c r="N38" s="111">
        <v>31882.671119999999</v>
      </c>
      <c r="O38" s="111">
        <v>32626.108810000002</v>
      </c>
      <c r="P38" s="111">
        <v>31949.162499999999</v>
      </c>
      <c r="Q38" s="111">
        <v>34536.226390000003</v>
      </c>
      <c r="R38" s="111">
        <v>33839.238729999997</v>
      </c>
      <c r="S38" s="111">
        <v>34813.989479999997</v>
      </c>
      <c r="T38" s="111">
        <v>34475.251909999999</v>
      </c>
      <c r="U38" s="111">
        <v>38050.424800000001</v>
      </c>
      <c r="V38" s="112">
        <v>-2194.7154099999998</v>
      </c>
      <c r="W38" s="112">
        <v>-1059.7516900000001</v>
      </c>
      <c r="X38" s="112">
        <v>-1334.5264999999999</v>
      </c>
      <c r="Y38" s="112">
        <v>-408.958599999998</v>
      </c>
      <c r="Z38" s="112">
        <v>-1925.7433900000001</v>
      </c>
      <c r="AA38" s="112">
        <v>-1907.3586600000001</v>
      </c>
      <c r="AB38" s="112">
        <v>-1184.07861999999</v>
      </c>
      <c r="AC38" s="112">
        <v>-2832.1383700000001</v>
      </c>
      <c r="AD38" s="112">
        <v>-2255.5169999999998</v>
      </c>
      <c r="AE38" s="111">
        <v>27804.446220000002</v>
      </c>
      <c r="AF38" s="111">
        <v>27979.379430000001</v>
      </c>
      <c r="AG38" s="111">
        <v>28399.542310000001</v>
      </c>
      <c r="AH38" s="111">
        <v>28116.137999999999</v>
      </c>
      <c r="AI38" s="111">
        <v>29064.965049999999</v>
      </c>
      <c r="AJ38" s="111">
        <v>28861.683219999999</v>
      </c>
      <c r="AK38" s="111">
        <v>30593.270860000001</v>
      </c>
      <c r="AL38" s="111">
        <v>28681.67354</v>
      </c>
      <c r="AM38" s="111">
        <v>32442.317800000001</v>
      </c>
      <c r="AN38" s="112">
        <v>5089.1669599999996</v>
      </c>
      <c r="AO38" s="112">
        <v>3903.29169</v>
      </c>
      <c r="AP38" s="112">
        <v>4226.5664999999999</v>
      </c>
      <c r="AQ38" s="112">
        <v>3833.0245</v>
      </c>
      <c r="AR38" s="112">
        <v>5471.26134</v>
      </c>
      <c r="AS38" s="112">
        <v>4977.5555100000001</v>
      </c>
      <c r="AT38" s="112">
        <v>4220.7186199999996</v>
      </c>
      <c r="AU38" s="112">
        <v>5793.5783700000002</v>
      </c>
      <c r="AV38" s="112">
        <v>5608.107</v>
      </c>
      <c r="AW38" s="113">
        <v>5319.9246000000003</v>
      </c>
      <c r="AX38" s="113">
        <v>6763.59033</v>
      </c>
      <c r="AY38" s="113">
        <v>16933.215950000002</v>
      </c>
      <c r="AZ38" s="113">
        <v>2276.3547600000002</v>
      </c>
      <c r="BA38" s="113">
        <v>4549.0017399999997</v>
      </c>
      <c r="BB38" s="113">
        <v>1460.2577699999999</v>
      </c>
      <c r="BC38" s="113">
        <v>4812.4249799999998</v>
      </c>
      <c r="BD38" s="113">
        <v>7114.4485199999999</v>
      </c>
      <c r="BE38" s="113">
        <v>4572.0480900000002</v>
      </c>
      <c r="BF38" s="112">
        <v>2445.0224499999999</v>
      </c>
      <c r="BG38" s="112">
        <v>522.09040000000005</v>
      </c>
      <c r="BH38" s="112">
        <v>60.594000000000001</v>
      </c>
      <c r="BI38" s="112">
        <v>187.18</v>
      </c>
      <c r="BJ38" s="112">
        <v>378.9631</v>
      </c>
      <c r="BK38" s="112">
        <v>3552.7570999999998</v>
      </c>
      <c r="BL38" s="112">
        <v>135.36600000000001</v>
      </c>
      <c r="BM38" s="112">
        <v>236.75925000000001</v>
      </c>
      <c r="BN38" s="112">
        <v>1489.2942</v>
      </c>
      <c r="BO38" s="112">
        <v>2874.9021499999999</v>
      </c>
      <c r="BP38" s="112">
        <v>6241.4999299999999</v>
      </c>
      <c r="BQ38" s="112">
        <v>16872.621950000001</v>
      </c>
      <c r="BR38" s="112">
        <v>2089.1747599999999</v>
      </c>
      <c r="BS38" s="112">
        <v>4170.0386399999998</v>
      </c>
      <c r="BT38" s="112">
        <v>-2092.4993300000001</v>
      </c>
      <c r="BU38" s="112">
        <v>4677.0589799999998</v>
      </c>
      <c r="BV38" s="112">
        <v>6877.6892699999999</v>
      </c>
      <c r="BW38" s="112">
        <v>3082.75389</v>
      </c>
      <c r="BX38" s="112">
        <v>33124.370819999996</v>
      </c>
      <c r="BY38" s="112">
        <v>34742.96976</v>
      </c>
      <c r="BZ38" s="112">
        <v>45332.758260000002</v>
      </c>
      <c r="CA38" s="112">
        <v>30392.492760000001</v>
      </c>
      <c r="CB38" s="112">
        <v>33613.966789999999</v>
      </c>
      <c r="CC38" s="112">
        <v>30321.940989999999</v>
      </c>
      <c r="CD38" s="112">
        <v>35405.69584</v>
      </c>
      <c r="CE38" s="112">
        <v>35796.122060000002</v>
      </c>
      <c r="CF38" s="112">
        <v>37014.365890000001</v>
      </c>
      <c r="CG38" s="112">
        <v>-2214.2648100000001</v>
      </c>
      <c r="CH38" s="112">
        <v>2338.2082399999999</v>
      </c>
      <c r="CI38" s="112">
        <v>12646.05545</v>
      </c>
      <c r="CJ38" s="112">
        <v>-1743.8497400000001</v>
      </c>
      <c r="CK38" s="112">
        <v>-1301.2227</v>
      </c>
      <c r="CL38" s="112">
        <v>-7070.0548399999998</v>
      </c>
      <c r="CM38" s="112">
        <v>456.34035999999998</v>
      </c>
      <c r="CN38" s="112">
        <v>1084.1108999999999</v>
      </c>
      <c r="CO38" s="112">
        <v>-2525.35311</v>
      </c>
      <c r="CP38" s="113">
        <v>46518.662949999998</v>
      </c>
      <c r="CQ38" s="113">
        <v>45769.46</v>
      </c>
      <c r="CR38" s="113">
        <v>63418.95</v>
      </c>
      <c r="CS38" s="113">
        <v>58986.6</v>
      </c>
      <c r="CT38" s="113">
        <v>55913</v>
      </c>
      <c r="CU38" s="113">
        <v>53323.65</v>
      </c>
      <c r="CV38" s="113">
        <v>50033.7</v>
      </c>
      <c r="CW38" s="113">
        <v>51981.15</v>
      </c>
      <c r="CX38" s="113">
        <v>51201.599999999999</v>
      </c>
      <c r="CY38" s="113">
        <v>48839.345119999998</v>
      </c>
      <c r="CZ38" s="113">
        <v>48792.764940000001</v>
      </c>
      <c r="DA38" s="113">
        <v>67492.073350000006</v>
      </c>
      <c r="DB38" s="113">
        <v>61229.539049999999</v>
      </c>
      <c r="DC38" s="113">
        <v>59601.370450000002</v>
      </c>
      <c r="DD38" s="113">
        <v>56429.685890000001</v>
      </c>
      <c r="DE38" s="113">
        <v>53445.844499999999</v>
      </c>
      <c r="DF38" s="113">
        <v>56309.070209999998</v>
      </c>
      <c r="DG38" s="113">
        <v>54388.03037</v>
      </c>
      <c r="DH38" s="113">
        <v>21888.569579999999</v>
      </c>
      <c r="DI38" s="113">
        <v>19503.781159999999</v>
      </c>
      <c r="DJ38" s="113">
        <v>25544.234120000001</v>
      </c>
      <c r="DK38" s="113">
        <v>21025.549559999999</v>
      </c>
      <c r="DL38" s="113">
        <v>20475.171060000001</v>
      </c>
      <c r="DM38" s="113">
        <v>24248.526539999999</v>
      </c>
      <c r="DN38" s="113">
        <v>20808.344789999999</v>
      </c>
      <c r="DO38" s="113">
        <v>22587.459599999998</v>
      </c>
      <c r="DP38" s="113">
        <v>23191.772870000001</v>
      </c>
      <c r="DQ38" s="112">
        <v>26950.775539999999</v>
      </c>
      <c r="DR38" s="112">
        <v>29288.983779999999</v>
      </c>
      <c r="DS38" s="112">
        <v>41947.839229999998</v>
      </c>
      <c r="DT38" s="112">
        <v>40203.98949</v>
      </c>
      <c r="DU38" s="112">
        <v>39126.199390000002</v>
      </c>
      <c r="DV38" s="112">
        <v>32181.159350000002</v>
      </c>
      <c r="DW38" s="112">
        <v>32637.49971</v>
      </c>
      <c r="DX38" s="112">
        <v>33721.610610000003</v>
      </c>
      <c r="DY38" s="112">
        <v>31196.2575</v>
      </c>
      <c r="DZ38" s="112">
        <v>871.79790000000003</v>
      </c>
      <c r="EA38" s="112">
        <v>582.81223999999997</v>
      </c>
      <c r="EB38" s="112">
        <v>925.46334000000002</v>
      </c>
      <c r="EC38" s="112">
        <v>901.75945999999999</v>
      </c>
      <c r="ED38" s="112">
        <v>708.54348000000005</v>
      </c>
      <c r="EE38" s="112">
        <v>614.07556</v>
      </c>
      <c r="EF38" s="112">
        <v>358.47845000000001</v>
      </c>
      <c r="EG38" s="112">
        <v>237.44137000000001</v>
      </c>
      <c r="EH38" s="112">
        <v>56.998910000000002</v>
      </c>
      <c r="EI38" s="112">
        <v>3766.2498999999998</v>
      </c>
      <c r="EJ38" s="112">
        <v>3426.3522400000002</v>
      </c>
      <c r="EK38" s="112">
        <v>3817.5033400000002</v>
      </c>
      <c r="EL38" s="112">
        <v>4325.82546</v>
      </c>
      <c r="EM38" s="112">
        <v>4254.0614800000003</v>
      </c>
      <c r="EN38" s="112">
        <v>3684.2725599999999</v>
      </c>
      <c r="EO38" s="112">
        <v>3395.1184499999999</v>
      </c>
      <c r="EP38" s="112">
        <v>3198.8813700000001</v>
      </c>
      <c r="EQ38" s="114">
        <v>3409.5889099999999</v>
      </c>
    </row>
    <row r="39" spans="1:147" x14ac:dyDescent="0.25">
      <c r="A39" s="110" t="s">
        <v>400</v>
      </c>
      <c r="B39" s="110">
        <v>5425</v>
      </c>
      <c r="C39" s="110"/>
      <c r="D39" s="111">
        <v>8165.4257600000001</v>
      </c>
      <c r="E39" s="111">
        <v>7366.0258599999997</v>
      </c>
      <c r="F39" s="111">
        <v>7872.4219700000003</v>
      </c>
      <c r="G39" s="111">
        <v>7813.3707299999996</v>
      </c>
      <c r="H39" s="111">
        <v>7992.85581</v>
      </c>
      <c r="I39" s="111">
        <v>7568.3927800000001</v>
      </c>
      <c r="J39" s="111">
        <v>8028.0339899999999</v>
      </c>
      <c r="K39" s="111">
        <v>7737.4694499999996</v>
      </c>
      <c r="L39" s="111">
        <v>8131.6670299999996</v>
      </c>
      <c r="M39" s="111">
        <v>7853.1172500000002</v>
      </c>
      <c r="N39" s="111">
        <v>7424.5835100000004</v>
      </c>
      <c r="O39" s="111">
        <v>8123.7264299999997</v>
      </c>
      <c r="P39" s="111">
        <v>7955.3795499999997</v>
      </c>
      <c r="Q39" s="111">
        <v>7737.2255599999999</v>
      </c>
      <c r="R39" s="111">
        <v>7909.5608499999998</v>
      </c>
      <c r="S39" s="111">
        <v>8009.4139699999996</v>
      </c>
      <c r="T39" s="111">
        <v>8150.1820299999999</v>
      </c>
      <c r="U39" s="111">
        <v>8666.1605099999997</v>
      </c>
      <c r="V39" s="112">
        <v>312.30851000000001</v>
      </c>
      <c r="W39" s="112">
        <v>-58.557650000000599</v>
      </c>
      <c r="X39" s="112">
        <v>-251.30445999999901</v>
      </c>
      <c r="Y39" s="112">
        <v>-142.00881999999999</v>
      </c>
      <c r="Z39" s="112">
        <v>255.63024999999999</v>
      </c>
      <c r="AA39" s="112">
        <v>-341.16807</v>
      </c>
      <c r="AB39" s="112">
        <v>18.620020000000299</v>
      </c>
      <c r="AC39" s="112">
        <v>-412.71258</v>
      </c>
      <c r="AD39" s="112">
        <v>-534.49347999999998</v>
      </c>
      <c r="AE39" s="111">
        <v>7322.2091600000003</v>
      </c>
      <c r="AF39" s="111">
        <v>6772.1858599999996</v>
      </c>
      <c r="AG39" s="111">
        <v>7260.4503199999999</v>
      </c>
      <c r="AH39" s="111">
        <v>7198.7537300000004</v>
      </c>
      <c r="AI39" s="111">
        <v>7390.2558099999997</v>
      </c>
      <c r="AJ39" s="111">
        <v>6955.7927799999998</v>
      </c>
      <c r="AK39" s="111">
        <v>7164.8306499999999</v>
      </c>
      <c r="AL39" s="111">
        <v>7006.1323499999999</v>
      </c>
      <c r="AM39" s="111">
        <v>7386.11067</v>
      </c>
      <c r="AN39" s="112">
        <v>530.90809000000002</v>
      </c>
      <c r="AO39" s="112">
        <v>652.39765000000102</v>
      </c>
      <c r="AP39" s="112">
        <v>863.27611000000002</v>
      </c>
      <c r="AQ39" s="112">
        <v>756.62581999999895</v>
      </c>
      <c r="AR39" s="112">
        <v>346.96974999999998</v>
      </c>
      <c r="AS39" s="112">
        <v>953.76806999999997</v>
      </c>
      <c r="AT39" s="112">
        <v>844.58331999999996</v>
      </c>
      <c r="AU39" s="112">
        <v>1144.0496800000001</v>
      </c>
      <c r="AV39" s="112">
        <v>1280.0498399999999</v>
      </c>
      <c r="AW39" s="113">
        <v>2120.0235499999999</v>
      </c>
      <c r="AX39" s="113">
        <v>741.78449000000001</v>
      </c>
      <c r="AY39" s="113">
        <v>514.47654</v>
      </c>
      <c r="AZ39" s="113">
        <v>205.73957999999999</v>
      </c>
      <c r="BA39" s="113">
        <v>785.67885000000001</v>
      </c>
      <c r="BB39" s="113">
        <v>1024.0426600000001</v>
      </c>
      <c r="BC39" s="113">
        <v>1151.55618</v>
      </c>
      <c r="BD39" s="113">
        <v>417.11720000000003</v>
      </c>
      <c r="BE39" s="113">
        <v>743.06071999999995</v>
      </c>
      <c r="BF39" s="112">
        <v>281.74495000000002</v>
      </c>
      <c r="BG39" s="112">
        <v>19.184699999999999</v>
      </c>
      <c r="BH39" s="112">
        <v>81.141850000000005</v>
      </c>
      <c r="BI39" s="112">
        <v>155.38121000000001</v>
      </c>
      <c r="BJ39" s="112">
        <v>121.29695</v>
      </c>
      <c r="BK39" s="112">
        <v>386.01825000000002</v>
      </c>
      <c r="BL39" s="112">
        <v>335.26706999999999</v>
      </c>
      <c r="BM39" s="112">
        <v>56.803750000000001</v>
      </c>
      <c r="BN39" s="112">
        <v>44</v>
      </c>
      <c r="BO39" s="112">
        <v>1838.2786000000001</v>
      </c>
      <c r="BP39" s="112">
        <v>722.59978999999998</v>
      </c>
      <c r="BQ39" s="112">
        <v>433.33469000000002</v>
      </c>
      <c r="BR39" s="112">
        <v>50.358370000000001</v>
      </c>
      <c r="BS39" s="112">
        <v>664.38189999999997</v>
      </c>
      <c r="BT39" s="112">
        <v>638.02440999999999</v>
      </c>
      <c r="BU39" s="112">
        <v>816.28911000000005</v>
      </c>
      <c r="BV39" s="112">
        <v>360.31344999999999</v>
      </c>
      <c r="BW39" s="112">
        <v>699.06071999999995</v>
      </c>
      <c r="BX39" s="112">
        <v>9442.2327100000002</v>
      </c>
      <c r="BY39" s="112">
        <v>7513.9703499999996</v>
      </c>
      <c r="BZ39" s="112">
        <v>7774.9268599999996</v>
      </c>
      <c r="CA39" s="112">
        <v>7404.4933099999998</v>
      </c>
      <c r="CB39" s="112">
        <v>8175.9346599999999</v>
      </c>
      <c r="CC39" s="112">
        <v>7979.8354399999998</v>
      </c>
      <c r="CD39" s="112">
        <v>8316.3868299999995</v>
      </c>
      <c r="CE39" s="112">
        <v>7423.2495500000005</v>
      </c>
      <c r="CF39" s="112">
        <v>8129.1713900000004</v>
      </c>
      <c r="CG39" s="112">
        <v>1307.37051</v>
      </c>
      <c r="CH39" s="112">
        <v>70.20214</v>
      </c>
      <c r="CI39" s="112">
        <v>-429.94141999999999</v>
      </c>
      <c r="CJ39" s="112">
        <v>-706.26745000000005</v>
      </c>
      <c r="CK39" s="112">
        <v>317.41215</v>
      </c>
      <c r="CL39" s="112">
        <v>-315.74365999999998</v>
      </c>
      <c r="CM39" s="112">
        <v>-28.29421</v>
      </c>
      <c r="CN39" s="112">
        <v>-783.73622999999998</v>
      </c>
      <c r="CO39" s="112">
        <v>-580.98911999999996</v>
      </c>
      <c r="CP39" s="113">
        <v>11128.21198</v>
      </c>
      <c r="CQ39" s="113">
        <v>11398.7516</v>
      </c>
      <c r="CR39" s="113">
        <v>10828.9859</v>
      </c>
      <c r="CS39" s="113">
        <v>10025.1489</v>
      </c>
      <c r="CT39" s="113">
        <v>10521.0743</v>
      </c>
      <c r="CU39" s="113">
        <v>9999.9557499999992</v>
      </c>
      <c r="CV39" s="113">
        <v>10232.938819999999</v>
      </c>
      <c r="CW39" s="113">
        <v>9445.5915399999994</v>
      </c>
      <c r="CX39" s="113">
        <v>9198.2592800000002</v>
      </c>
      <c r="CY39" s="113">
        <v>12171.99547</v>
      </c>
      <c r="CZ39" s="113">
        <v>12205.491550000001</v>
      </c>
      <c r="DA39" s="113">
        <v>11459.90546</v>
      </c>
      <c r="DB39" s="113">
        <v>10783.471079999999</v>
      </c>
      <c r="DC39" s="113">
        <v>11552.59679</v>
      </c>
      <c r="DD39" s="113">
        <v>10827.84763</v>
      </c>
      <c r="DE39" s="113">
        <v>11253.63694</v>
      </c>
      <c r="DF39" s="113">
        <v>10095.75295</v>
      </c>
      <c r="DG39" s="113">
        <v>10228.940500000001</v>
      </c>
      <c r="DH39" s="113">
        <v>5012.0199499999999</v>
      </c>
      <c r="DI39" s="113">
        <v>4975.3138900000004</v>
      </c>
      <c r="DJ39" s="113">
        <v>4659.6692199999998</v>
      </c>
      <c r="DK39" s="113">
        <v>4689.5022900000004</v>
      </c>
      <c r="DL39" s="113">
        <v>5141.2158499999996</v>
      </c>
      <c r="DM39" s="113">
        <v>4732.2103500000003</v>
      </c>
      <c r="DN39" s="113">
        <v>5186.2938700000004</v>
      </c>
      <c r="DO39" s="113">
        <v>4812.1461099999997</v>
      </c>
      <c r="DP39" s="113">
        <v>5526.3227800000004</v>
      </c>
      <c r="DQ39" s="112">
        <v>7159.97552</v>
      </c>
      <c r="DR39" s="112">
        <v>7230.1776600000003</v>
      </c>
      <c r="DS39" s="112">
        <v>6800.2362400000002</v>
      </c>
      <c r="DT39" s="112">
        <v>6093.9687899999999</v>
      </c>
      <c r="DU39" s="112">
        <v>6411.38094</v>
      </c>
      <c r="DV39" s="112">
        <v>6095.6372799999999</v>
      </c>
      <c r="DW39" s="112">
        <v>6067.3430699999999</v>
      </c>
      <c r="DX39" s="112">
        <v>5283.6068400000004</v>
      </c>
      <c r="DY39" s="112">
        <v>4702.6177200000002</v>
      </c>
      <c r="DZ39" s="112">
        <v>200.97880000000001</v>
      </c>
      <c r="EA39" s="112">
        <v>206.77415999999999</v>
      </c>
      <c r="EB39" s="112">
        <v>193.88199</v>
      </c>
      <c r="EC39" s="112">
        <v>172.69204999999999</v>
      </c>
      <c r="ED39" s="112">
        <v>149.8914</v>
      </c>
      <c r="EE39" s="112">
        <v>116.41354</v>
      </c>
      <c r="EF39" s="112">
        <v>122.96622000000001</v>
      </c>
      <c r="EG39" s="112">
        <v>95.814229999999995</v>
      </c>
      <c r="EH39" s="112">
        <v>80.188140000000004</v>
      </c>
      <c r="EI39" s="112">
        <v>1044.1958</v>
      </c>
      <c r="EJ39" s="112">
        <v>800.61415999999997</v>
      </c>
      <c r="EK39" s="112">
        <v>805.85398999999995</v>
      </c>
      <c r="EL39" s="112">
        <v>787.30904999999996</v>
      </c>
      <c r="EM39" s="112">
        <v>752.4914</v>
      </c>
      <c r="EN39" s="112">
        <v>729.01354000000003</v>
      </c>
      <c r="EO39" s="112">
        <v>986.16922</v>
      </c>
      <c r="EP39" s="112">
        <v>827.15123000000006</v>
      </c>
      <c r="EQ39" s="114">
        <v>825.74414000000002</v>
      </c>
    </row>
    <row r="40" spans="1:147" x14ac:dyDescent="0.25">
      <c r="A40" s="110" t="s">
        <v>399</v>
      </c>
      <c r="B40" s="110">
        <v>5903</v>
      </c>
      <c r="C40" s="110"/>
      <c r="D40" s="111">
        <v>586.81577000000004</v>
      </c>
      <c r="E40" s="111">
        <v>817.28866000000005</v>
      </c>
      <c r="F40" s="111">
        <v>1202.5127500000001</v>
      </c>
      <c r="G40" s="111">
        <v>1222.5259100000001</v>
      </c>
      <c r="H40" s="111">
        <v>1369.07212</v>
      </c>
      <c r="I40" s="111">
        <v>1195.0153399999999</v>
      </c>
      <c r="J40" s="111">
        <v>1268.70427</v>
      </c>
      <c r="K40" s="111">
        <v>1097.5866699999999</v>
      </c>
      <c r="L40" s="111">
        <v>914.12604999999996</v>
      </c>
      <c r="M40" s="111">
        <v>759.76922000000002</v>
      </c>
      <c r="N40" s="111">
        <v>855.78566000000001</v>
      </c>
      <c r="O40" s="111">
        <v>1144.0455999999999</v>
      </c>
      <c r="P40" s="111">
        <v>1208.11311</v>
      </c>
      <c r="Q40" s="111">
        <v>1372.1169600000001</v>
      </c>
      <c r="R40" s="111">
        <v>1499.1419000000001</v>
      </c>
      <c r="S40" s="111">
        <v>1338.2961499999999</v>
      </c>
      <c r="T40" s="111">
        <v>953.30127000000005</v>
      </c>
      <c r="U40" s="111">
        <v>1004.74164</v>
      </c>
      <c r="V40" s="112">
        <v>-172.95345</v>
      </c>
      <c r="W40" s="112">
        <v>-38.497</v>
      </c>
      <c r="X40" s="112">
        <v>58.467150000000203</v>
      </c>
      <c r="Y40" s="112">
        <v>14.4128000000001</v>
      </c>
      <c r="Z40" s="112">
        <v>-3.0448400000000202</v>
      </c>
      <c r="AA40" s="112">
        <v>-304.12655999999998</v>
      </c>
      <c r="AB40" s="112">
        <v>-69.591879999999904</v>
      </c>
      <c r="AC40" s="112">
        <v>144.28540000000001</v>
      </c>
      <c r="AD40" s="112">
        <v>-90.615589999999997</v>
      </c>
      <c r="AE40" s="111">
        <v>579.31577000000004</v>
      </c>
      <c r="AF40" s="111">
        <v>798.28866000000005</v>
      </c>
      <c r="AG40" s="111">
        <v>1167.5127500000001</v>
      </c>
      <c r="AH40" s="111">
        <v>1217.5259100000001</v>
      </c>
      <c r="AI40" s="111">
        <v>1285.73912</v>
      </c>
      <c r="AJ40" s="111">
        <v>1110.0153399999999</v>
      </c>
      <c r="AK40" s="111">
        <v>1183.70427</v>
      </c>
      <c r="AL40" s="111">
        <v>1012.58667</v>
      </c>
      <c r="AM40" s="111">
        <v>829.12604999999996</v>
      </c>
      <c r="AN40" s="112">
        <v>180.45345</v>
      </c>
      <c r="AO40" s="112">
        <v>57.497</v>
      </c>
      <c r="AP40" s="112">
        <v>-23.467150000000199</v>
      </c>
      <c r="AQ40" s="112">
        <v>-9.4128000000000593</v>
      </c>
      <c r="AR40" s="112">
        <v>86.377840000000106</v>
      </c>
      <c r="AS40" s="112">
        <v>389.12655999999998</v>
      </c>
      <c r="AT40" s="112">
        <v>154.59188</v>
      </c>
      <c r="AU40" s="112">
        <v>-59.285400000000003</v>
      </c>
      <c r="AV40" s="112">
        <v>175.61559</v>
      </c>
      <c r="AW40" s="113">
        <v>0</v>
      </c>
      <c r="AX40" s="113">
        <v>0</v>
      </c>
      <c r="AY40" s="113">
        <v>266.36649999999997</v>
      </c>
      <c r="AZ40" s="113">
        <v>1982.0229999999999</v>
      </c>
      <c r="BA40" s="113">
        <v>1198.7428500000001</v>
      </c>
      <c r="BB40" s="113">
        <v>295.005</v>
      </c>
      <c r="BC40" s="113">
        <v>142.029</v>
      </c>
      <c r="BD40" s="113">
        <v>0</v>
      </c>
      <c r="BE40" s="113">
        <v>0</v>
      </c>
      <c r="BF40" s="112">
        <v>0</v>
      </c>
      <c r="BG40" s="112">
        <v>0</v>
      </c>
      <c r="BH40" s="112">
        <v>5</v>
      </c>
      <c r="BI40" s="112">
        <v>112.023</v>
      </c>
      <c r="BJ40" s="112">
        <v>559.83225000000004</v>
      </c>
      <c r="BK40" s="112">
        <v>295.005</v>
      </c>
      <c r="BL40" s="112">
        <v>142.029</v>
      </c>
      <c r="BM40" s="112">
        <v>0</v>
      </c>
      <c r="BN40" s="112">
        <v>0</v>
      </c>
      <c r="BO40" s="112">
        <v>0</v>
      </c>
      <c r="BP40" s="112">
        <v>0</v>
      </c>
      <c r="BQ40" s="112">
        <v>261.36649999999997</v>
      </c>
      <c r="BR40" s="112">
        <v>1870</v>
      </c>
      <c r="BS40" s="112">
        <v>638.91060000000004</v>
      </c>
      <c r="BT40" s="112">
        <v>0</v>
      </c>
      <c r="BU40" s="112">
        <v>0</v>
      </c>
      <c r="BV40" s="112">
        <v>0</v>
      </c>
      <c r="BW40" s="112">
        <v>0</v>
      </c>
      <c r="BX40" s="112">
        <v>579.31577000000004</v>
      </c>
      <c r="BY40" s="112">
        <v>798.28866000000005</v>
      </c>
      <c r="BZ40" s="112">
        <v>1433.87925</v>
      </c>
      <c r="CA40" s="112">
        <v>3199.54891</v>
      </c>
      <c r="CB40" s="112">
        <v>2484.4819699999998</v>
      </c>
      <c r="CC40" s="112">
        <v>1405.02034</v>
      </c>
      <c r="CD40" s="112">
        <v>1325.7332699999999</v>
      </c>
      <c r="CE40" s="112">
        <v>1012.58667</v>
      </c>
      <c r="CF40" s="112">
        <v>829.12604999999996</v>
      </c>
      <c r="CG40" s="112">
        <v>-180.45345</v>
      </c>
      <c r="CH40" s="112">
        <v>-57.497</v>
      </c>
      <c r="CI40" s="112">
        <v>284.83364999999998</v>
      </c>
      <c r="CJ40" s="112">
        <v>1879.4128000000001</v>
      </c>
      <c r="CK40" s="112">
        <v>552.53276000000005</v>
      </c>
      <c r="CL40" s="112">
        <v>-389.12655999999998</v>
      </c>
      <c r="CM40" s="112">
        <v>-154.59188</v>
      </c>
      <c r="CN40" s="112">
        <v>59.285400000000003</v>
      </c>
      <c r="CO40" s="112">
        <v>-175.61559</v>
      </c>
      <c r="CP40" s="113">
        <v>977</v>
      </c>
      <c r="CQ40" s="113">
        <v>914.4</v>
      </c>
      <c r="CR40" s="113">
        <v>851.8</v>
      </c>
      <c r="CS40" s="113">
        <v>2809.2</v>
      </c>
      <c r="CT40" s="113">
        <v>3266.6</v>
      </c>
      <c r="CU40" s="113">
        <v>3114</v>
      </c>
      <c r="CV40" s="113">
        <v>2941.4</v>
      </c>
      <c r="CW40" s="113">
        <v>2821.4</v>
      </c>
      <c r="CX40" s="113">
        <v>2698.8</v>
      </c>
      <c r="CY40" s="113">
        <v>1050.68022</v>
      </c>
      <c r="CZ40" s="113">
        <v>1023.26527</v>
      </c>
      <c r="DA40" s="113">
        <v>873.44730000000004</v>
      </c>
      <c r="DB40" s="113">
        <v>3008.5985500000002</v>
      </c>
      <c r="DC40" s="113">
        <v>3435.0217400000001</v>
      </c>
      <c r="DD40" s="113">
        <v>3295.0277999999998</v>
      </c>
      <c r="DE40" s="113">
        <v>3202.36985</v>
      </c>
      <c r="DF40" s="113">
        <v>2907.6228799999999</v>
      </c>
      <c r="DG40" s="113">
        <v>2759.1942600000002</v>
      </c>
      <c r="DH40" s="113">
        <v>1952.4920999999999</v>
      </c>
      <c r="DI40" s="113">
        <v>2008.5741499999999</v>
      </c>
      <c r="DJ40" s="113">
        <v>1458.2085300000001</v>
      </c>
      <c r="DK40" s="113">
        <v>1710.7969800000001</v>
      </c>
      <c r="DL40" s="113">
        <v>1585.57341</v>
      </c>
      <c r="DM40" s="113">
        <v>1845.35303</v>
      </c>
      <c r="DN40" s="113">
        <v>1887.36996</v>
      </c>
      <c r="DO40" s="113">
        <v>1530.3675900000001</v>
      </c>
      <c r="DP40" s="113">
        <v>1563.7895599999999</v>
      </c>
      <c r="DQ40" s="112">
        <v>-901.81187999999997</v>
      </c>
      <c r="DR40" s="112">
        <v>-985.30888000000004</v>
      </c>
      <c r="DS40" s="112">
        <v>-584.76122999999995</v>
      </c>
      <c r="DT40" s="112">
        <v>1297.8015700000001</v>
      </c>
      <c r="DU40" s="112">
        <v>1849.4483299999999</v>
      </c>
      <c r="DV40" s="112">
        <v>1449.6747700000001</v>
      </c>
      <c r="DW40" s="112">
        <v>1314.9998900000001</v>
      </c>
      <c r="DX40" s="112">
        <v>1377.2552900000001</v>
      </c>
      <c r="DY40" s="112">
        <v>1195.4047</v>
      </c>
      <c r="DZ40" s="112">
        <v>11.37809</v>
      </c>
      <c r="EA40" s="112">
        <v>12.106809999999999</v>
      </c>
      <c r="EB40" s="112">
        <v>9.3520400000000006</v>
      </c>
      <c r="EC40" s="112">
        <v>11.54162</v>
      </c>
      <c r="ED40" s="112">
        <v>6.8468</v>
      </c>
      <c r="EE40" s="112">
        <v>4.8092100000000002</v>
      </c>
      <c r="EF40" s="112">
        <v>4.9381199999999996</v>
      </c>
      <c r="EG40" s="112">
        <v>9.9032599999999995</v>
      </c>
      <c r="EH40" s="112">
        <v>10.09468</v>
      </c>
      <c r="EI40" s="112">
        <v>18.87809</v>
      </c>
      <c r="EJ40" s="112">
        <v>31.106809999999999</v>
      </c>
      <c r="EK40" s="112">
        <v>44.352040000000002</v>
      </c>
      <c r="EL40" s="112">
        <v>16.541620000000002</v>
      </c>
      <c r="EM40" s="112">
        <v>90.1798</v>
      </c>
      <c r="EN40" s="112">
        <v>89.809209999999993</v>
      </c>
      <c r="EO40" s="112">
        <v>89.938119999999998</v>
      </c>
      <c r="EP40" s="112">
        <v>94.903260000000003</v>
      </c>
      <c r="EQ40" s="114">
        <v>95.094679999999997</v>
      </c>
    </row>
    <row r="41" spans="1:147" x14ac:dyDescent="0.25">
      <c r="A41" s="110" t="s">
        <v>460</v>
      </c>
      <c r="B41" s="110">
        <v>5892</v>
      </c>
      <c r="C41" s="110"/>
      <c r="D41" s="111">
        <v>63138.551979999997</v>
      </c>
      <c r="E41" s="111">
        <v>67966.244930000001</v>
      </c>
      <c r="F41" s="111">
        <v>69502.467510000002</v>
      </c>
      <c r="G41" s="111">
        <v>70052.475149999998</v>
      </c>
      <c r="H41" s="111">
        <v>65754.337230000005</v>
      </c>
      <c r="I41" s="111">
        <v>68118.093089999995</v>
      </c>
      <c r="J41" s="111">
        <v>73011.180729999993</v>
      </c>
      <c r="K41" s="111">
        <v>72700.746729999999</v>
      </c>
      <c r="L41" s="111">
        <v>76067.301940000005</v>
      </c>
      <c r="M41" s="111">
        <v>69449.570200000002</v>
      </c>
      <c r="N41" s="111">
        <v>66556.698520000005</v>
      </c>
      <c r="O41" s="111">
        <v>67812.781570000006</v>
      </c>
      <c r="P41" s="111">
        <v>69687.824399999998</v>
      </c>
      <c r="Q41" s="111">
        <v>67883.44184</v>
      </c>
      <c r="R41" s="111">
        <v>69727.528080000004</v>
      </c>
      <c r="S41" s="111">
        <v>73926.486499999999</v>
      </c>
      <c r="T41" s="111">
        <v>74440.685920000004</v>
      </c>
      <c r="U41" s="111">
        <v>79142.468179999996</v>
      </c>
      <c r="V41" s="112">
        <v>-6311.0182200000099</v>
      </c>
      <c r="W41" s="112">
        <v>1409.5464099999999</v>
      </c>
      <c r="X41" s="112">
        <v>1689.6859400000001</v>
      </c>
      <c r="Y41" s="112">
        <v>364.65075000000098</v>
      </c>
      <c r="Z41" s="112">
        <v>-2129.1046099999899</v>
      </c>
      <c r="AA41" s="112">
        <v>-1609.43499000001</v>
      </c>
      <c r="AB41" s="112">
        <v>-915.30577000000596</v>
      </c>
      <c r="AC41" s="112">
        <v>-1739.9391900000001</v>
      </c>
      <c r="AD41" s="112">
        <v>-3075.16623999999</v>
      </c>
      <c r="AE41" s="111">
        <v>59426.576379999999</v>
      </c>
      <c r="AF41" s="111">
        <v>64157.71948</v>
      </c>
      <c r="AG41" s="111">
        <v>65898.699210000006</v>
      </c>
      <c r="AH41" s="111">
        <v>65515.673150000002</v>
      </c>
      <c r="AI41" s="111">
        <v>61188.727129999999</v>
      </c>
      <c r="AJ41" s="111">
        <v>63438.05644</v>
      </c>
      <c r="AK41" s="111">
        <v>68232.187179999994</v>
      </c>
      <c r="AL41" s="111">
        <v>67712.333929999993</v>
      </c>
      <c r="AM41" s="111">
        <v>69656.401989999998</v>
      </c>
      <c r="AN41" s="112">
        <v>10022.99382</v>
      </c>
      <c r="AO41" s="112">
        <v>2398.9790400000102</v>
      </c>
      <c r="AP41" s="112">
        <v>1914.0823600000001</v>
      </c>
      <c r="AQ41" s="112">
        <v>4172.1512499999999</v>
      </c>
      <c r="AR41" s="112">
        <v>6694.7147100000002</v>
      </c>
      <c r="AS41" s="112">
        <v>6289.4716399999998</v>
      </c>
      <c r="AT41" s="112">
        <v>5694.2993200000101</v>
      </c>
      <c r="AU41" s="112">
        <v>6728.3519900000101</v>
      </c>
      <c r="AV41" s="112">
        <v>9486.0661899999996</v>
      </c>
      <c r="AW41" s="113">
        <v>8809.0072500000006</v>
      </c>
      <c r="AX41" s="113">
        <v>9921.7055500000006</v>
      </c>
      <c r="AY41" s="113">
        <v>15895.079299999999</v>
      </c>
      <c r="AZ41" s="113">
        <v>6033.7134500000002</v>
      </c>
      <c r="BA41" s="113">
        <v>6884.6942499999996</v>
      </c>
      <c r="BB41" s="113">
        <v>5741.7905499999997</v>
      </c>
      <c r="BC41" s="113">
        <v>5993.4047499999997</v>
      </c>
      <c r="BD41" s="113">
        <v>4511.1464500000002</v>
      </c>
      <c r="BE41" s="113">
        <v>5591.0986999999996</v>
      </c>
      <c r="BF41" s="112">
        <v>851.82465000000002</v>
      </c>
      <c r="BG41" s="112">
        <v>463.00695000000002</v>
      </c>
      <c r="BH41" s="112">
        <v>117.4881</v>
      </c>
      <c r="BI41" s="112">
        <v>822.71230000000003</v>
      </c>
      <c r="BJ41" s="112">
        <v>682.8501</v>
      </c>
      <c r="BK41" s="112">
        <v>1253.5541499999999</v>
      </c>
      <c r="BL41" s="112">
        <v>910.86765000000003</v>
      </c>
      <c r="BM41" s="112">
        <v>638.67830000000004</v>
      </c>
      <c r="BN41" s="112">
        <v>703.82470000000001</v>
      </c>
      <c r="BO41" s="112">
        <v>7957.1826000000001</v>
      </c>
      <c r="BP41" s="112">
        <v>9458.6985999999997</v>
      </c>
      <c r="BQ41" s="112">
        <v>15777.591200000001</v>
      </c>
      <c r="BR41" s="112">
        <v>5211.0011500000001</v>
      </c>
      <c r="BS41" s="112">
        <v>6201.8441499999999</v>
      </c>
      <c r="BT41" s="112">
        <v>4488.2363999999998</v>
      </c>
      <c r="BU41" s="112">
        <v>5082.5370999999996</v>
      </c>
      <c r="BV41" s="112">
        <v>3872.4681500000002</v>
      </c>
      <c r="BW41" s="112">
        <v>4887.2740000000003</v>
      </c>
      <c r="BX41" s="112">
        <v>68235.583629999994</v>
      </c>
      <c r="BY41" s="112">
        <v>74079.425029999999</v>
      </c>
      <c r="BZ41" s="112">
        <v>81793.778510000004</v>
      </c>
      <c r="CA41" s="112">
        <v>71549.386599999998</v>
      </c>
      <c r="CB41" s="112">
        <v>68073.42138</v>
      </c>
      <c r="CC41" s="112">
        <v>69179.846990000005</v>
      </c>
      <c r="CD41" s="112">
        <v>74225.591929999995</v>
      </c>
      <c r="CE41" s="112">
        <v>72223.480379999994</v>
      </c>
      <c r="CF41" s="112">
        <v>75247.500690000001</v>
      </c>
      <c r="CG41" s="112">
        <v>-2065.81122</v>
      </c>
      <c r="CH41" s="112">
        <v>7059.7195599999995</v>
      </c>
      <c r="CI41" s="112">
        <v>13863.50884</v>
      </c>
      <c r="CJ41" s="112">
        <v>1038.8498999999999</v>
      </c>
      <c r="CK41" s="112">
        <v>-492.87056000000001</v>
      </c>
      <c r="CL41" s="112">
        <v>-1801.23524</v>
      </c>
      <c r="CM41" s="112">
        <v>-611.76221999999996</v>
      </c>
      <c r="CN41" s="112">
        <v>-2855.88384</v>
      </c>
      <c r="CO41" s="112">
        <v>-4598.7921900000001</v>
      </c>
      <c r="CP41" s="113">
        <v>70601.865449999998</v>
      </c>
      <c r="CQ41" s="113">
        <v>75964.4274</v>
      </c>
      <c r="CR41" s="113">
        <v>92773.61275</v>
      </c>
      <c r="CS41" s="113">
        <v>94196.991150000002</v>
      </c>
      <c r="CT41" s="113">
        <v>97481.541150000005</v>
      </c>
      <c r="CU41" s="113">
        <v>99319.929149999996</v>
      </c>
      <c r="CV41" s="113">
        <v>101615.5932</v>
      </c>
      <c r="CW41" s="113">
        <v>101549.92915</v>
      </c>
      <c r="CX41" s="113">
        <v>94464.967449999996</v>
      </c>
      <c r="CY41" s="113">
        <v>80274.051189999998</v>
      </c>
      <c r="CZ41" s="113">
        <v>85064.232050000006</v>
      </c>
      <c r="DA41" s="113">
        <v>102046.75198</v>
      </c>
      <c r="DB41" s="113">
        <v>101982.04667</v>
      </c>
      <c r="DC41" s="113">
        <v>107065.22779999999</v>
      </c>
      <c r="DD41" s="113">
        <v>107941.36412</v>
      </c>
      <c r="DE41" s="113">
        <v>112764.69593</v>
      </c>
      <c r="DF41" s="113">
        <v>109431.83177</v>
      </c>
      <c r="DG41" s="113">
        <v>102707.52013</v>
      </c>
      <c r="DH41" s="113">
        <v>27476.096529999999</v>
      </c>
      <c r="DI41" s="113">
        <v>25463.818179999998</v>
      </c>
      <c r="DJ41" s="113">
        <v>28582.829269999998</v>
      </c>
      <c r="DK41" s="113">
        <v>27479.27406</v>
      </c>
      <c r="DL41" s="113">
        <v>33063.725550000003</v>
      </c>
      <c r="DM41" s="113">
        <v>35744.509109999999</v>
      </c>
      <c r="DN41" s="113">
        <v>41185.73214</v>
      </c>
      <c r="DO41" s="113">
        <v>40741.251819999998</v>
      </c>
      <c r="DP41" s="113">
        <v>38661.687019999998</v>
      </c>
      <c r="DQ41" s="112">
        <v>52797.954660000003</v>
      </c>
      <c r="DR41" s="112">
        <v>59600.413869999997</v>
      </c>
      <c r="DS41" s="112">
        <v>73463.922709999999</v>
      </c>
      <c r="DT41" s="112">
        <v>74502.77261</v>
      </c>
      <c r="DU41" s="112">
        <v>74001.502250000005</v>
      </c>
      <c r="DV41" s="112">
        <v>72196.855009999999</v>
      </c>
      <c r="DW41" s="112">
        <v>71578.963789999994</v>
      </c>
      <c r="DX41" s="112">
        <v>68690.579949999999</v>
      </c>
      <c r="DY41" s="112">
        <v>64045.83311</v>
      </c>
      <c r="DZ41" s="112">
        <v>1600.7714100000001</v>
      </c>
      <c r="EA41" s="112">
        <v>1384.16113</v>
      </c>
      <c r="EB41" s="112">
        <v>1413.75388</v>
      </c>
      <c r="EC41" s="112">
        <v>1089.7674500000001</v>
      </c>
      <c r="ED41" s="112">
        <v>869.34911999999997</v>
      </c>
      <c r="EE41" s="112">
        <v>669.44313999999997</v>
      </c>
      <c r="EF41" s="112">
        <v>421.34543000000002</v>
      </c>
      <c r="EG41" s="112">
        <v>573.65664000000004</v>
      </c>
      <c r="EH41" s="112">
        <v>305.30227000000002</v>
      </c>
      <c r="EI41" s="112">
        <v>5312.7474099999999</v>
      </c>
      <c r="EJ41" s="112">
        <v>5192.68613</v>
      </c>
      <c r="EK41" s="112">
        <v>5017.5218800000002</v>
      </c>
      <c r="EL41" s="112">
        <v>5626.56945</v>
      </c>
      <c r="EM41" s="112">
        <v>5434.9591200000004</v>
      </c>
      <c r="EN41" s="112">
        <v>5349.4801399999997</v>
      </c>
      <c r="EO41" s="112">
        <v>5200.33943</v>
      </c>
      <c r="EP41" s="112">
        <v>5562.0696399999997</v>
      </c>
      <c r="EQ41" s="114">
        <v>5256.4552700000004</v>
      </c>
    </row>
    <row r="42" spans="1:147" x14ac:dyDescent="0.25">
      <c r="A42" s="110" t="s">
        <v>396</v>
      </c>
      <c r="B42" s="110">
        <v>5747</v>
      </c>
      <c r="C42" s="110"/>
      <c r="D42" s="111">
        <v>810.28958999999998</v>
      </c>
      <c r="E42" s="111">
        <v>642.46213</v>
      </c>
      <c r="F42" s="111">
        <v>816.98748000000001</v>
      </c>
      <c r="G42" s="111">
        <v>754.68106999999998</v>
      </c>
      <c r="H42" s="111">
        <v>746.93161999999995</v>
      </c>
      <c r="I42" s="111">
        <v>794.57911999999999</v>
      </c>
      <c r="J42" s="111">
        <v>1090.86229</v>
      </c>
      <c r="K42" s="111">
        <v>698.17783999999995</v>
      </c>
      <c r="L42" s="111">
        <v>728.04199000000006</v>
      </c>
      <c r="M42" s="111">
        <v>775.86378999999999</v>
      </c>
      <c r="N42" s="111">
        <v>770.61172999999997</v>
      </c>
      <c r="O42" s="111">
        <v>804.27256999999997</v>
      </c>
      <c r="P42" s="111">
        <v>731.95561999999995</v>
      </c>
      <c r="Q42" s="111">
        <v>820.36243999999999</v>
      </c>
      <c r="R42" s="111">
        <v>793.38086999999996</v>
      </c>
      <c r="S42" s="111">
        <v>895.92002000000002</v>
      </c>
      <c r="T42" s="111">
        <v>1136.3775800000001</v>
      </c>
      <c r="U42" s="111">
        <v>919.06814999999995</v>
      </c>
      <c r="V42" s="112">
        <v>34.425800000000002</v>
      </c>
      <c r="W42" s="112">
        <v>-128.14959999999999</v>
      </c>
      <c r="X42" s="112">
        <v>12.71491</v>
      </c>
      <c r="Y42" s="112">
        <v>22.725449999999999</v>
      </c>
      <c r="Z42" s="112">
        <v>-73.430819999999997</v>
      </c>
      <c r="AA42" s="112">
        <v>1.19825000000003</v>
      </c>
      <c r="AB42" s="112">
        <v>194.94227000000001</v>
      </c>
      <c r="AC42" s="112">
        <v>-438.19974000000002</v>
      </c>
      <c r="AD42" s="112">
        <v>-191.02616</v>
      </c>
      <c r="AE42" s="111">
        <v>751.99928999999997</v>
      </c>
      <c r="AF42" s="111">
        <v>597.48134000000005</v>
      </c>
      <c r="AG42" s="111">
        <v>796.63747999999998</v>
      </c>
      <c r="AH42" s="111">
        <v>734.33106999999995</v>
      </c>
      <c r="AI42" s="111">
        <v>726.58162000000004</v>
      </c>
      <c r="AJ42" s="111">
        <v>774.22911999999997</v>
      </c>
      <c r="AK42" s="111">
        <v>1056.1029900000001</v>
      </c>
      <c r="AL42" s="111">
        <v>698.17783999999995</v>
      </c>
      <c r="AM42" s="111">
        <v>681.33199000000002</v>
      </c>
      <c r="AN42" s="112">
        <v>23.8645</v>
      </c>
      <c r="AO42" s="112">
        <v>173.13039000000001</v>
      </c>
      <c r="AP42" s="112">
        <v>7.6350899999999902</v>
      </c>
      <c r="AQ42" s="112">
        <v>-2.3754499999999998</v>
      </c>
      <c r="AR42" s="112">
        <v>93.780819999999906</v>
      </c>
      <c r="AS42" s="112">
        <v>19.15175</v>
      </c>
      <c r="AT42" s="112">
        <v>-160.18297000000001</v>
      </c>
      <c r="AU42" s="112">
        <v>438.19974000000002</v>
      </c>
      <c r="AV42" s="112">
        <v>237.73616000000001</v>
      </c>
      <c r="AW42" s="113">
        <v>37.940300000000001</v>
      </c>
      <c r="AX42" s="113">
        <v>24.630790000000001</v>
      </c>
      <c r="AY42" s="113">
        <v>0</v>
      </c>
      <c r="AZ42" s="113">
        <v>0</v>
      </c>
      <c r="BA42" s="113">
        <v>0</v>
      </c>
      <c r="BB42" s="113">
        <v>0</v>
      </c>
      <c r="BC42" s="113">
        <v>1011.2094499999999</v>
      </c>
      <c r="BD42" s="113">
        <v>321.37040000000002</v>
      </c>
      <c r="BE42" s="113">
        <v>1100.5424499999999</v>
      </c>
      <c r="BF42" s="112">
        <v>0</v>
      </c>
      <c r="BG42" s="112">
        <v>0</v>
      </c>
      <c r="BH42" s="112">
        <v>0</v>
      </c>
      <c r="BI42" s="112">
        <v>0</v>
      </c>
      <c r="BJ42" s="112">
        <v>0</v>
      </c>
      <c r="BK42" s="112">
        <v>0</v>
      </c>
      <c r="BL42" s="112">
        <v>94.205550000000002</v>
      </c>
      <c r="BM42" s="112">
        <v>85.60257</v>
      </c>
      <c r="BN42" s="112">
        <v>838.79705999999999</v>
      </c>
      <c r="BO42" s="112">
        <v>37.940300000000001</v>
      </c>
      <c r="BP42" s="112">
        <v>24.630790000000001</v>
      </c>
      <c r="BQ42" s="112">
        <v>0</v>
      </c>
      <c r="BR42" s="112">
        <v>0</v>
      </c>
      <c r="BS42" s="112">
        <v>0</v>
      </c>
      <c r="BT42" s="112">
        <v>0</v>
      </c>
      <c r="BU42" s="112">
        <v>917.00390000000004</v>
      </c>
      <c r="BV42" s="112">
        <v>235.76783</v>
      </c>
      <c r="BW42" s="112">
        <v>261.74538999999999</v>
      </c>
      <c r="BX42" s="112">
        <v>789.93958999999995</v>
      </c>
      <c r="BY42" s="112">
        <v>622.11212999999998</v>
      </c>
      <c r="BZ42" s="112">
        <v>796.63747999999998</v>
      </c>
      <c r="CA42" s="112">
        <v>734.33106999999995</v>
      </c>
      <c r="CB42" s="112">
        <v>726.58162000000004</v>
      </c>
      <c r="CC42" s="112">
        <v>774.22911999999997</v>
      </c>
      <c r="CD42" s="112">
        <v>2067.3124400000002</v>
      </c>
      <c r="CE42" s="112">
        <v>1019.54824</v>
      </c>
      <c r="CF42" s="112">
        <v>1781.87444</v>
      </c>
      <c r="CG42" s="112">
        <v>14.075799999999999</v>
      </c>
      <c r="CH42" s="112">
        <v>-148.49959999999999</v>
      </c>
      <c r="CI42" s="112">
        <v>-7.6350899999999999</v>
      </c>
      <c r="CJ42" s="112">
        <v>2.3754499999999998</v>
      </c>
      <c r="CK42" s="112">
        <v>-93.780820000000006</v>
      </c>
      <c r="CL42" s="112">
        <v>-19.15175</v>
      </c>
      <c r="CM42" s="112">
        <v>1077.18687</v>
      </c>
      <c r="CN42" s="112">
        <v>-202.43190999999999</v>
      </c>
      <c r="CO42" s="112">
        <v>24.009229999999999</v>
      </c>
      <c r="CP42" s="113">
        <v>317.3</v>
      </c>
      <c r="CQ42" s="113">
        <v>301.10000000000002</v>
      </c>
      <c r="CR42" s="113">
        <v>284.89999999999998</v>
      </c>
      <c r="CS42" s="113">
        <v>268.7</v>
      </c>
      <c r="CT42" s="113">
        <v>252.5</v>
      </c>
      <c r="CU42" s="113">
        <v>236.3</v>
      </c>
      <c r="CV42" s="113">
        <v>1420.1</v>
      </c>
      <c r="CW42" s="113">
        <v>1383.9</v>
      </c>
      <c r="CX42" s="113">
        <v>1221.2449999999999</v>
      </c>
      <c r="CY42" s="113">
        <v>363.59059999999999</v>
      </c>
      <c r="CZ42" s="113">
        <v>383.57440000000003</v>
      </c>
      <c r="DA42" s="113">
        <v>337.61225000000002</v>
      </c>
      <c r="DB42" s="113">
        <v>328.71170000000001</v>
      </c>
      <c r="DC42" s="113">
        <v>353.71296999999998</v>
      </c>
      <c r="DD42" s="113">
        <v>403.87475000000001</v>
      </c>
      <c r="DE42" s="113">
        <v>1652.7084500000001</v>
      </c>
      <c r="DF42" s="113">
        <v>1434.96281</v>
      </c>
      <c r="DG42" s="113">
        <v>1370.80098</v>
      </c>
      <c r="DH42" s="113">
        <v>875.09418000000005</v>
      </c>
      <c r="DI42" s="113">
        <v>1043.5775799999999</v>
      </c>
      <c r="DJ42" s="113">
        <v>1005.2505200000001</v>
      </c>
      <c r="DK42" s="113">
        <v>993.97451999999998</v>
      </c>
      <c r="DL42" s="113">
        <v>1112.7566099999999</v>
      </c>
      <c r="DM42" s="113">
        <v>1182.07014</v>
      </c>
      <c r="DN42" s="113">
        <v>1353.7169699999999</v>
      </c>
      <c r="DO42" s="113">
        <v>1338.4032400000001</v>
      </c>
      <c r="DP42" s="113">
        <v>1250.23218</v>
      </c>
      <c r="DQ42" s="112">
        <v>-511.50358</v>
      </c>
      <c r="DR42" s="112">
        <v>-660.00318000000004</v>
      </c>
      <c r="DS42" s="112">
        <v>-667.63827000000003</v>
      </c>
      <c r="DT42" s="112">
        <v>-665.26282000000003</v>
      </c>
      <c r="DU42" s="112">
        <v>-759.04363999999998</v>
      </c>
      <c r="DV42" s="112">
        <v>-778.19538999999997</v>
      </c>
      <c r="DW42" s="112">
        <v>298.99148000000002</v>
      </c>
      <c r="DX42" s="112">
        <v>96.559569999999994</v>
      </c>
      <c r="DY42" s="112">
        <v>120.5688</v>
      </c>
      <c r="DZ42" s="112">
        <v>-15.051880000000001</v>
      </c>
      <c r="EA42" s="112">
        <v>-17.41938</v>
      </c>
      <c r="EB42" s="112">
        <v>-16.822990000000001</v>
      </c>
      <c r="EC42" s="112">
        <v>-21.442889999999998</v>
      </c>
      <c r="ED42" s="112">
        <v>-31.606570000000001</v>
      </c>
      <c r="EE42" s="112">
        <v>-18.296109999999999</v>
      </c>
      <c r="EF42" s="112">
        <v>-24.516220000000001</v>
      </c>
      <c r="EG42" s="112">
        <v>-19.143540000000002</v>
      </c>
      <c r="EH42" s="112">
        <v>-19.015170000000001</v>
      </c>
      <c r="EI42" s="112">
        <v>43.238120000000002</v>
      </c>
      <c r="EJ42" s="112">
        <v>27.561620000000001</v>
      </c>
      <c r="EK42" s="112">
        <v>3.5270100000000002</v>
      </c>
      <c r="EL42" s="112">
        <v>-1.0928899999999999</v>
      </c>
      <c r="EM42" s="112">
        <v>-11.25657</v>
      </c>
      <c r="EN42" s="112">
        <v>2.05389</v>
      </c>
      <c r="EO42" s="112">
        <v>10.24278</v>
      </c>
      <c r="EP42" s="112">
        <v>-19.143540000000002</v>
      </c>
      <c r="EQ42" s="114">
        <v>27.69483</v>
      </c>
    </row>
    <row r="43" spans="1:147" x14ac:dyDescent="0.25">
      <c r="A43" s="110" t="s">
        <v>395</v>
      </c>
      <c r="B43" s="110">
        <v>5705</v>
      </c>
      <c r="C43" s="110"/>
      <c r="D43" s="111">
        <v>4365.4735899999996</v>
      </c>
      <c r="E43" s="111">
        <v>4860.9780600000004</v>
      </c>
      <c r="F43" s="111">
        <v>4743.3906500000003</v>
      </c>
      <c r="G43" s="111">
        <v>4428.2165599999998</v>
      </c>
      <c r="H43" s="111">
        <v>5167.3870500000003</v>
      </c>
      <c r="I43" s="111">
        <v>4747.0984399999998</v>
      </c>
      <c r="J43" s="111">
        <v>4551.8655500000004</v>
      </c>
      <c r="K43" s="111">
        <v>5174.2314200000001</v>
      </c>
      <c r="L43" s="111">
        <v>4840.7352199999996</v>
      </c>
      <c r="M43" s="111">
        <v>4618.6776200000004</v>
      </c>
      <c r="N43" s="111">
        <v>3984.7094999999999</v>
      </c>
      <c r="O43" s="111">
        <v>4868.0827399999998</v>
      </c>
      <c r="P43" s="111">
        <v>4535.4188299999996</v>
      </c>
      <c r="Q43" s="111">
        <v>5025.49377</v>
      </c>
      <c r="R43" s="111">
        <v>4875.1193599999997</v>
      </c>
      <c r="S43" s="111">
        <v>4952.9620400000003</v>
      </c>
      <c r="T43" s="111">
        <v>5705.4617799999996</v>
      </c>
      <c r="U43" s="111">
        <v>5451.7037399999999</v>
      </c>
      <c r="V43" s="112">
        <v>-253.20403000000101</v>
      </c>
      <c r="W43" s="112">
        <v>876.26855999999998</v>
      </c>
      <c r="X43" s="112">
        <v>-124.69208999999999</v>
      </c>
      <c r="Y43" s="112">
        <v>-107.20227</v>
      </c>
      <c r="Z43" s="112">
        <v>141.89328</v>
      </c>
      <c r="AA43" s="112">
        <v>-128.02091999999999</v>
      </c>
      <c r="AB43" s="112">
        <v>-401.09649000000002</v>
      </c>
      <c r="AC43" s="112">
        <v>-531.23036000000002</v>
      </c>
      <c r="AD43" s="112">
        <v>-610.96852000000001</v>
      </c>
      <c r="AE43" s="111">
        <v>4204.2935900000002</v>
      </c>
      <c r="AF43" s="111">
        <v>4699.7980600000001</v>
      </c>
      <c r="AG43" s="111">
        <v>4582.21065</v>
      </c>
      <c r="AH43" s="111">
        <v>4260.9565599999996</v>
      </c>
      <c r="AI43" s="111">
        <v>4889.1326499999996</v>
      </c>
      <c r="AJ43" s="111">
        <v>4573.2884400000003</v>
      </c>
      <c r="AK43" s="111">
        <v>4386.7764699999998</v>
      </c>
      <c r="AL43" s="111">
        <v>4994.0134399999997</v>
      </c>
      <c r="AM43" s="111">
        <v>4639.0138399999996</v>
      </c>
      <c r="AN43" s="112">
        <v>414.38403</v>
      </c>
      <c r="AO43" s="112">
        <v>-715.08856000000003</v>
      </c>
      <c r="AP43" s="112">
        <v>285.87209000000001</v>
      </c>
      <c r="AQ43" s="112">
        <v>274.46226999999999</v>
      </c>
      <c r="AR43" s="112">
        <v>136.36112</v>
      </c>
      <c r="AS43" s="112">
        <v>301.83091999999903</v>
      </c>
      <c r="AT43" s="112">
        <v>566.18557000000101</v>
      </c>
      <c r="AU43" s="112">
        <v>711.44834000000003</v>
      </c>
      <c r="AV43" s="112">
        <v>812.68989999999997</v>
      </c>
      <c r="AW43" s="113">
        <v>327.73944999999998</v>
      </c>
      <c r="AX43" s="113">
        <v>14.486549999999999</v>
      </c>
      <c r="AY43" s="113">
        <v>285.22609999999997</v>
      </c>
      <c r="AZ43" s="113">
        <v>55.781649999999999</v>
      </c>
      <c r="BA43" s="113">
        <v>917.0136</v>
      </c>
      <c r="BB43" s="113">
        <v>445.68306999999999</v>
      </c>
      <c r="BC43" s="113">
        <v>48.445250000000001</v>
      </c>
      <c r="BD43" s="113">
        <v>200.26965000000001</v>
      </c>
      <c r="BE43" s="113">
        <v>168.3997</v>
      </c>
      <c r="BF43" s="112">
        <v>116.58915</v>
      </c>
      <c r="BG43" s="112">
        <v>5.9770500000000002</v>
      </c>
      <c r="BH43" s="112">
        <v>0.31555</v>
      </c>
      <c r="BI43" s="112">
        <v>1.8424499999999999</v>
      </c>
      <c r="BJ43" s="112">
        <v>100</v>
      </c>
      <c r="BK43" s="112">
        <v>385.673</v>
      </c>
      <c r="BL43" s="112">
        <v>57.792149999999999</v>
      </c>
      <c r="BM43" s="112">
        <v>0</v>
      </c>
      <c r="BN43" s="112">
        <v>40.136899999999997</v>
      </c>
      <c r="BO43" s="112">
        <v>211.15029999999999</v>
      </c>
      <c r="BP43" s="112">
        <v>8.5094999999999992</v>
      </c>
      <c r="BQ43" s="112">
        <v>284.91055</v>
      </c>
      <c r="BR43" s="112">
        <v>53.9392</v>
      </c>
      <c r="BS43" s="112">
        <v>817.0136</v>
      </c>
      <c r="BT43" s="112">
        <v>60.010069999999999</v>
      </c>
      <c r="BU43" s="112">
        <v>-9.3468999999999998</v>
      </c>
      <c r="BV43" s="112">
        <v>200.26965000000001</v>
      </c>
      <c r="BW43" s="112">
        <v>128.2628</v>
      </c>
      <c r="BX43" s="112">
        <v>4532.0330400000003</v>
      </c>
      <c r="BY43" s="112">
        <v>4714.2846099999997</v>
      </c>
      <c r="BZ43" s="112">
        <v>4867.4367499999998</v>
      </c>
      <c r="CA43" s="112">
        <v>4316.7382100000004</v>
      </c>
      <c r="CB43" s="112">
        <v>5806.1462499999998</v>
      </c>
      <c r="CC43" s="112">
        <v>5018.9715100000003</v>
      </c>
      <c r="CD43" s="112">
        <v>4435.2217199999996</v>
      </c>
      <c r="CE43" s="112">
        <v>5194.2830899999999</v>
      </c>
      <c r="CF43" s="112">
        <v>4807.4135399999996</v>
      </c>
      <c r="CG43" s="112">
        <v>-203.23373000000001</v>
      </c>
      <c r="CH43" s="112">
        <v>723.59806000000003</v>
      </c>
      <c r="CI43" s="112">
        <v>-0.96153999999999995</v>
      </c>
      <c r="CJ43" s="112">
        <v>-220.52306999999999</v>
      </c>
      <c r="CK43" s="112">
        <v>680.65247999999997</v>
      </c>
      <c r="CL43" s="112">
        <v>-241.82085000000001</v>
      </c>
      <c r="CM43" s="112">
        <v>-575.53246999999999</v>
      </c>
      <c r="CN43" s="112">
        <v>-511.17869000000002</v>
      </c>
      <c r="CO43" s="112">
        <v>-684.4271</v>
      </c>
      <c r="CP43" s="113">
        <v>4157</v>
      </c>
      <c r="CQ43" s="113">
        <v>4105</v>
      </c>
      <c r="CR43" s="113">
        <v>4418</v>
      </c>
      <c r="CS43" s="113">
        <v>4293.1388800000004</v>
      </c>
      <c r="CT43" s="113">
        <v>5267.9794700000002</v>
      </c>
      <c r="CU43" s="113">
        <v>5112.5168100000001</v>
      </c>
      <c r="CV43" s="113">
        <v>4456.7458100000003</v>
      </c>
      <c r="CW43" s="113">
        <v>4300.6613399999997</v>
      </c>
      <c r="CX43" s="113">
        <v>4144.2581600000003</v>
      </c>
      <c r="CY43" s="113">
        <v>4468.6603299999997</v>
      </c>
      <c r="CZ43" s="113">
        <v>4396.8933999999999</v>
      </c>
      <c r="DA43" s="113">
        <v>4681.44056</v>
      </c>
      <c r="DB43" s="113">
        <v>4559.50749</v>
      </c>
      <c r="DC43" s="113">
        <v>5756.2080599999999</v>
      </c>
      <c r="DD43" s="113">
        <v>5619.7485100000004</v>
      </c>
      <c r="DE43" s="113">
        <v>4916.0534600000001</v>
      </c>
      <c r="DF43" s="113">
        <v>4793.1405999999997</v>
      </c>
      <c r="DG43" s="113">
        <v>4456.9027100000003</v>
      </c>
      <c r="DH43" s="113">
        <v>3675.5606400000001</v>
      </c>
      <c r="DI43" s="113">
        <v>2880.1956500000001</v>
      </c>
      <c r="DJ43" s="113">
        <v>3165.70435</v>
      </c>
      <c r="DK43" s="113">
        <v>3264.2943500000001</v>
      </c>
      <c r="DL43" s="113">
        <v>3780.3424399999999</v>
      </c>
      <c r="DM43" s="113">
        <v>3885.7037399999999</v>
      </c>
      <c r="DN43" s="113">
        <v>3757.5411600000002</v>
      </c>
      <c r="DO43" s="113">
        <v>4145.80699</v>
      </c>
      <c r="DP43" s="113">
        <v>4493.9961999999996</v>
      </c>
      <c r="DQ43" s="112">
        <v>793.09969000000001</v>
      </c>
      <c r="DR43" s="112">
        <v>1516.69775</v>
      </c>
      <c r="DS43" s="112">
        <v>1515.73621</v>
      </c>
      <c r="DT43" s="112">
        <v>1295.2131400000001</v>
      </c>
      <c r="DU43" s="112">
        <v>1975.86562</v>
      </c>
      <c r="DV43" s="112">
        <v>1734.04477</v>
      </c>
      <c r="DW43" s="112">
        <v>1158.5123000000001</v>
      </c>
      <c r="DX43" s="112">
        <v>647.33361000000002</v>
      </c>
      <c r="DY43" s="112">
        <v>-37.093490000000003</v>
      </c>
      <c r="DZ43" s="112">
        <v>79.367949999999993</v>
      </c>
      <c r="EA43" s="112">
        <v>71.460080000000005</v>
      </c>
      <c r="EB43" s="112">
        <v>71.6083</v>
      </c>
      <c r="EC43" s="112">
        <v>71.357799999999997</v>
      </c>
      <c r="ED43" s="112">
        <v>53.032499999999999</v>
      </c>
      <c r="EE43" s="112">
        <v>51.463169999999998</v>
      </c>
      <c r="EF43" s="112">
        <v>39.395600000000002</v>
      </c>
      <c r="EG43" s="112">
        <v>-9.5067400000000006</v>
      </c>
      <c r="EH43" s="112">
        <v>16.51934</v>
      </c>
      <c r="EI43" s="112">
        <v>240.54794999999999</v>
      </c>
      <c r="EJ43" s="112">
        <v>232.64008000000001</v>
      </c>
      <c r="EK43" s="112">
        <v>232.78829999999999</v>
      </c>
      <c r="EL43" s="112">
        <v>238.61779999999999</v>
      </c>
      <c r="EM43" s="112">
        <v>331.28649999999999</v>
      </c>
      <c r="EN43" s="112">
        <v>225.27316999999999</v>
      </c>
      <c r="EO43" s="112">
        <v>204.4846</v>
      </c>
      <c r="EP43" s="112">
        <v>170.71126000000001</v>
      </c>
      <c r="EQ43" s="114">
        <v>218.24034</v>
      </c>
    </row>
    <row r="44" spans="1:147" x14ac:dyDescent="0.25">
      <c r="A44" s="110" t="s">
        <v>394</v>
      </c>
      <c r="B44" s="110">
        <v>5551</v>
      </c>
      <c r="C44" s="110"/>
      <c r="D44" s="111">
        <v>2097.0192699999998</v>
      </c>
      <c r="E44" s="111">
        <v>1945.3095499999999</v>
      </c>
      <c r="F44" s="111">
        <v>2159.3568399999999</v>
      </c>
      <c r="G44" s="111">
        <v>2204.4390699999999</v>
      </c>
      <c r="H44" s="111">
        <v>2198.9638199999999</v>
      </c>
      <c r="I44" s="111">
        <v>2323.8125300000002</v>
      </c>
      <c r="J44" s="111">
        <v>2070.8020499999998</v>
      </c>
      <c r="K44" s="111">
        <v>2162.2348200000001</v>
      </c>
      <c r="L44" s="111">
        <v>2202.9026699999999</v>
      </c>
      <c r="M44" s="111">
        <v>1930.761</v>
      </c>
      <c r="N44" s="111">
        <v>2225.6111099999998</v>
      </c>
      <c r="O44" s="111">
        <v>1830.1097199999999</v>
      </c>
      <c r="P44" s="111">
        <v>2067.8323700000001</v>
      </c>
      <c r="Q44" s="111">
        <v>2129.0890899999999</v>
      </c>
      <c r="R44" s="111">
        <v>2318.4993800000002</v>
      </c>
      <c r="S44" s="111">
        <v>2063.91885</v>
      </c>
      <c r="T44" s="111">
        <v>2119.1954799999999</v>
      </c>
      <c r="U44" s="111">
        <v>2289.9208100000001</v>
      </c>
      <c r="V44" s="112">
        <v>166.25827000000001</v>
      </c>
      <c r="W44" s="112">
        <v>-280.30155999999999</v>
      </c>
      <c r="X44" s="112">
        <v>329.24712</v>
      </c>
      <c r="Y44" s="112">
        <v>136.60669999999999</v>
      </c>
      <c r="Z44" s="112">
        <v>69.87473</v>
      </c>
      <c r="AA44" s="112">
        <v>5.3131499999999496</v>
      </c>
      <c r="AB44" s="112">
        <v>6.8831999999997597</v>
      </c>
      <c r="AC44" s="112">
        <v>43.039340000000301</v>
      </c>
      <c r="AD44" s="112">
        <v>-87.018140000000102</v>
      </c>
      <c r="AE44" s="111">
        <v>1970.25227</v>
      </c>
      <c r="AF44" s="111">
        <v>1810.72855</v>
      </c>
      <c r="AG44" s="111">
        <v>2047.2898399999999</v>
      </c>
      <c r="AH44" s="111">
        <v>2086.8540699999999</v>
      </c>
      <c r="AI44" s="111">
        <v>2080.0138200000001</v>
      </c>
      <c r="AJ44" s="111">
        <v>2198.7455300000001</v>
      </c>
      <c r="AK44" s="111">
        <v>1941.93505</v>
      </c>
      <c r="AL44" s="111">
        <v>2018.33672</v>
      </c>
      <c r="AM44" s="111">
        <v>2067.4012200000002</v>
      </c>
      <c r="AN44" s="112">
        <v>-39.49127</v>
      </c>
      <c r="AO44" s="112">
        <v>414.88256000000001</v>
      </c>
      <c r="AP44" s="112">
        <v>-217.18011999999999</v>
      </c>
      <c r="AQ44" s="112">
        <v>-19.0216999999998</v>
      </c>
      <c r="AR44" s="112">
        <v>49.075269999999797</v>
      </c>
      <c r="AS44" s="112">
        <v>119.75385</v>
      </c>
      <c r="AT44" s="112">
        <v>121.9838</v>
      </c>
      <c r="AU44" s="112">
        <v>100.85876</v>
      </c>
      <c r="AV44" s="112">
        <v>222.51958999999999</v>
      </c>
      <c r="AW44" s="113">
        <v>157.10210000000001</v>
      </c>
      <c r="AX44" s="113">
        <v>48.697200000000002</v>
      </c>
      <c r="AY44" s="113">
        <v>190.56899999999999</v>
      </c>
      <c r="AZ44" s="113">
        <v>219.78485000000001</v>
      </c>
      <c r="BA44" s="113">
        <v>163.62715</v>
      </c>
      <c r="BB44" s="113">
        <v>511.00184999999999</v>
      </c>
      <c r="BC44" s="113">
        <v>277.60865000000001</v>
      </c>
      <c r="BD44" s="113">
        <v>113.619</v>
      </c>
      <c r="BE44" s="113">
        <v>0</v>
      </c>
      <c r="BF44" s="112">
        <v>0</v>
      </c>
      <c r="BG44" s="112">
        <v>0</v>
      </c>
      <c r="BH44" s="112">
        <v>0</v>
      </c>
      <c r="BI44" s="112">
        <v>0</v>
      </c>
      <c r="BJ44" s="112">
        <v>0</v>
      </c>
      <c r="BK44" s="112">
        <v>27.603000000000002</v>
      </c>
      <c r="BL44" s="112">
        <v>0</v>
      </c>
      <c r="BM44" s="112">
        <v>0</v>
      </c>
      <c r="BN44" s="112">
        <v>0</v>
      </c>
      <c r="BO44" s="112">
        <v>157.10210000000001</v>
      </c>
      <c r="BP44" s="112">
        <v>48.697200000000002</v>
      </c>
      <c r="BQ44" s="112">
        <v>190.56899999999999</v>
      </c>
      <c r="BR44" s="112">
        <v>219.78485000000001</v>
      </c>
      <c r="BS44" s="112">
        <v>163.62715</v>
      </c>
      <c r="BT44" s="112">
        <v>483.39884999999998</v>
      </c>
      <c r="BU44" s="112">
        <v>277.60865000000001</v>
      </c>
      <c r="BV44" s="112">
        <v>113.619</v>
      </c>
      <c r="BW44" s="112">
        <v>0</v>
      </c>
      <c r="BX44" s="112">
        <v>2127.35437</v>
      </c>
      <c r="BY44" s="112">
        <v>1859.4257500000001</v>
      </c>
      <c r="BZ44" s="112">
        <v>2237.8588399999999</v>
      </c>
      <c r="CA44" s="112">
        <v>2306.6389199999999</v>
      </c>
      <c r="CB44" s="112">
        <v>2243.6409699999999</v>
      </c>
      <c r="CC44" s="112">
        <v>2709.7473799999998</v>
      </c>
      <c r="CD44" s="112">
        <v>2219.5437000000002</v>
      </c>
      <c r="CE44" s="112">
        <v>2131.9557199999999</v>
      </c>
      <c r="CF44" s="112">
        <v>2067.4012200000002</v>
      </c>
      <c r="CG44" s="112">
        <v>196.59336999999999</v>
      </c>
      <c r="CH44" s="112">
        <v>-366.18536</v>
      </c>
      <c r="CI44" s="112">
        <v>407.74912</v>
      </c>
      <c r="CJ44" s="112">
        <v>238.80654999999999</v>
      </c>
      <c r="CK44" s="112">
        <v>114.55188</v>
      </c>
      <c r="CL44" s="112">
        <v>363.64499999999998</v>
      </c>
      <c r="CM44" s="112">
        <v>155.62485000000001</v>
      </c>
      <c r="CN44" s="112">
        <v>12.76024</v>
      </c>
      <c r="CO44" s="112">
        <v>-222.51958999999999</v>
      </c>
      <c r="CP44" s="113">
        <v>0</v>
      </c>
      <c r="CQ44" s="113">
        <v>0</v>
      </c>
      <c r="CR44" s="113">
        <v>0</v>
      </c>
      <c r="CS44" s="113">
        <v>0</v>
      </c>
      <c r="CT44" s="113">
        <v>0</v>
      </c>
      <c r="CU44" s="113">
        <v>0</v>
      </c>
      <c r="CV44" s="113">
        <v>0</v>
      </c>
      <c r="CW44" s="113">
        <v>0</v>
      </c>
      <c r="CX44" s="113">
        <v>0</v>
      </c>
      <c r="CY44" s="113">
        <v>273.28154999999998</v>
      </c>
      <c r="CZ44" s="113">
        <v>207.92697999999999</v>
      </c>
      <c r="DA44" s="113">
        <v>163.14586</v>
      </c>
      <c r="DB44" s="113">
        <v>258.4855</v>
      </c>
      <c r="DC44" s="113">
        <v>450.71857999999997</v>
      </c>
      <c r="DD44" s="113">
        <v>448.42531000000002</v>
      </c>
      <c r="DE44" s="113">
        <v>215.28315000000001</v>
      </c>
      <c r="DF44" s="113">
        <v>331.54977000000002</v>
      </c>
      <c r="DG44" s="113">
        <v>253.21082999999999</v>
      </c>
      <c r="DH44" s="113">
        <v>2286.6422600000001</v>
      </c>
      <c r="DI44" s="113">
        <v>2587.4730500000001</v>
      </c>
      <c r="DJ44" s="113">
        <v>2134.94281</v>
      </c>
      <c r="DK44" s="113">
        <v>1991.4758999999999</v>
      </c>
      <c r="DL44" s="113">
        <v>2069.1570999999999</v>
      </c>
      <c r="DM44" s="113">
        <v>1703.21883</v>
      </c>
      <c r="DN44" s="113">
        <v>1314.45182</v>
      </c>
      <c r="DO44" s="113">
        <v>1417.9582</v>
      </c>
      <c r="DP44" s="113">
        <v>1562.13885</v>
      </c>
      <c r="DQ44" s="112">
        <v>-2013.3607099999999</v>
      </c>
      <c r="DR44" s="112">
        <v>-2379.5460699999999</v>
      </c>
      <c r="DS44" s="112">
        <v>-1971.7969499999999</v>
      </c>
      <c r="DT44" s="112">
        <v>-1732.9903999999999</v>
      </c>
      <c r="DU44" s="112">
        <v>-1618.4385199999999</v>
      </c>
      <c r="DV44" s="112">
        <v>-1254.7935199999999</v>
      </c>
      <c r="DW44" s="112">
        <v>-1099.16867</v>
      </c>
      <c r="DX44" s="112">
        <v>-1086.40843</v>
      </c>
      <c r="DY44" s="112">
        <v>-1308.9280200000001</v>
      </c>
      <c r="DZ44" s="112">
        <v>-44.369909999999997</v>
      </c>
      <c r="EA44" s="112">
        <v>-44.320419999999999</v>
      </c>
      <c r="EB44" s="112">
        <v>-40.514220000000002</v>
      </c>
      <c r="EC44" s="112">
        <v>-35.164720000000003</v>
      </c>
      <c r="ED44" s="112">
        <v>-37.501980000000003</v>
      </c>
      <c r="EE44" s="112">
        <v>-43.028019999999998</v>
      </c>
      <c r="EF44" s="112">
        <v>-31.184329999999999</v>
      </c>
      <c r="EG44" s="112">
        <v>-39.667270000000002</v>
      </c>
      <c r="EH44" s="112">
        <v>-41.48339</v>
      </c>
      <c r="EI44" s="112">
        <v>82.397090000000006</v>
      </c>
      <c r="EJ44" s="112">
        <v>90.260580000000004</v>
      </c>
      <c r="EK44" s="112">
        <v>71.552779999999998</v>
      </c>
      <c r="EL44" s="112">
        <v>82.420280000000005</v>
      </c>
      <c r="EM44" s="112">
        <v>81.44802</v>
      </c>
      <c r="EN44" s="112">
        <v>82.038979999999995</v>
      </c>
      <c r="EO44" s="112">
        <v>97.682670000000002</v>
      </c>
      <c r="EP44" s="112">
        <v>104.23072999999999</v>
      </c>
      <c r="EQ44" s="114">
        <v>94.017610000000005</v>
      </c>
    </row>
    <row r="45" spans="1:147" x14ac:dyDescent="0.25">
      <c r="A45" s="110" t="s">
        <v>393</v>
      </c>
      <c r="B45" s="110">
        <v>5706</v>
      </c>
      <c r="C45" s="110"/>
      <c r="D45" s="111">
        <v>5087.9683000000005</v>
      </c>
      <c r="E45" s="111">
        <v>5581.7094100000004</v>
      </c>
      <c r="F45" s="111">
        <v>6205.7398700000003</v>
      </c>
      <c r="G45" s="111">
        <v>5613.0653199999997</v>
      </c>
      <c r="H45" s="111">
        <v>5631.0573400000003</v>
      </c>
      <c r="I45" s="111">
        <v>6092.7218400000002</v>
      </c>
      <c r="J45" s="111">
        <v>6491.0978100000002</v>
      </c>
      <c r="K45" s="111">
        <v>6627.8121700000002</v>
      </c>
      <c r="L45" s="111">
        <v>6155.8032800000001</v>
      </c>
      <c r="M45" s="111">
        <v>5215.4053299999996</v>
      </c>
      <c r="N45" s="111">
        <v>6580.2134699999997</v>
      </c>
      <c r="O45" s="111">
        <v>4906.7409100000004</v>
      </c>
      <c r="P45" s="111">
        <v>5661.6435700000002</v>
      </c>
      <c r="Q45" s="111">
        <v>6006.8615399999999</v>
      </c>
      <c r="R45" s="111">
        <v>5828.1195699999998</v>
      </c>
      <c r="S45" s="111">
        <v>6409.4407300000003</v>
      </c>
      <c r="T45" s="111">
        <v>6723.1839600000003</v>
      </c>
      <c r="U45" s="111">
        <v>6587.83979</v>
      </c>
      <c r="V45" s="112">
        <v>-127.437029999999</v>
      </c>
      <c r="W45" s="112">
        <v>-998.50405999999896</v>
      </c>
      <c r="X45" s="112">
        <v>1298.9989599999999</v>
      </c>
      <c r="Y45" s="112">
        <v>-48.578250000000502</v>
      </c>
      <c r="Z45" s="112">
        <v>-375.80419999999998</v>
      </c>
      <c r="AA45" s="112">
        <v>264.60226999999998</v>
      </c>
      <c r="AB45" s="112">
        <v>81.657079999999993</v>
      </c>
      <c r="AC45" s="112">
        <v>-95.371790000000104</v>
      </c>
      <c r="AD45" s="112">
        <v>-432.03651000000002</v>
      </c>
      <c r="AE45" s="111">
        <v>4945.6882999999998</v>
      </c>
      <c r="AF45" s="111">
        <v>5390.7294099999999</v>
      </c>
      <c r="AG45" s="111">
        <v>6042.3598700000002</v>
      </c>
      <c r="AH45" s="111">
        <v>5414.34602</v>
      </c>
      <c r="AI45" s="111">
        <v>5302.4309400000002</v>
      </c>
      <c r="AJ45" s="111">
        <v>5762.1304899999996</v>
      </c>
      <c r="AK45" s="111">
        <v>6158.7178100000001</v>
      </c>
      <c r="AL45" s="111">
        <v>6276.0860300000004</v>
      </c>
      <c r="AM45" s="111">
        <v>5879.5332799999996</v>
      </c>
      <c r="AN45" s="112">
        <v>269.71703000000002</v>
      </c>
      <c r="AO45" s="112">
        <v>1189.48406</v>
      </c>
      <c r="AP45" s="112">
        <v>-1135.61896</v>
      </c>
      <c r="AQ45" s="112">
        <v>247.29755</v>
      </c>
      <c r="AR45" s="112">
        <v>704.43060000000003</v>
      </c>
      <c r="AS45" s="112">
        <v>65.9890800000003</v>
      </c>
      <c r="AT45" s="112">
        <v>250.72291999999999</v>
      </c>
      <c r="AU45" s="112">
        <v>447.09793000000002</v>
      </c>
      <c r="AV45" s="112">
        <v>708.30651</v>
      </c>
      <c r="AW45" s="113">
        <v>729.98910000000001</v>
      </c>
      <c r="AX45" s="113">
        <v>21.765149999999998</v>
      </c>
      <c r="AY45" s="113">
        <v>1605.1558</v>
      </c>
      <c r="AZ45" s="113">
        <v>745.70484999999996</v>
      </c>
      <c r="BA45" s="113">
        <v>884.91980000000001</v>
      </c>
      <c r="BB45" s="113">
        <v>90.044250000000005</v>
      </c>
      <c r="BC45" s="113">
        <v>26.94</v>
      </c>
      <c r="BD45" s="113">
        <v>56.271599999999999</v>
      </c>
      <c r="BE45" s="113">
        <v>59.835450000000002</v>
      </c>
      <c r="BF45" s="112">
        <v>0.86</v>
      </c>
      <c r="BG45" s="112">
        <v>0.93</v>
      </c>
      <c r="BH45" s="112">
        <v>3.7935500000000002</v>
      </c>
      <c r="BI45" s="112">
        <v>1.52</v>
      </c>
      <c r="BJ45" s="112">
        <v>1.9713499999999999</v>
      </c>
      <c r="BK45" s="112">
        <v>1.5732999999999999</v>
      </c>
      <c r="BL45" s="112">
        <v>0</v>
      </c>
      <c r="BM45" s="112">
        <v>0</v>
      </c>
      <c r="BN45" s="112">
        <v>0</v>
      </c>
      <c r="BO45" s="112">
        <v>729.12909999999999</v>
      </c>
      <c r="BP45" s="112">
        <v>20.835149999999999</v>
      </c>
      <c r="BQ45" s="112">
        <v>1601.3622499999999</v>
      </c>
      <c r="BR45" s="112">
        <v>744.18484999999998</v>
      </c>
      <c r="BS45" s="112">
        <v>882.94844999999998</v>
      </c>
      <c r="BT45" s="112">
        <v>88.470950000000002</v>
      </c>
      <c r="BU45" s="112">
        <v>26.94</v>
      </c>
      <c r="BV45" s="112">
        <v>56.271599999999999</v>
      </c>
      <c r="BW45" s="112">
        <v>59.835450000000002</v>
      </c>
      <c r="BX45" s="112">
        <v>5675.6773999999996</v>
      </c>
      <c r="BY45" s="112">
        <v>5412.4945600000001</v>
      </c>
      <c r="BZ45" s="112">
        <v>7647.5156699999998</v>
      </c>
      <c r="CA45" s="112">
        <v>6160.05087</v>
      </c>
      <c r="CB45" s="112">
        <v>6187.3507399999999</v>
      </c>
      <c r="CC45" s="112">
        <v>5852.1747400000004</v>
      </c>
      <c r="CD45" s="112">
        <v>6185.6578099999997</v>
      </c>
      <c r="CE45" s="112">
        <v>6332.3576300000004</v>
      </c>
      <c r="CF45" s="112">
        <v>5939.3687300000001</v>
      </c>
      <c r="CG45" s="112">
        <v>459.41207000000003</v>
      </c>
      <c r="CH45" s="112">
        <v>-1168.6489099999999</v>
      </c>
      <c r="CI45" s="112">
        <v>2736.9812099999999</v>
      </c>
      <c r="CJ45" s="112">
        <v>496.88729999999998</v>
      </c>
      <c r="CK45" s="112">
        <v>178.51785000000001</v>
      </c>
      <c r="CL45" s="112">
        <v>22.481870000000001</v>
      </c>
      <c r="CM45" s="112">
        <v>-223.78291999999999</v>
      </c>
      <c r="CN45" s="112">
        <v>-390.82632999999998</v>
      </c>
      <c r="CO45" s="112">
        <v>-648.47105999999997</v>
      </c>
      <c r="CP45" s="113">
        <v>4514.5</v>
      </c>
      <c r="CQ45" s="113">
        <v>3362.5</v>
      </c>
      <c r="CR45" s="113">
        <v>4780</v>
      </c>
      <c r="CS45" s="113">
        <v>5670</v>
      </c>
      <c r="CT45" s="113">
        <v>7900</v>
      </c>
      <c r="CU45" s="113">
        <v>7693</v>
      </c>
      <c r="CV45" s="113">
        <v>7886</v>
      </c>
      <c r="CW45" s="113">
        <v>7179</v>
      </c>
      <c r="CX45" s="113">
        <v>6672</v>
      </c>
      <c r="CY45" s="113">
        <v>4830.6359300000004</v>
      </c>
      <c r="CZ45" s="113">
        <v>3571.3070699999998</v>
      </c>
      <c r="DA45" s="113">
        <v>5060.4743200000003</v>
      </c>
      <c r="DB45" s="113">
        <v>6036.8419199999998</v>
      </c>
      <c r="DC45" s="113">
        <v>8184.6535599999997</v>
      </c>
      <c r="DD45" s="113">
        <v>7963.7792200000004</v>
      </c>
      <c r="DE45" s="113">
        <v>8171.2272700000003</v>
      </c>
      <c r="DF45" s="113">
        <v>7888.6164799999997</v>
      </c>
      <c r="DG45" s="113">
        <v>7333.0668299999998</v>
      </c>
      <c r="DH45" s="113">
        <v>7724.1481000000003</v>
      </c>
      <c r="DI45" s="113">
        <v>7633.4681499999997</v>
      </c>
      <c r="DJ45" s="113">
        <v>6385.6541900000002</v>
      </c>
      <c r="DK45" s="113">
        <v>6865.1344900000004</v>
      </c>
      <c r="DL45" s="113">
        <v>8834.4282800000001</v>
      </c>
      <c r="DM45" s="113">
        <v>8591.0720700000002</v>
      </c>
      <c r="DN45" s="113">
        <v>9022.3030400000007</v>
      </c>
      <c r="DO45" s="113">
        <v>9130.5185799999999</v>
      </c>
      <c r="DP45" s="113">
        <v>9223.4399900000008</v>
      </c>
      <c r="DQ45" s="112">
        <v>-2893.51217</v>
      </c>
      <c r="DR45" s="112">
        <v>-4062.1610799999999</v>
      </c>
      <c r="DS45" s="112">
        <v>-1325.1798699999999</v>
      </c>
      <c r="DT45" s="112">
        <v>-828.29256999999996</v>
      </c>
      <c r="DU45" s="112">
        <v>-649.77472</v>
      </c>
      <c r="DV45" s="112">
        <v>-627.29285000000004</v>
      </c>
      <c r="DW45" s="112">
        <v>-851.07577000000003</v>
      </c>
      <c r="DX45" s="112">
        <v>-1241.9021</v>
      </c>
      <c r="DY45" s="112">
        <v>-1890.3731600000001</v>
      </c>
      <c r="DZ45" s="112">
        <v>28.315570000000001</v>
      </c>
      <c r="EA45" s="112">
        <v>-88.016450000000006</v>
      </c>
      <c r="EB45" s="112">
        <v>12.450240000000001</v>
      </c>
      <c r="EC45" s="112">
        <v>12.9604</v>
      </c>
      <c r="ED45" s="112">
        <v>-3.0834700000000002</v>
      </c>
      <c r="EE45" s="112">
        <v>-19.767050000000001</v>
      </c>
      <c r="EF45" s="112">
        <v>-8.2294400000000003</v>
      </c>
      <c r="EG45" s="112">
        <v>-24.157620000000001</v>
      </c>
      <c r="EH45" s="112">
        <v>-17.062999999999999</v>
      </c>
      <c r="EI45" s="112">
        <v>170.59557000000001</v>
      </c>
      <c r="EJ45" s="112">
        <v>102.96355</v>
      </c>
      <c r="EK45" s="112">
        <v>175.83024</v>
      </c>
      <c r="EL45" s="112">
        <v>211.67939999999999</v>
      </c>
      <c r="EM45" s="112">
        <v>325.54253</v>
      </c>
      <c r="EN45" s="112">
        <v>310.82395000000002</v>
      </c>
      <c r="EO45" s="112">
        <v>324.15055999999998</v>
      </c>
      <c r="EP45" s="112">
        <v>327.56837999999999</v>
      </c>
      <c r="EQ45" s="114">
        <v>259.20699999999999</v>
      </c>
    </row>
    <row r="46" spans="1:147" x14ac:dyDescent="0.25">
      <c r="A46" s="110" t="s">
        <v>392</v>
      </c>
      <c r="B46" s="110">
        <v>5514</v>
      </c>
      <c r="C46" s="110"/>
      <c r="D46" s="111">
        <v>4083.3204700000001</v>
      </c>
      <c r="E46" s="111">
        <v>4518.4344600000004</v>
      </c>
      <c r="F46" s="111">
        <v>4603.6385700000001</v>
      </c>
      <c r="G46" s="111">
        <v>4830.1457499999997</v>
      </c>
      <c r="H46" s="111">
        <v>4592.5946800000002</v>
      </c>
      <c r="I46" s="111">
        <v>4778.7788399999999</v>
      </c>
      <c r="J46" s="111">
        <v>4876.46702</v>
      </c>
      <c r="K46" s="111">
        <v>4788.1102499999997</v>
      </c>
      <c r="L46" s="111">
        <v>4737.4016099999999</v>
      </c>
      <c r="M46" s="111">
        <v>4333.3009700000002</v>
      </c>
      <c r="N46" s="111">
        <v>4638.82402</v>
      </c>
      <c r="O46" s="111">
        <v>4430.94182</v>
      </c>
      <c r="P46" s="111">
        <v>4847.6448099999998</v>
      </c>
      <c r="Q46" s="111">
        <v>4650.2860799999999</v>
      </c>
      <c r="R46" s="111">
        <v>4815.8117700000003</v>
      </c>
      <c r="S46" s="111">
        <v>5068.9882299999999</v>
      </c>
      <c r="T46" s="111">
        <v>5305.60851</v>
      </c>
      <c r="U46" s="111">
        <v>5302.8782000000001</v>
      </c>
      <c r="V46" s="112">
        <v>-249.98050000000001</v>
      </c>
      <c r="W46" s="112">
        <v>-120.38956</v>
      </c>
      <c r="X46" s="112">
        <v>172.69675000000001</v>
      </c>
      <c r="Y46" s="112">
        <v>-17.4990600000001</v>
      </c>
      <c r="Z46" s="112">
        <v>-57.691399999999703</v>
      </c>
      <c r="AA46" s="112">
        <v>-37.032930000000299</v>
      </c>
      <c r="AB46" s="112">
        <v>-192.52121</v>
      </c>
      <c r="AC46" s="112">
        <v>-517.49825999999996</v>
      </c>
      <c r="AD46" s="112">
        <v>-565.47658999999999</v>
      </c>
      <c r="AE46" s="111">
        <v>3650.08257</v>
      </c>
      <c r="AF46" s="111">
        <v>4091.9536600000001</v>
      </c>
      <c r="AG46" s="111">
        <v>4155.84357</v>
      </c>
      <c r="AH46" s="111">
        <v>4374.8377499999997</v>
      </c>
      <c r="AI46" s="111">
        <v>4169.1261199999999</v>
      </c>
      <c r="AJ46" s="111">
        <v>4388.0742899999996</v>
      </c>
      <c r="AK46" s="111">
        <v>4497.7254700000003</v>
      </c>
      <c r="AL46" s="111">
        <v>4422.1142499999996</v>
      </c>
      <c r="AM46" s="111">
        <v>4410.3979600000002</v>
      </c>
      <c r="AN46" s="112">
        <v>683.21839999999997</v>
      </c>
      <c r="AO46" s="112">
        <v>546.87036000000001</v>
      </c>
      <c r="AP46" s="112">
        <v>275.09825000000001</v>
      </c>
      <c r="AQ46" s="112">
        <v>472.80705999999998</v>
      </c>
      <c r="AR46" s="112">
        <v>481.15996000000001</v>
      </c>
      <c r="AS46" s="112">
        <v>427.73748000000103</v>
      </c>
      <c r="AT46" s="112">
        <v>571.26275999999996</v>
      </c>
      <c r="AU46" s="112">
        <v>883.49426000000005</v>
      </c>
      <c r="AV46" s="112">
        <v>892.48023999999998</v>
      </c>
      <c r="AW46" s="113">
        <v>400.95330000000001</v>
      </c>
      <c r="AX46" s="113">
        <v>1246.58635</v>
      </c>
      <c r="AY46" s="113">
        <v>852.21820000000002</v>
      </c>
      <c r="AZ46" s="113">
        <v>0</v>
      </c>
      <c r="BA46" s="113">
        <v>362.78420999999997</v>
      </c>
      <c r="BB46" s="113">
        <v>2.5179999999999998</v>
      </c>
      <c r="BC46" s="113">
        <v>156.96465000000001</v>
      </c>
      <c r="BD46" s="113">
        <v>994.12896999999998</v>
      </c>
      <c r="BE46" s="113">
        <v>650.60395000000005</v>
      </c>
      <c r="BF46" s="112">
        <v>114.297</v>
      </c>
      <c r="BG46" s="112">
        <v>0</v>
      </c>
      <c r="BH46" s="112">
        <v>127.8</v>
      </c>
      <c r="BI46" s="112">
        <v>23.853899999999999</v>
      </c>
      <c r="BJ46" s="112">
        <v>101.55155000000001</v>
      </c>
      <c r="BK46" s="112">
        <v>46.252400000000002</v>
      </c>
      <c r="BL46" s="112">
        <v>77.632999999999996</v>
      </c>
      <c r="BM46" s="112">
        <v>0</v>
      </c>
      <c r="BN46" s="112">
        <v>0</v>
      </c>
      <c r="BO46" s="112">
        <v>286.65629999999999</v>
      </c>
      <c r="BP46" s="112">
        <v>1246.58635</v>
      </c>
      <c r="BQ46" s="112">
        <v>724.41819999999996</v>
      </c>
      <c r="BR46" s="112">
        <v>-23.853899999999999</v>
      </c>
      <c r="BS46" s="112">
        <v>261.23266000000001</v>
      </c>
      <c r="BT46" s="112">
        <v>-43.734400000000001</v>
      </c>
      <c r="BU46" s="112">
        <v>79.331649999999996</v>
      </c>
      <c r="BV46" s="112">
        <v>994.12896999999998</v>
      </c>
      <c r="BW46" s="112">
        <v>650.60395000000005</v>
      </c>
      <c r="BX46" s="112">
        <v>4051.0358700000002</v>
      </c>
      <c r="BY46" s="112">
        <v>5338.5400099999997</v>
      </c>
      <c r="BZ46" s="112">
        <v>5008.0617700000003</v>
      </c>
      <c r="CA46" s="112">
        <v>4374.8377499999997</v>
      </c>
      <c r="CB46" s="112">
        <v>4531.9103299999997</v>
      </c>
      <c r="CC46" s="112">
        <v>4390.5922899999996</v>
      </c>
      <c r="CD46" s="112">
        <v>4654.6901200000002</v>
      </c>
      <c r="CE46" s="112">
        <v>5416.2432200000003</v>
      </c>
      <c r="CF46" s="112">
        <v>5061.00191</v>
      </c>
      <c r="CG46" s="112">
        <v>-396.56209999999999</v>
      </c>
      <c r="CH46" s="112">
        <v>699.71599000000003</v>
      </c>
      <c r="CI46" s="112">
        <v>449.31995000000001</v>
      </c>
      <c r="CJ46" s="112">
        <v>-496.66095999999999</v>
      </c>
      <c r="CK46" s="112">
        <v>-219.9273</v>
      </c>
      <c r="CL46" s="112">
        <v>-471.47188</v>
      </c>
      <c r="CM46" s="112">
        <v>-491.93110999999999</v>
      </c>
      <c r="CN46" s="112">
        <v>110.63471</v>
      </c>
      <c r="CO46" s="112">
        <v>-241.87629000000001</v>
      </c>
      <c r="CP46" s="113">
        <v>6572.3274000000001</v>
      </c>
      <c r="CQ46" s="113">
        <v>6232</v>
      </c>
      <c r="CR46" s="113">
        <v>6330</v>
      </c>
      <c r="CS46" s="113">
        <v>6228</v>
      </c>
      <c r="CT46" s="113">
        <v>6108</v>
      </c>
      <c r="CU46" s="113">
        <v>6520</v>
      </c>
      <c r="CV46" s="113">
        <v>6892</v>
      </c>
      <c r="CW46" s="113">
        <v>8401.7272499999999</v>
      </c>
      <c r="CX46" s="113">
        <v>7930.6665999999996</v>
      </c>
      <c r="CY46" s="113">
        <v>6786.6482999999998</v>
      </c>
      <c r="CZ46" s="113">
        <v>6697.6455999999998</v>
      </c>
      <c r="DA46" s="113">
        <v>6644.2862500000001</v>
      </c>
      <c r="DB46" s="113">
        <v>6466.43264</v>
      </c>
      <c r="DC46" s="113">
        <v>6484.7832799999996</v>
      </c>
      <c r="DD46" s="113">
        <v>6814.7102500000001</v>
      </c>
      <c r="DE46" s="113">
        <v>7131.0677400000004</v>
      </c>
      <c r="DF46" s="113">
        <v>8673.0624299999999</v>
      </c>
      <c r="DG46" s="113">
        <v>8122.62147</v>
      </c>
      <c r="DH46" s="113">
        <v>4854.7853100000002</v>
      </c>
      <c r="DI46" s="113">
        <v>4066.0666200000001</v>
      </c>
      <c r="DJ46" s="113">
        <v>3563.3873199999998</v>
      </c>
      <c r="DK46" s="113">
        <v>3882.1946699999999</v>
      </c>
      <c r="DL46" s="113">
        <v>4120.4726099999998</v>
      </c>
      <c r="DM46" s="113">
        <v>4921.8714600000003</v>
      </c>
      <c r="DN46" s="113">
        <v>5730.1600600000002</v>
      </c>
      <c r="DO46" s="113">
        <v>7161.5200400000003</v>
      </c>
      <c r="DP46" s="113">
        <v>6852.9553699999997</v>
      </c>
      <c r="DQ46" s="112">
        <v>1931.8629900000001</v>
      </c>
      <c r="DR46" s="112">
        <v>2631.5789799999998</v>
      </c>
      <c r="DS46" s="112">
        <v>3080.8989299999998</v>
      </c>
      <c r="DT46" s="112">
        <v>2584.2379700000001</v>
      </c>
      <c r="DU46" s="112">
        <v>2364.3106699999998</v>
      </c>
      <c r="DV46" s="112">
        <v>1892.83879</v>
      </c>
      <c r="DW46" s="112">
        <v>1400.90768</v>
      </c>
      <c r="DX46" s="112">
        <v>1511.5423900000001</v>
      </c>
      <c r="DY46" s="112">
        <v>1269.6660999999999</v>
      </c>
      <c r="DZ46" s="112">
        <v>85.236900000000006</v>
      </c>
      <c r="EA46" s="112">
        <v>82.755449999999996</v>
      </c>
      <c r="EB46" s="112">
        <v>65.068119999999993</v>
      </c>
      <c r="EC46" s="112">
        <v>64.640180000000001</v>
      </c>
      <c r="ED46" s="112">
        <v>30.609359999999999</v>
      </c>
      <c r="EE46" s="112">
        <v>18.36975</v>
      </c>
      <c r="EF46" s="112">
        <v>14.225239999999999</v>
      </c>
      <c r="EG46" s="112">
        <v>6.9097200000000001</v>
      </c>
      <c r="EH46" s="112">
        <v>-5.2863800000000003</v>
      </c>
      <c r="EI46" s="112">
        <v>518.47490000000005</v>
      </c>
      <c r="EJ46" s="112">
        <v>509.23644999999999</v>
      </c>
      <c r="EK46" s="112">
        <v>512.86311999999998</v>
      </c>
      <c r="EL46" s="112">
        <v>519.94817999999998</v>
      </c>
      <c r="EM46" s="112">
        <v>454.07835999999998</v>
      </c>
      <c r="EN46" s="112">
        <v>409.07474999999999</v>
      </c>
      <c r="EO46" s="112">
        <v>392.96724</v>
      </c>
      <c r="EP46" s="112">
        <v>372.90571999999997</v>
      </c>
      <c r="EQ46" s="114">
        <v>321.71762000000001</v>
      </c>
    </row>
    <row r="47" spans="1:147" x14ac:dyDescent="0.25">
      <c r="A47" s="110" t="s">
        <v>391</v>
      </c>
      <c r="B47" s="110">
        <v>5426</v>
      </c>
      <c r="C47" s="110"/>
      <c r="D47" s="111">
        <v>3298.0019499999999</v>
      </c>
      <c r="E47" s="111">
        <v>4675.7276099999999</v>
      </c>
      <c r="F47" s="111">
        <v>3971.7917600000001</v>
      </c>
      <c r="G47" s="111">
        <v>7452.3764799999999</v>
      </c>
      <c r="H47" s="111">
        <v>7226.6704200000004</v>
      </c>
      <c r="I47" s="111">
        <v>4681.9025799999999</v>
      </c>
      <c r="J47" s="111">
        <v>4545.4428500000004</v>
      </c>
      <c r="K47" s="111">
        <v>4614.8307500000001</v>
      </c>
      <c r="L47" s="111">
        <v>5488.7686800000001</v>
      </c>
      <c r="M47" s="111">
        <v>4470.0713999999998</v>
      </c>
      <c r="N47" s="111">
        <v>4477.4467699999996</v>
      </c>
      <c r="O47" s="111">
        <v>3422.9429300000002</v>
      </c>
      <c r="P47" s="111">
        <v>15464.699409999999</v>
      </c>
      <c r="Q47" s="111">
        <v>12108.99906</v>
      </c>
      <c r="R47" s="111">
        <v>6899.08068</v>
      </c>
      <c r="S47" s="111">
        <v>5057.4221799999996</v>
      </c>
      <c r="T47" s="111">
        <v>4845.3754399999998</v>
      </c>
      <c r="U47" s="111">
        <v>6609.6177399999997</v>
      </c>
      <c r="V47" s="112">
        <v>-1172.06945</v>
      </c>
      <c r="W47" s="112">
        <v>198.28084000000001</v>
      </c>
      <c r="X47" s="112">
        <v>548.84883000000002</v>
      </c>
      <c r="Y47" s="112">
        <v>-8012.3229300000003</v>
      </c>
      <c r="Z47" s="112">
        <v>-4882.3286399999997</v>
      </c>
      <c r="AA47" s="112">
        <v>-2217.1781000000001</v>
      </c>
      <c r="AB47" s="112">
        <v>-511.97932999999898</v>
      </c>
      <c r="AC47" s="112">
        <v>-230.54469</v>
      </c>
      <c r="AD47" s="112">
        <v>-1120.84906</v>
      </c>
      <c r="AE47" s="111">
        <v>3055.1573699999999</v>
      </c>
      <c r="AF47" s="111">
        <v>4675.7276099999999</v>
      </c>
      <c r="AG47" s="111">
        <v>3967.3378600000001</v>
      </c>
      <c r="AH47" s="111">
        <v>6885.1752299999998</v>
      </c>
      <c r="AI47" s="111">
        <v>7110.4960600000004</v>
      </c>
      <c r="AJ47" s="111">
        <v>4565.72822</v>
      </c>
      <c r="AK47" s="111">
        <v>4429.2684900000004</v>
      </c>
      <c r="AL47" s="111">
        <v>4423.0269399999997</v>
      </c>
      <c r="AM47" s="111">
        <v>5241.1845199999998</v>
      </c>
      <c r="AN47" s="112">
        <v>1414.9140299999999</v>
      </c>
      <c r="AO47" s="112">
        <v>-198.28084000000001</v>
      </c>
      <c r="AP47" s="112">
        <v>-544.39493000000004</v>
      </c>
      <c r="AQ47" s="112">
        <v>8579.5241800000003</v>
      </c>
      <c r="AR47" s="112">
        <v>4998.5029999999997</v>
      </c>
      <c r="AS47" s="112">
        <v>2333.3524600000001</v>
      </c>
      <c r="AT47" s="112">
        <v>628.15368999999896</v>
      </c>
      <c r="AU47" s="112">
        <v>422.3485</v>
      </c>
      <c r="AV47" s="112">
        <v>1368.4332199999999</v>
      </c>
      <c r="AW47" s="113">
        <v>99.470780000000005</v>
      </c>
      <c r="AX47" s="113">
        <v>304.00585000000001</v>
      </c>
      <c r="AY47" s="113">
        <v>796.26044999999999</v>
      </c>
      <c r="AZ47" s="113">
        <v>827.94588999999996</v>
      </c>
      <c r="BA47" s="113">
        <v>2073.7188999999998</v>
      </c>
      <c r="BB47" s="113">
        <v>1311.01659</v>
      </c>
      <c r="BC47" s="113">
        <v>2740.2828199999999</v>
      </c>
      <c r="BD47" s="113">
        <v>1584.3703599999999</v>
      </c>
      <c r="BE47" s="113">
        <v>891.91576999999995</v>
      </c>
      <c r="BF47" s="112">
        <v>0</v>
      </c>
      <c r="BG47" s="112">
        <v>0</v>
      </c>
      <c r="BH47" s="112">
        <v>0</v>
      </c>
      <c r="BI47" s="112">
        <v>0</v>
      </c>
      <c r="BJ47" s="112">
        <v>0</v>
      </c>
      <c r="BK47" s="112">
        <v>0</v>
      </c>
      <c r="BL47" s="112">
        <v>0</v>
      </c>
      <c r="BM47" s="112">
        <v>5647.6598199999999</v>
      </c>
      <c r="BN47" s="112">
        <v>0</v>
      </c>
      <c r="BO47" s="112">
        <v>99.470780000000005</v>
      </c>
      <c r="BP47" s="112">
        <v>304.00585000000001</v>
      </c>
      <c r="BQ47" s="112">
        <v>796.26044999999999</v>
      </c>
      <c r="BR47" s="112">
        <v>827.94588999999996</v>
      </c>
      <c r="BS47" s="112">
        <v>2073.7188999999998</v>
      </c>
      <c r="BT47" s="112">
        <v>1311.01659</v>
      </c>
      <c r="BU47" s="112">
        <v>2740.2828199999999</v>
      </c>
      <c r="BV47" s="112">
        <v>-4063.28946</v>
      </c>
      <c r="BW47" s="112">
        <v>891.91576999999995</v>
      </c>
      <c r="BX47" s="112">
        <v>3154.62815</v>
      </c>
      <c r="BY47" s="112">
        <v>4979.7334600000004</v>
      </c>
      <c r="BZ47" s="112">
        <v>4763.5983100000003</v>
      </c>
      <c r="CA47" s="112">
        <v>7713.1211199999998</v>
      </c>
      <c r="CB47" s="112">
        <v>9184.2149599999993</v>
      </c>
      <c r="CC47" s="112">
        <v>5876.7448100000001</v>
      </c>
      <c r="CD47" s="112">
        <v>7169.5513099999998</v>
      </c>
      <c r="CE47" s="112">
        <v>6007.3972999999996</v>
      </c>
      <c r="CF47" s="112">
        <v>6133.1002900000003</v>
      </c>
      <c r="CG47" s="112">
        <v>-1315.44325</v>
      </c>
      <c r="CH47" s="112">
        <v>502.28669000000002</v>
      </c>
      <c r="CI47" s="112">
        <v>1340.6553799999999</v>
      </c>
      <c r="CJ47" s="112">
        <v>-7751.5782900000004</v>
      </c>
      <c r="CK47" s="112">
        <v>-2924.7840999999999</v>
      </c>
      <c r="CL47" s="112">
        <v>-1022.33587</v>
      </c>
      <c r="CM47" s="112">
        <v>2112.1291299999998</v>
      </c>
      <c r="CN47" s="112">
        <v>-4485.63796</v>
      </c>
      <c r="CO47" s="112">
        <v>-476.51745</v>
      </c>
      <c r="CP47" s="113">
        <v>0</v>
      </c>
      <c r="CQ47" s="113">
        <v>0</v>
      </c>
      <c r="CR47" s="113">
        <v>0</v>
      </c>
      <c r="CS47" s="113">
        <v>18.323229999999999</v>
      </c>
      <c r="CT47" s="113">
        <v>15.826169999999999</v>
      </c>
      <c r="CU47" s="113">
        <v>22.2971</v>
      </c>
      <c r="CV47" s="113">
        <v>0</v>
      </c>
      <c r="CW47" s="113">
        <v>0</v>
      </c>
      <c r="CX47" s="113">
        <v>0</v>
      </c>
      <c r="CY47" s="113">
        <v>143.33266</v>
      </c>
      <c r="CZ47" s="113">
        <v>97.084710000000001</v>
      </c>
      <c r="DA47" s="113">
        <v>562.09070999999994</v>
      </c>
      <c r="DB47" s="113">
        <v>3058.1178799999998</v>
      </c>
      <c r="DC47" s="113">
        <v>1394.6124199999999</v>
      </c>
      <c r="DD47" s="113">
        <v>2478.2714500000002</v>
      </c>
      <c r="DE47" s="113">
        <v>1240.94317</v>
      </c>
      <c r="DF47" s="113">
        <v>1095.9042999999999</v>
      </c>
      <c r="DG47" s="113">
        <v>1664.89509</v>
      </c>
      <c r="DH47" s="113">
        <v>4764.3571899999997</v>
      </c>
      <c r="DI47" s="113">
        <v>4415.8225499999999</v>
      </c>
      <c r="DJ47" s="113">
        <v>3540.17317</v>
      </c>
      <c r="DK47" s="113">
        <v>13850.03038</v>
      </c>
      <c r="DL47" s="113">
        <v>15111.309020000001</v>
      </c>
      <c r="DM47" s="113">
        <v>17217.303919999998</v>
      </c>
      <c r="DN47" s="113">
        <v>13867.846509999999</v>
      </c>
      <c r="DO47" s="113">
        <v>18195.545450000001</v>
      </c>
      <c r="DP47" s="113">
        <v>19237.13564</v>
      </c>
      <c r="DQ47" s="112">
        <v>-4621.0245299999997</v>
      </c>
      <c r="DR47" s="112">
        <v>-4318.7378399999998</v>
      </c>
      <c r="DS47" s="112">
        <v>-2978.0824600000001</v>
      </c>
      <c r="DT47" s="112">
        <v>-10791.9125</v>
      </c>
      <c r="DU47" s="112">
        <v>-13716.696599999999</v>
      </c>
      <c r="DV47" s="112">
        <v>-14739.03247</v>
      </c>
      <c r="DW47" s="112">
        <v>-12626.903340000001</v>
      </c>
      <c r="DX47" s="112">
        <v>-17099.641149999999</v>
      </c>
      <c r="DY47" s="112">
        <v>-17572.240549999999</v>
      </c>
      <c r="DZ47" s="112">
        <v>-14.23944</v>
      </c>
      <c r="EA47" s="112">
        <v>-15.47992</v>
      </c>
      <c r="EB47" s="112">
        <v>-13.423909999999999</v>
      </c>
      <c r="EC47" s="112">
        <v>-13.029920000000001</v>
      </c>
      <c r="ED47" s="112">
        <v>2.5964499999999999</v>
      </c>
      <c r="EE47" s="112">
        <v>-58.224020000000003</v>
      </c>
      <c r="EF47" s="112">
        <v>-34.349589999999999</v>
      </c>
      <c r="EG47" s="112">
        <v>-40.69858</v>
      </c>
      <c r="EH47" s="112">
        <v>-39.654879999999999</v>
      </c>
      <c r="EI47" s="112">
        <v>228.60556</v>
      </c>
      <c r="EJ47" s="112">
        <v>-15.47992</v>
      </c>
      <c r="EK47" s="112">
        <v>-8.9699100000000005</v>
      </c>
      <c r="EL47" s="112">
        <v>554.17107999999996</v>
      </c>
      <c r="EM47" s="112">
        <v>118.77045</v>
      </c>
      <c r="EN47" s="112">
        <v>57.949979999999996</v>
      </c>
      <c r="EO47" s="112">
        <v>81.82441</v>
      </c>
      <c r="EP47" s="112">
        <v>151.10542000000001</v>
      </c>
      <c r="EQ47" s="114">
        <v>207.92912000000001</v>
      </c>
    </row>
    <row r="48" spans="1:147" x14ac:dyDescent="0.25">
      <c r="A48" s="110" t="s">
        <v>390</v>
      </c>
      <c r="B48" s="110">
        <v>5661</v>
      </c>
      <c r="C48" s="110"/>
      <c r="D48" s="111">
        <v>987.67179999999996</v>
      </c>
      <c r="E48" s="111">
        <v>1060.8296</v>
      </c>
      <c r="F48" s="111">
        <v>1031.23695</v>
      </c>
      <c r="G48" s="111">
        <v>1168.47432</v>
      </c>
      <c r="H48" s="111">
        <v>1201.7485099999999</v>
      </c>
      <c r="I48" s="111">
        <v>1231.366</v>
      </c>
      <c r="J48" s="111">
        <v>1255.3679299999999</v>
      </c>
      <c r="K48" s="111">
        <v>1180.4801</v>
      </c>
      <c r="L48" s="111">
        <v>1277.8360499999999</v>
      </c>
      <c r="M48" s="111">
        <v>1038.6433400000001</v>
      </c>
      <c r="N48" s="111">
        <v>1170.4533699999999</v>
      </c>
      <c r="O48" s="111">
        <v>1172.99386</v>
      </c>
      <c r="P48" s="111">
        <v>1257.9491700000001</v>
      </c>
      <c r="Q48" s="111">
        <v>1191.7200700000001</v>
      </c>
      <c r="R48" s="111">
        <v>1304.9334899999999</v>
      </c>
      <c r="S48" s="111">
        <v>1237.6323</v>
      </c>
      <c r="T48" s="111">
        <v>1214.80519</v>
      </c>
      <c r="U48" s="111">
        <v>1424.7964099999999</v>
      </c>
      <c r="V48" s="112">
        <v>-50.971540000000097</v>
      </c>
      <c r="W48" s="112">
        <v>-109.62376999999999</v>
      </c>
      <c r="X48" s="112">
        <v>-141.75691</v>
      </c>
      <c r="Y48" s="112">
        <v>-89.474850000000103</v>
      </c>
      <c r="Z48" s="112">
        <v>10.028439999999801</v>
      </c>
      <c r="AA48" s="112">
        <v>-73.567489999999907</v>
      </c>
      <c r="AB48" s="112">
        <v>17.735629999999901</v>
      </c>
      <c r="AC48" s="112">
        <v>-34.325090000000003</v>
      </c>
      <c r="AD48" s="112">
        <v>-146.96036000000001</v>
      </c>
      <c r="AE48" s="111">
        <v>857.67179999999996</v>
      </c>
      <c r="AF48" s="111">
        <v>851.61530000000005</v>
      </c>
      <c r="AG48" s="111">
        <v>951.23694999999998</v>
      </c>
      <c r="AH48" s="111">
        <v>1008.47432</v>
      </c>
      <c r="AI48" s="111">
        <v>1139.7485099999999</v>
      </c>
      <c r="AJ48" s="111">
        <v>1174.366</v>
      </c>
      <c r="AK48" s="111">
        <v>1198.3679299999999</v>
      </c>
      <c r="AL48" s="111">
        <v>1098.9101000000001</v>
      </c>
      <c r="AM48" s="111">
        <v>1196.26605</v>
      </c>
      <c r="AN48" s="112">
        <v>180.97154</v>
      </c>
      <c r="AO48" s="112">
        <v>318.83807000000002</v>
      </c>
      <c r="AP48" s="112">
        <v>221.75691</v>
      </c>
      <c r="AQ48" s="112">
        <v>249.47485</v>
      </c>
      <c r="AR48" s="112">
        <v>51.971560000000203</v>
      </c>
      <c r="AS48" s="112">
        <v>130.56748999999999</v>
      </c>
      <c r="AT48" s="112">
        <v>39.264370000000099</v>
      </c>
      <c r="AU48" s="112">
        <v>115.89509</v>
      </c>
      <c r="AV48" s="112">
        <v>228.53036</v>
      </c>
      <c r="AW48" s="113">
        <v>69.345650000000006</v>
      </c>
      <c r="AX48" s="113">
        <v>76.75</v>
      </c>
      <c r="AY48" s="113">
        <v>0</v>
      </c>
      <c r="AZ48" s="113">
        <v>0</v>
      </c>
      <c r="BA48" s="113">
        <v>0</v>
      </c>
      <c r="BB48" s="113">
        <v>91.569699999999997</v>
      </c>
      <c r="BC48" s="113">
        <v>443.34895</v>
      </c>
      <c r="BD48" s="113">
        <v>491.613</v>
      </c>
      <c r="BE48" s="113">
        <v>203.78899999999999</v>
      </c>
      <c r="BF48" s="112">
        <v>0</v>
      </c>
      <c r="BG48" s="112">
        <v>0</v>
      </c>
      <c r="BH48" s="112">
        <v>0</v>
      </c>
      <c r="BI48" s="112">
        <v>0</v>
      </c>
      <c r="BJ48" s="112">
        <v>0</v>
      </c>
      <c r="BK48" s="112">
        <v>0</v>
      </c>
      <c r="BL48" s="112">
        <v>167.19120000000001</v>
      </c>
      <c r="BM48" s="112">
        <v>3.5</v>
      </c>
      <c r="BN48" s="112">
        <v>381.86545000000001</v>
      </c>
      <c r="BO48" s="112">
        <v>69.345650000000006</v>
      </c>
      <c r="BP48" s="112">
        <v>76.75</v>
      </c>
      <c r="BQ48" s="112">
        <v>0</v>
      </c>
      <c r="BR48" s="112">
        <v>0</v>
      </c>
      <c r="BS48" s="112">
        <v>0</v>
      </c>
      <c r="BT48" s="112">
        <v>91.569699999999997</v>
      </c>
      <c r="BU48" s="112">
        <v>276.15775000000002</v>
      </c>
      <c r="BV48" s="112">
        <v>488.113</v>
      </c>
      <c r="BW48" s="112">
        <v>-178.07644999999999</v>
      </c>
      <c r="BX48" s="112">
        <v>927.01745000000005</v>
      </c>
      <c r="BY48" s="112">
        <v>928.36530000000005</v>
      </c>
      <c r="BZ48" s="112">
        <v>951.23694999999998</v>
      </c>
      <c r="CA48" s="112">
        <v>1008.47432</v>
      </c>
      <c r="CB48" s="112">
        <v>1139.7485099999999</v>
      </c>
      <c r="CC48" s="112">
        <v>1265.9357</v>
      </c>
      <c r="CD48" s="112">
        <v>1641.7168799999999</v>
      </c>
      <c r="CE48" s="112">
        <v>1590.5231000000001</v>
      </c>
      <c r="CF48" s="112">
        <v>1400.0550499999999</v>
      </c>
      <c r="CG48" s="112">
        <v>-111.62589</v>
      </c>
      <c r="CH48" s="112">
        <v>-242.08806999999999</v>
      </c>
      <c r="CI48" s="112">
        <v>-221.75691</v>
      </c>
      <c r="CJ48" s="112">
        <v>-249.47485</v>
      </c>
      <c r="CK48" s="112">
        <v>-51.971559999999997</v>
      </c>
      <c r="CL48" s="112">
        <v>-38.997790000000002</v>
      </c>
      <c r="CM48" s="112">
        <v>236.89338000000001</v>
      </c>
      <c r="CN48" s="112">
        <v>372.21791000000002</v>
      </c>
      <c r="CO48" s="112">
        <v>-406.60681</v>
      </c>
      <c r="CP48" s="113">
        <v>500.32495</v>
      </c>
      <c r="CQ48" s="113">
        <v>473.64089999999999</v>
      </c>
      <c r="CR48" s="113">
        <v>458.55214999999998</v>
      </c>
      <c r="CS48" s="113">
        <v>443.46154999999999</v>
      </c>
      <c r="CT48" s="113">
        <v>427.6</v>
      </c>
      <c r="CU48" s="113">
        <v>412.4</v>
      </c>
      <c r="CV48" s="113">
        <v>397.2</v>
      </c>
      <c r="CW48" s="113">
        <v>382</v>
      </c>
      <c r="CX48" s="113">
        <v>366.8</v>
      </c>
      <c r="CY48" s="113">
        <v>502.38495</v>
      </c>
      <c r="CZ48" s="113">
        <v>480.82724999999999</v>
      </c>
      <c r="DA48" s="113">
        <v>459.05700000000002</v>
      </c>
      <c r="DB48" s="113">
        <v>443.68439999999998</v>
      </c>
      <c r="DC48" s="113">
        <v>584.50279999999998</v>
      </c>
      <c r="DD48" s="113">
        <v>486.10840000000002</v>
      </c>
      <c r="DE48" s="113">
        <v>472.62040000000002</v>
      </c>
      <c r="DF48" s="113">
        <v>443.14080000000001</v>
      </c>
      <c r="DG48" s="113">
        <v>502.10264999999998</v>
      </c>
      <c r="DH48" s="113">
        <v>1057.65984</v>
      </c>
      <c r="DI48" s="113">
        <v>1278.19021</v>
      </c>
      <c r="DJ48" s="113">
        <v>1478.17687</v>
      </c>
      <c r="DK48" s="113">
        <v>1712.2791199999999</v>
      </c>
      <c r="DL48" s="113">
        <v>1905.06908</v>
      </c>
      <c r="DM48" s="113">
        <v>1845.67247</v>
      </c>
      <c r="DN48" s="113">
        <v>1595.2910899999999</v>
      </c>
      <c r="DO48" s="113">
        <v>1193.59358</v>
      </c>
      <c r="DP48" s="113">
        <v>1659.1622400000001</v>
      </c>
      <c r="DQ48" s="112">
        <v>-555.27489000000003</v>
      </c>
      <c r="DR48" s="112">
        <v>-797.36296000000004</v>
      </c>
      <c r="DS48" s="112">
        <v>-1019.11987</v>
      </c>
      <c r="DT48" s="112">
        <v>-1268.5947200000001</v>
      </c>
      <c r="DU48" s="112">
        <v>-1320.56628</v>
      </c>
      <c r="DV48" s="112">
        <v>-1359.5640699999999</v>
      </c>
      <c r="DW48" s="112">
        <v>-1122.6706899999999</v>
      </c>
      <c r="DX48" s="112">
        <v>-750.45277999999996</v>
      </c>
      <c r="DY48" s="112">
        <v>-1157.0595900000001</v>
      </c>
      <c r="DZ48" s="112">
        <v>4.2119600000000004</v>
      </c>
      <c r="EA48" s="112">
        <v>3.4460999999999999</v>
      </c>
      <c r="EB48" s="112">
        <v>-0.4294</v>
      </c>
      <c r="EC48" s="112">
        <v>-1.069</v>
      </c>
      <c r="ED48" s="112">
        <v>-4.4891399999999999</v>
      </c>
      <c r="EE48" s="112">
        <v>-1.14249</v>
      </c>
      <c r="EF48" s="112">
        <v>-1.4340900000000001</v>
      </c>
      <c r="EG48" s="112">
        <v>-4.3525600000000004</v>
      </c>
      <c r="EH48" s="112">
        <v>-5.88896</v>
      </c>
      <c r="EI48" s="112">
        <v>134.21196</v>
      </c>
      <c r="EJ48" s="112">
        <v>212.6601</v>
      </c>
      <c r="EK48" s="112">
        <v>79.570599999999999</v>
      </c>
      <c r="EL48" s="112">
        <v>158.93100000000001</v>
      </c>
      <c r="EM48" s="112">
        <v>57.510860000000001</v>
      </c>
      <c r="EN48" s="112">
        <v>55.857509999999998</v>
      </c>
      <c r="EO48" s="112">
        <v>55.565910000000002</v>
      </c>
      <c r="EP48" s="112">
        <v>77.217439999999996</v>
      </c>
      <c r="EQ48" s="114">
        <v>75.681039999999996</v>
      </c>
    </row>
    <row r="49" spans="1:147" x14ac:dyDescent="0.25">
      <c r="A49" s="110" t="s">
        <v>389</v>
      </c>
      <c r="B49" s="110">
        <v>5613</v>
      </c>
      <c r="C49" s="110"/>
      <c r="D49" s="111">
        <v>44303.126450000003</v>
      </c>
      <c r="E49" s="111">
        <v>29155.996040000002</v>
      </c>
      <c r="F49" s="111">
        <v>32619.758610000001</v>
      </c>
      <c r="G49" s="111">
        <v>33558.970139999998</v>
      </c>
      <c r="H49" s="111">
        <v>32415.85601</v>
      </c>
      <c r="I49" s="111">
        <v>33385.71559</v>
      </c>
      <c r="J49" s="111">
        <v>37427.071100000001</v>
      </c>
      <c r="K49" s="111">
        <v>33692.062550000002</v>
      </c>
      <c r="L49" s="111">
        <v>36342.607230000001</v>
      </c>
      <c r="M49" s="111">
        <v>42250.193209999998</v>
      </c>
      <c r="N49" s="111">
        <v>31492.431110000001</v>
      </c>
      <c r="O49" s="111">
        <v>31128.855390000001</v>
      </c>
      <c r="P49" s="111">
        <v>31517.076659999999</v>
      </c>
      <c r="Q49" s="111">
        <v>33849.621180000002</v>
      </c>
      <c r="R49" s="111">
        <v>31917.753840000001</v>
      </c>
      <c r="S49" s="111">
        <v>37174.618730000002</v>
      </c>
      <c r="T49" s="111">
        <v>33827.315540000003</v>
      </c>
      <c r="U49" s="111">
        <v>35314.189789999997</v>
      </c>
      <c r="V49" s="112">
        <v>2052.9332400000098</v>
      </c>
      <c r="W49" s="112">
        <v>-2336.43507</v>
      </c>
      <c r="X49" s="112">
        <v>1490.9032199999999</v>
      </c>
      <c r="Y49" s="112">
        <v>2041.89348</v>
      </c>
      <c r="Z49" s="112">
        <v>-1433.7651699999999</v>
      </c>
      <c r="AA49" s="112">
        <v>1467.9617499999999</v>
      </c>
      <c r="AB49" s="112">
        <v>252.45236999999901</v>
      </c>
      <c r="AC49" s="112">
        <v>-135.25299000000101</v>
      </c>
      <c r="AD49" s="112">
        <v>1028.4174399999999</v>
      </c>
      <c r="AE49" s="111">
        <v>42733.694000000003</v>
      </c>
      <c r="AF49" s="111">
        <v>28203.959340000001</v>
      </c>
      <c r="AG49" s="111">
        <v>31809.514859999999</v>
      </c>
      <c r="AH49" s="111">
        <v>32155.751759999999</v>
      </c>
      <c r="AI49" s="111">
        <v>31220.35181</v>
      </c>
      <c r="AJ49" s="111">
        <v>32195.369190000001</v>
      </c>
      <c r="AK49" s="111">
        <v>34633.694649999998</v>
      </c>
      <c r="AL49" s="111">
        <v>31979.329539999999</v>
      </c>
      <c r="AM49" s="111">
        <v>34439.963730000003</v>
      </c>
      <c r="AN49" s="112">
        <v>-483.50079000000602</v>
      </c>
      <c r="AO49" s="112">
        <v>3288.4717700000001</v>
      </c>
      <c r="AP49" s="112">
        <v>-680.65946999999903</v>
      </c>
      <c r="AQ49" s="112">
        <v>-638.67510000000004</v>
      </c>
      <c r="AR49" s="112">
        <v>2629.26937</v>
      </c>
      <c r="AS49" s="112">
        <v>-277.61534999999998</v>
      </c>
      <c r="AT49" s="112">
        <v>2540.9240799999998</v>
      </c>
      <c r="AU49" s="112">
        <v>1847.9860000000001</v>
      </c>
      <c r="AV49" s="112">
        <v>874.22605999999405</v>
      </c>
      <c r="AW49" s="113">
        <v>2144.1015600000001</v>
      </c>
      <c r="AX49" s="113">
        <v>1296.10194</v>
      </c>
      <c r="AY49" s="113">
        <v>2662.4396499999998</v>
      </c>
      <c r="AZ49" s="113">
        <v>4883.2418600000001</v>
      </c>
      <c r="BA49" s="113">
        <v>5834.49118</v>
      </c>
      <c r="BB49" s="113">
        <v>4414.9445699999997</v>
      </c>
      <c r="BC49" s="113">
        <v>4902.9917999999998</v>
      </c>
      <c r="BD49" s="113">
        <v>4209.9919099999997</v>
      </c>
      <c r="BE49" s="113">
        <v>6256.72948</v>
      </c>
      <c r="BF49" s="112">
        <v>382.73915</v>
      </c>
      <c r="BG49" s="112">
        <v>76.540000000000006</v>
      </c>
      <c r="BH49" s="112">
        <v>300.00099999999998</v>
      </c>
      <c r="BI49" s="112">
        <v>76.772999999999996</v>
      </c>
      <c r="BJ49" s="112">
        <v>288.85755999999998</v>
      </c>
      <c r="BK49" s="112">
        <v>120.9</v>
      </c>
      <c r="BL49" s="112">
        <v>431.12965000000003</v>
      </c>
      <c r="BM49" s="112">
        <v>1000.346</v>
      </c>
      <c r="BN49" s="112">
        <v>1538.1353999999999</v>
      </c>
      <c r="BO49" s="112">
        <v>1761.36241</v>
      </c>
      <c r="BP49" s="112">
        <v>1219.56194</v>
      </c>
      <c r="BQ49" s="112">
        <v>2362.4386500000001</v>
      </c>
      <c r="BR49" s="112">
        <v>4806.4688599999999</v>
      </c>
      <c r="BS49" s="112">
        <v>5545.6336199999996</v>
      </c>
      <c r="BT49" s="112">
        <v>4294.04457</v>
      </c>
      <c r="BU49" s="112">
        <v>4471.8621499999999</v>
      </c>
      <c r="BV49" s="112">
        <v>3209.6459100000002</v>
      </c>
      <c r="BW49" s="112">
        <v>4718.5940799999998</v>
      </c>
      <c r="BX49" s="112">
        <v>44877.795559999999</v>
      </c>
      <c r="BY49" s="112">
        <v>29500.061280000002</v>
      </c>
      <c r="BZ49" s="112">
        <v>34471.954510000003</v>
      </c>
      <c r="CA49" s="112">
        <v>37038.993620000001</v>
      </c>
      <c r="CB49" s="112">
        <v>37054.842989999997</v>
      </c>
      <c r="CC49" s="112">
        <v>36610.313759999997</v>
      </c>
      <c r="CD49" s="112">
        <v>39536.686450000001</v>
      </c>
      <c r="CE49" s="112">
        <v>36189.321450000003</v>
      </c>
      <c r="CF49" s="112">
        <v>40696.693209999998</v>
      </c>
      <c r="CG49" s="112">
        <v>2244.8631999999998</v>
      </c>
      <c r="CH49" s="112">
        <v>-2068.9098300000001</v>
      </c>
      <c r="CI49" s="112">
        <v>3043.0981200000001</v>
      </c>
      <c r="CJ49" s="112">
        <v>5445.1439600000003</v>
      </c>
      <c r="CK49" s="112">
        <v>2916.3642500000001</v>
      </c>
      <c r="CL49" s="112">
        <v>4571.6599200000001</v>
      </c>
      <c r="CM49" s="112">
        <v>1930.9380699999999</v>
      </c>
      <c r="CN49" s="112">
        <v>1361.6599100000001</v>
      </c>
      <c r="CO49" s="112">
        <v>3844.3680199999999</v>
      </c>
      <c r="CP49" s="113">
        <v>28576.655750000002</v>
      </c>
      <c r="CQ49" s="113">
        <v>28451.13435</v>
      </c>
      <c r="CR49" s="113">
        <v>30289.44455</v>
      </c>
      <c r="CS49" s="113">
        <v>35712.2261</v>
      </c>
      <c r="CT49" s="113">
        <v>37655.311500000003</v>
      </c>
      <c r="CU49" s="113">
        <v>37652.022900000004</v>
      </c>
      <c r="CV49" s="113">
        <v>40034.022900000004</v>
      </c>
      <c r="CW49" s="113">
        <v>38766.022900000004</v>
      </c>
      <c r="CX49" s="113">
        <v>46498.022900000004</v>
      </c>
      <c r="CY49" s="113">
        <v>30701.750690000001</v>
      </c>
      <c r="CZ49" s="113">
        <v>30618.622080000001</v>
      </c>
      <c r="DA49" s="113">
        <v>32361.88767</v>
      </c>
      <c r="DB49" s="113">
        <v>38664.860079999999</v>
      </c>
      <c r="DC49" s="113">
        <v>40613.89991</v>
      </c>
      <c r="DD49" s="113">
        <v>39937.205860000002</v>
      </c>
      <c r="DE49" s="113">
        <v>42147.113149999997</v>
      </c>
      <c r="DF49" s="113">
        <v>41454.281620000002</v>
      </c>
      <c r="DG49" s="113">
        <v>50139.633049999997</v>
      </c>
      <c r="DH49" s="113">
        <v>37760.251620000003</v>
      </c>
      <c r="DI49" s="113">
        <v>39746.03284</v>
      </c>
      <c r="DJ49" s="113">
        <v>38446.20031</v>
      </c>
      <c r="DK49" s="113">
        <v>39304.028760000001</v>
      </c>
      <c r="DL49" s="113">
        <v>38336.704339999997</v>
      </c>
      <c r="DM49" s="113">
        <v>33088.35037</v>
      </c>
      <c r="DN49" s="113">
        <v>33367.319589999999</v>
      </c>
      <c r="DO49" s="113">
        <v>31312.828150000001</v>
      </c>
      <c r="DP49" s="113">
        <v>36153.811560000002</v>
      </c>
      <c r="DQ49" s="112">
        <v>-7058.5009300000002</v>
      </c>
      <c r="DR49" s="112">
        <v>-9127.4107600000007</v>
      </c>
      <c r="DS49" s="112">
        <v>-6084.3126400000001</v>
      </c>
      <c r="DT49" s="112">
        <v>-639.16867999999999</v>
      </c>
      <c r="DU49" s="112">
        <v>2277.1955699999999</v>
      </c>
      <c r="DV49" s="112">
        <v>6848.8554899999999</v>
      </c>
      <c r="DW49" s="112">
        <v>8779.7935600000001</v>
      </c>
      <c r="DX49" s="112">
        <v>10141.45347</v>
      </c>
      <c r="DY49" s="112">
        <v>13985.82149</v>
      </c>
      <c r="DZ49" s="112">
        <v>230.74495999999999</v>
      </c>
      <c r="EA49" s="112">
        <v>160.0403</v>
      </c>
      <c r="EB49" s="112">
        <v>234.63423</v>
      </c>
      <c r="EC49" s="112">
        <v>169.39411999999999</v>
      </c>
      <c r="ED49" s="112">
        <v>150.73060000000001</v>
      </c>
      <c r="EE49" s="112">
        <v>113.66234</v>
      </c>
      <c r="EF49" s="112">
        <v>-51.790419999999997</v>
      </c>
      <c r="EG49" s="112">
        <v>43.029960000000003</v>
      </c>
      <c r="EH49" s="112">
        <v>23.659949999999998</v>
      </c>
      <c r="EI49" s="112">
        <v>1800.17696</v>
      </c>
      <c r="EJ49" s="112">
        <v>1112.0772999999999</v>
      </c>
      <c r="EK49" s="112">
        <v>1044.87823</v>
      </c>
      <c r="EL49" s="112">
        <v>1572.61212</v>
      </c>
      <c r="EM49" s="112">
        <v>1346.2346</v>
      </c>
      <c r="EN49" s="112">
        <v>1304.0083400000001</v>
      </c>
      <c r="EO49" s="112">
        <v>2741.5855799999999</v>
      </c>
      <c r="EP49" s="112">
        <v>1755.76296</v>
      </c>
      <c r="EQ49" s="114">
        <v>1926.30395</v>
      </c>
    </row>
    <row r="50" spans="1:147" x14ac:dyDescent="0.25">
      <c r="A50" s="110" t="s">
        <v>388</v>
      </c>
      <c r="B50" s="110">
        <v>5472</v>
      </c>
      <c r="C50" s="110"/>
      <c r="D50" s="111">
        <v>1332.78187</v>
      </c>
      <c r="E50" s="111">
        <v>1547.04142</v>
      </c>
      <c r="F50" s="111">
        <v>1481.8497299999999</v>
      </c>
      <c r="G50" s="111">
        <v>1438.6676500000001</v>
      </c>
      <c r="H50" s="111">
        <v>1493.2278899999999</v>
      </c>
      <c r="I50" s="111">
        <v>1632.6954900000001</v>
      </c>
      <c r="J50" s="111">
        <v>1650.71406</v>
      </c>
      <c r="K50" s="111">
        <v>1733.6992</v>
      </c>
      <c r="L50" s="111">
        <v>2031.9511199999999</v>
      </c>
      <c r="M50" s="111">
        <v>1546.2215100000001</v>
      </c>
      <c r="N50" s="111">
        <v>1465.54927</v>
      </c>
      <c r="O50" s="111">
        <v>1532.93751</v>
      </c>
      <c r="P50" s="111">
        <v>2091.44254</v>
      </c>
      <c r="Q50" s="111">
        <v>1732.4027000000001</v>
      </c>
      <c r="R50" s="111">
        <v>2304.3323399999999</v>
      </c>
      <c r="S50" s="111">
        <v>1660.83493</v>
      </c>
      <c r="T50" s="111">
        <v>2084.5608099999999</v>
      </c>
      <c r="U50" s="111">
        <v>2355.2474499999998</v>
      </c>
      <c r="V50" s="112">
        <v>-213.43964</v>
      </c>
      <c r="W50" s="112">
        <v>81.492149999999995</v>
      </c>
      <c r="X50" s="112">
        <v>-51.087780000000102</v>
      </c>
      <c r="Y50" s="112">
        <v>-652.77489000000003</v>
      </c>
      <c r="Z50" s="112">
        <v>-239.17481000000001</v>
      </c>
      <c r="AA50" s="112">
        <v>-671.63684999999998</v>
      </c>
      <c r="AB50" s="112">
        <v>-10.12087</v>
      </c>
      <c r="AC50" s="112">
        <v>-350.86160999999998</v>
      </c>
      <c r="AD50" s="112">
        <v>-323.29633000000001</v>
      </c>
      <c r="AE50" s="111">
        <v>1230.58187</v>
      </c>
      <c r="AF50" s="111">
        <v>1463.54142</v>
      </c>
      <c r="AG50" s="111">
        <v>1398.3497299999999</v>
      </c>
      <c r="AH50" s="111">
        <v>1355.1676500000001</v>
      </c>
      <c r="AI50" s="111">
        <v>1409.7278899999999</v>
      </c>
      <c r="AJ50" s="111">
        <v>1549.1954900000001</v>
      </c>
      <c r="AK50" s="111">
        <v>1409.8340599999999</v>
      </c>
      <c r="AL50" s="111">
        <v>1630.7182</v>
      </c>
      <c r="AM50" s="111">
        <v>1855.2849699999999</v>
      </c>
      <c r="AN50" s="112">
        <v>315.63963999999999</v>
      </c>
      <c r="AO50" s="112">
        <v>2.0078499999999599</v>
      </c>
      <c r="AP50" s="112">
        <v>134.58778000000001</v>
      </c>
      <c r="AQ50" s="112">
        <v>736.27489000000003</v>
      </c>
      <c r="AR50" s="112">
        <v>322.67480999999998</v>
      </c>
      <c r="AS50" s="112">
        <v>755.13684999999998</v>
      </c>
      <c r="AT50" s="112">
        <v>251.00086999999999</v>
      </c>
      <c r="AU50" s="112">
        <v>453.84260999999998</v>
      </c>
      <c r="AV50" s="112">
        <v>499.96248000000003</v>
      </c>
      <c r="AW50" s="113">
        <v>0.25</v>
      </c>
      <c r="AX50" s="113">
        <v>1E-3</v>
      </c>
      <c r="AY50" s="113">
        <v>0</v>
      </c>
      <c r="AZ50" s="113">
        <v>0</v>
      </c>
      <c r="BA50" s="113">
        <v>10.8</v>
      </c>
      <c r="BB50" s="113">
        <v>295.89875000000001</v>
      </c>
      <c r="BC50" s="113">
        <v>973.43309999999997</v>
      </c>
      <c r="BD50" s="113">
        <v>176.78164000000001</v>
      </c>
      <c r="BE50" s="113">
        <v>550.65989999999999</v>
      </c>
      <c r="BF50" s="112">
        <v>0.76</v>
      </c>
      <c r="BG50" s="112">
        <v>0</v>
      </c>
      <c r="BH50" s="112">
        <v>0</v>
      </c>
      <c r="BI50" s="112">
        <v>0</v>
      </c>
      <c r="BJ50" s="112">
        <v>0</v>
      </c>
      <c r="BK50" s="112">
        <v>0</v>
      </c>
      <c r="BL50" s="112">
        <v>44.86</v>
      </c>
      <c r="BM50" s="112">
        <v>56.922550000000001</v>
      </c>
      <c r="BN50" s="112">
        <v>59.470799999999997</v>
      </c>
      <c r="BO50" s="112">
        <v>-0.51</v>
      </c>
      <c r="BP50" s="112">
        <v>1E-3</v>
      </c>
      <c r="BQ50" s="112">
        <v>0</v>
      </c>
      <c r="BR50" s="112">
        <v>0</v>
      </c>
      <c r="BS50" s="112">
        <v>10.8</v>
      </c>
      <c r="BT50" s="112">
        <v>295.89875000000001</v>
      </c>
      <c r="BU50" s="112">
        <v>928.57309999999995</v>
      </c>
      <c r="BV50" s="112">
        <v>119.85908999999999</v>
      </c>
      <c r="BW50" s="112">
        <v>491.1891</v>
      </c>
      <c r="BX50" s="112">
        <v>1230.83187</v>
      </c>
      <c r="BY50" s="112">
        <v>1463.54242</v>
      </c>
      <c r="BZ50" s="112">
        <v>1398.3497299999999</v>
      </c>
      <c r="CA50" s="112">
        <v>1355.1676500000001</v>
      </c>
      <c r="CB50" s="112">
        <v>1420.5278900000001</v>
      </c>
      <c r="CC50" s="112">
        <v>1845.0942399999999</v>
      </c>
      <c r="CD50" s="112">
        <v>2383.2671599999999</v>
      </c>
      <c r="CE50" s="112">
        <v>1807.4998399999999</v>
      </c>
      <c r="CF50" s="112">
        <v>2405.9448699999998</v>
      </c>
      <c r="CG50" s="112">
        <v>-316.14963999999998</v>
      </c>
      <c r="CH50" s="112">
        <v>-2.00685</v>
      </c>
      <c r="CI50" s="112">
        <v>-134.58778000000001</v>
      </c>
      <c r="CJ50" s="112">
        <v>-736.27489000000003</v>
      </c>
      <c r="CK50" s="112">
        <v>-311.87481000000002</v>
      </c>
      <c r="CL50" s="112">
        <v>-459.23809999999997</v>
      </c>
      <c r="CM50" s="112">
        <v>677.57222999999999</v>
      </c>
      <c r="CN50" s="112">
        <v>-333.98352</v>
      </c>
      <c r="CO50" s="112">
        <v>-8.7733799999999995</v>
      </c>
      <c r="CP50" s="113">
        <v>1874.6645000000001</v>
      </c>
      <c r="CQ50" s="113">
        <v>1810.8235</v>
      </c>
      <c r="CR50" s="113">
        <v>1746.9825000000001</v>
      </c>
      <c r="CS50" s="113">
        <v>1683.1415</v>
      </c>
      <c r="CT50" s="113">
        <v>1487</v>
      </c>
      <c r="CU50" s="113">
        <v>1399</v>
      </c>
      <c r="CV50" s="113">
        <v>1371</v>
      </c>
      <c r="CW50" s="113">
        <v>1343</v>
      </c>
      <c r="CX50" s="113">
        <v>1265</v>
      </c>
      <c r="CY50" s="113">
        <v>2150.4299500000002</v>
      </c>
      <c r="CZ50" s="113">
        <v>2026.69335</v>
      </c>
      <c r="DA50" s="113">
        <v>2160.9414000000002</v>
      </c>
      <c r="DB50" s="113">
        <v>2017.40795</v>
      </c>
      <c r="DC50" s="113">
        <v>1722.0468000000001</v>
      </c>
      <c r="DD50" s="113">
        <v>1730.98405</v>
      </c>
      <c r="DE50" s="113">
        <v>1661.6132500000001</v>
      </c>
      <c r="DF50" s="113">
        <v>1747.93352</v>
      </c>
      <c r="DG50" s="113">
        <v>1864.6358299999999</v>
      </c>
      <c r="DH50" s="113">
        <v>1227.8903299999999</v>
      </c>
      <c r="DI50" s="113">
        <v>1106.16058</v>
      </c>
      <c r="DJ50" s="113">
        <v>1374.99641</v>
      </c>
      <c r="DK50" s="113">
        <v>1967.73785</v>
      </c>
      <c r="DL50" s="113">
        <v>1984.2515100000001</v>
      </c>
      <c r="DM50" s="113">
        <v>2452.42686</v>
      </c>
      <c r="DN50" s="113">
        <v>1705.4838299999999</v>
      </c>
      <c r="DO50" s="113">
        <v>2125.7876200000001</v>
      </c>
      <c r="DP50" s="113">
        <v>2251.2633099999998</v>
      </c>
      <c r="DQ50" s="112">
        <v>922.53962000000001</v>
      </c>
      <c r="DR50" s="112">
        <v>920.53277000000003</v>
      </c>
      <c r="DS50" s="112">
        <v>785.94498999999996</v>
      </c>
      <c r="DT50" s="112">
        <v>49.670099999999998</v>
      </c>
      <c r="DU50" s="112">
        <v>-262.20470999999998</v>
      </c>
      <c r="DV50" s="112">
        <v>-721.44281000000001</v>
      </c>
      <c r="DW50" s="112">
        <v>-43.870579999999997</v>
      </c>
      <c r="DX50" s="112">
        <v>-377.85410000000002</v>
      </c>
      <c r="DY50" s="112">
        <v>-386.62747999999999</v>
      </c>
      <c r="DZ50" s="112">
        <v>52.59451</v>
      </c>
      <c r="EA50" s="112">
        <v>47.915909999999997</v>
      </c>
      <c r="EB50" s="112">
        <v>43.459479999999999</v>
      </c>
      <c r="EC50" s="112">
        <v>45.689570000000003</v>
      </c>
      <c r="ED50" s="112">
        <v>17.733129999999999</v>
      </c>
      <c r="EE50" s="112">
        <v>7.13361</v>
      </c>
      <c r="EF50" s="112">
        <v>1.3357600000000001</v>
      </c>
      <c r="EG50" s="112">
        <v>-0.46832000000000001</v>
      </c>
      <c r="EH50" s="112">
        <v>4.1861499999999996</v>
      </c>
      <c r="EI50" s="112">
        <v>154.79451</v>
      </c>
      <c r="EJ50" s="112">
        <v>131.41591</v>
      </c>
      <c r="EK50" s="112">
        <v>126.95948</v>
      </c>
      <c r="EL50" s="112">
        <v>129.18957</v>
      </c>
      <c r="EM50" s="112">
        <v>101.23313</v>
      </c>
      <c r="EN50" s="112">
        <v>90.633610000000004</v>
      </c>
      <c r="EO50" s="112">
        <v>242.21575999999999</v>
      </c>
      <c r="EP50" s="112">
        <v>102.51268</v>
      </c>
      <c r="EQ50" s="114">
        <v>180.85214999999999</v>
      </c>
    </row>
    <row r="51" spans="1:147" x14ac:dyDescent="0.25">
      <c r="A51" s="110" t="s">
        <v>387</v>
      </c>
      <c r="B51" s="110">
        <v>5473</v>
      </c>
      <c r="C51" s="110"/>
      <c r="D51" s="111">
        <v>3257.58358</v>
      </c>
      <c r="E51" s="111">
        <v>2979.1157499999999</v>
      </c>
      <c r="F51" s="111">
        <v>3079.1803399999999</v>
      </c>
      <c r="G51" s="111">
        <v>3069.2706199999998</v>
      </c>
      <c r="H51" s="111">
        <v>3112.6109200000001</v>
      </c>
      <c r="I51" s="111">
        <v>3403.5233899999998</v>
      </c>
      <c r="J51" s="111">
        <v>3767.17112</v>
      </c>
      <c r="K51" s="111">
        <v>3512.6604299999999</v>
      </c>
      <c r="L51" s="111">
        <v>3297.82314</v>
      </c>
      <c r="M51" s="111">
        <v>3266.1519199999998</v>
      </c>
      <c r="N51" s="111">
        <v>3465.50794</v>
      </c>
      <c r="O51" s="111">
        <v>3314.6186699999998</v>
      </c>
      <c r="P51" s="111">
        <v>3376.8763199999999</v>
      </c>
      <c r="Q51" s="111">
        <v>3458.6459300000001</v>
      </c>
      <c r="R51" s="111">
        <v>3803.6786999999999</v>
      </c>
      <c r="S51" s="111">
        <v>3716.9116399999998</v>
      </c>
      <c r="T51" s="111">
        <v>3890.6162800000002</v>
      </c>
      <c r="U51" s="111">
        <v>4212.3618999999999</v>
      </c>
      <c r="V51" s="112">
        <v>-8.5683399999998109</v>
      </c>
      <c r="W51" s="112">
        <v>-486.39219000000003</v>
      </c>
      <c r="X51" s="112">
        <v>-235.43833000000001</v>
      </c>
      <c r="Y51" s="112">
        <v>-307.60570000000001</v>
      </c>
      <c r="Z51" s="112">
        <v>-346.03501</v>
      </c>
      <c r="AA51" s="112">
        <v>-400.15530999999999</v>
      </c>
      <c r="AB51" s="112">
        <v>50.259480000000202</v>
      </c>
      <c r="AC51" s="112">
        <v>-377.95585</v>
      </c>
      <c r="AD51" s="112">
        <v>-914.53876000000002</v>
      </c>
      <c r="AE51" s="111">
        <v>3084.0523800000001</v>
      </c>
      <c r="AF51" s="111">
        <v>2817.3157500000002</v>
      </c>
      <c r="AG51" s="111">
        <v>2933.3803400000002</v>
      </c>
      <c r="AH51" s="111">
        <v>2918.2216199999998</v>
      </c>
      <c r="AI51" s="111">
        <v>3046.8109199999999</v>
      </c>
      <c r="AJ51" s="111">
        <v>3333.7233900000001</v>
      </c>
      <c r="AK51" s="111">
        <v>3701.3711199999998</v>
      </c>
      <c r="AL51" s="111">
        <v>3446.8604300000002</v>
      </c>
      <c r="AM51" s="111">
        <v>3241.7241399999998</v>
      </c>
      <c r="AN51" s="112">
        <v>182.09953999999999</v>
      </c>
      <c r="AO51" s="112">
        <v>648.19218999999998</v>
      </c>
      <c r="AP51" s="112">
        <v>381.23833000000002</v>
      </c>
      <c r="AQ51" s="112">
        <v>458.65469999999999</v>
      </c>
      <c r="AR51" s="112">
        <v>411.83501000000001</v>
      </c>
      <c r="AS51" s="112">
        <v>469.95531</v>
      </c>
      <c r="AT51" s="112">
        <v>15.540520000000001</v>
      </c>
      <c r="AU51" s="112">
        <v>443.75585000000001</v>
      </c>
      <c r="AV51" s="112">
        <v>970.63775999999996</v>
      </c>
      <c r="AW51" s="113">
        <v>134.2312</v>
      </c>
      <c r="AX51" s="113">
        <v>136.37799999999999</v>
      </c>
      <c r="AY51" s="113">
        <v>78.876999999999995</v>
      </c>
      <c r="AZ51" s="113">
        <v>1052.6077</v>
      </c>
      <c r="BA51" s="113">
        <v>1325.6441600000001</v>
      </c>
      <c r="BB51" s="113">
        <v>65.781450000000007</v>
      </c>
      <c r="BC51" s="113">
        <v>234.81435999999999</v>
      </c>
      <c r="BD51" s="113">
        <v>0</v>
      </c>
      <c r="BE51" s="113">
        <v>70.271820000000005</v>
      </c>
      <c r="BF51" s="112">
        <v>0</v>
      </c>
      <c r="BG51" s="112">
        <v>0</v>
      </c>
      <c r="BH51" s="112">
        <v>0</v>
      </c>
      <c r="BI51" s="112">
        <v>0</v>
      </c>
      <c r="BJ51" s="112">
        <v>2469.0607100000002</v>
      </c>
      <c r="BK51" s="112">
        <v>0</v>
      </c>
      <c r="BL51" s="112">
        <v>0</v>
      </c>
      <c r="BM51" s="112">
        <v>0</v>
      </c>
      <c r="BN51" s="112">
        <v>0</v>
      </c>
      <c r="BO51" s="112">
        <v>134.2312</v>
      </c>
      <c r="BP51" s="112">
        <v>136.37799999999999</v>
      </c>
      <c r="BQ51" s="112">
        <v>78.876999999999995</v>
      </c>
      <c r="BR51" s="112">
        <v>1052.6077</v>
      </c>
      <c r="BS51" s="112">
        <v>-1143.4165499999999</v>
      </c>
      <c r="BT51" s="112">
        <v>65.781450000000007</v>
      </c>
      <c r="BU51" s="112">
        <v>234.81435999999999</v>
      </c>
      <c r="BV51" s="112">
        <v>0</v>
      </c>
      <c r="BW51" s="112">
        <v>70.271820000000005</v>
      </c>
      <c r="BX51" s="112">
        <v>3218.2835799999998</v>
      </c>
      <c r="BY51" s="112">
        <v>2953.6937499999999</v>
      </c>
      <c r="BZ51" s="112">
        <v>3012.2573400000001</v>
      </c>
      <c r="CA51" s="112">
        <v>3970.8293199999998</v>
      </c>
      <c r="CB51" s="112">
        <v>4372.4550799999997</v>
      </c>
      <c r="CC51" s="112">
        <v>3399.5048400000001</v>
      </c>
      <c r="CD51" s="112">
        <v>3936.1854800000001</v>
      </c>
      <c r="CE51" s="112">
        <v>3446.8604300000002</v>
      </c>
      <c r="CF51" s="112">
        <v>3311.9959600000002</v>
      </c>
      <c r="CG51" s="112">
        <v>-47.868340000000003</v>
      </c>
      <c r="CH51" s="112">
        <v>-511.81419</v>
      </c>
      <c r="CI51" s="112">
        <v>-302.36133000000001</v>
      </c>
      <c r="CJ51" s="112">
        <v>593.95299999999997</v>
      </c>
      <c r="CK51" s="112">
        <v>-1555.2515599999999</v>
      </c>
      <c r="CL51" s="112">
        <v>-404.17385999999999</v>
      </c>
      <c r="CM51" s="112">
        <v>219.27384000000001</v>
      </c>
      <c r="CN51" s="112">
        <v>-443.75585000000001</v>
      </c>
      <c r="CO51" s="112">
        <v>-900.36594000000002</v>
      </c>
      <c r="CP51" s="113">
        <v>2583.6094499999999</v>
      </c>
      <c r="CQ51" s="113">
        <v>2335</v>
      </c>
      <c r="CR51" s="113">
        <v>1995</v>
      </c>
      <c r="CS51" s="113">
        <v>1775</v>
      </c>
      <c r="CT51" s="113">
        <v>3440</v>
      </c>
      <c r="CU51" s="113">
        <v>3215</v>
      </c>
      <c r="CV51" s="113">
        <v>2420</v>
      </c>
      <c r="CW51" s="113">
        <v>2245</v>
      </c>
      <c r="CX51" s="113">
        <v>2070</v>
      </c>
      <c r="CY51" s="113">
        <v>2748.8689599999998</v>
      </c>
      <c r="CZ51" s="113">
        <v>2492.9850299999998</v>
      </c>
      <c r="DA51" s="113">
        <v>2357.2198199999998</v>
      </c>
      <c r="DB51" s="113">
        <v>2138.80872</v>
      </c>
      <c r="DC51" s="113">
        <v>3704.2502100000002</v>
      </c>
      <c r="DD51" s="113">
        <v>3566.3383600000002</v>
      </c>
      <c r="DE51" s="113">
        <v>3146.9672999999998</v>
      </c>
      <c r="DF51" s="113">
        <v>2978.9214099999999</v>
      </c>
      <c r="DG51" s="113">
        <v>2686.54045</v>
      </c>
      <c r="DH51" s="113">
        <v>3563.7907599999999</v>
      </c>
      <c r="DI51" s="113">
        <v>3819.72102</v>
      </c>
      <c r="DJ51" s="113">
        <v>3986.3171400000001</v>
      </c>
      <c r="DK51" s="113">
        <v>3173.9530399999999</v>
      </c>
      <c r="DL51" s="113">
        <v>6294.6460900000002</v>
      </c>
      <c r="DM51" s="113">
        <v>6560.9080999999996</v>
      </c>
      <c r="DN51" s="113">
        <v>5922.2632000000003</v>
      </c>
      <c r="DO51" s="113">
        <v>6197.9731599999996</v>
      </c>
      <c r="DP51" s="113">
        <v>6805.9581399999997</v>
      </c>
      <c r="DQ51" s="112">
        <v>-814.92179999999996</v>
      </c>
      <c r="DR51" s="112">
        <v>-1326.7359899999999</v>
      </c>
      <c r="DS51" s="112">
        <v>-1629.0973200000001</v>
      </c>
      <c r="DT51" s="112">
        <v>-1035.1443200000001</v>
      </c>
      <c r="DU51" s="112">
        <v>-2590.39588</v>
      </c>
      <c r="DV51" s="112">
        <v>-2994.5697399999999</v>
      </c>
      <c r="DW51" s="112">
        <v>-2775.2959000000001</v>
      </c>
      <c r="DX51" s="112">
        <v>-3219.0517500000001</v>
      </c>
      <c r="DY51" s="112">
        <v>-4119.4176900000002</v>
      </c>
      <c r="DZ51" s="112">
        <v>50.501840000000001</v>
      </c>
      <c r="EA51" s="112">
        <v>33.98489</v>
      </c>
      <c r="EB51" s="112">
        <v>17.22786</v>
      </c>
      <c r="EC51" s="112">
        <v>13.77098</v>
      </c>
      <c r="ED51" s="112">
        <v>8.38551</v>
      </c>
      <c r="EE51" s="112">
        <v>2.9150299999999998</v>
      </c>
      <c r="EF51" s="112">
        <v>-13.69145</v>
      </c>
      <c r="EG51" s="112">
        <v>-19.11224</v>
      </c>
      <c r="EH51" s="112">
        <v>-7.5535899999999998</v>
      </c>
      <c r="EI51" s="112">
        <v>224.03283999999999</v>
      </c>
      <c r="EJ51" s="112">
        <v>195.78488999999999</v>
      </c>
      <c r="EK51" s="112">
        <v>163.02786</v>
      </c>
      <c r="EL51" s="112">
        <v>164.81997999999999</v>
      </c>
      <c r="EM51" s="112">
        <v>74.185509999999994</v>
      </c>
      <c r="EN51" s="112">
        <v>72.715029999999999</v>
      </c>
      <c r="EO51" s="112">
        <v>52.108550000000001</v>
      </c>
      <c r="EP51" s="112">
        <v>46.687759999999997</v>
      </c>
      <c r="EQ51" s="114">
        <v>48.545409999999997</v>
      </c>
    </row>
    <row r="52" spans="1:147" x14ac:dyDescent="0.25">
      <c r="A52" s="110" t="s">
        <v>386</v>
      </c>
      <c r="B52" s="110">
        <v>5622</v>
      </c>
      <c r="C52" s="110"/>
      <c r="D52" s="111">
        <v>2445.25191</v>
      </c>
      <c r="E52" s="111">
        <v>2547.98218</v>
      </c>
      <c r="F52" s="111">
        <v>3071.1236899999999</v>
      </c>
      <c r="G52" s="111">
        <v>2819.7595200000001</v>
      </c>
      <c r="H52" s="111">
        <v>3074.8793099999998</v>
      </c>
      <c r="I52" s="111">
        <v>2811.88141</v>
      </c>
      <c r="J52" s="111">
        <v>2703.1811499999999</v>
      </c>
      <c r="K52" s="111">
        <v>2691.1992</v>
      </c>
      <c r="L52" s="111">
        <v>2837.4386</v>
      </c>
      <c r="M52" s="111">
        <v>2636.4831800000002</v>
      </c>
      <c r="N52" s="111">
        <v>2670.6119699999999</v>
      </c>
      <c r="O52" s="111">
        <v>2654.35196</v>
      </c>
      <c r="P52" s="111">
        <v>3197.3887399999999</v>
      </c>
      <c r="Q52" s="111">
        <v>3092.9056399999999</v>
      </c>
      <c r="R52" s="111">
        <v>2896.44922</v>
      </c>
      <c r="S52" s="111">
        <v>2811.7711199999999</v>
      </c>
      <c r="T52" s="111">
        <v>2848.20757</v>
      </c>
      <c r="U52" s="111">
        <v>2931.3257600000002</v>
      </c>
      <c r="V52" s="112">
        <v>-191.23126999999999</v>
      </c>
      <c r="W52" s="112">
        <v>-122.62979</v>
      </c>
      <c r="X52" s="112">
        <v>416.77172999999999</v>
      </c>
      <c r="Y52" s="112">
        <v>-377.62921999999998</v>
      </c>
      <c r="Z52" s="112">
        <v>-18.026330000000101</v>
      </c>
      <c r="AA52" s="112">
        <v>-84.567809999999994</v>
      </c>
      <c r="AB52" s="112">
        <v>-108.58996999999999</v>
      </c>
      <c r="AC52" s="112">
        <v>-157.00837000000001</v>
      </c>
      <c r="AD52" s="112">
        <v>-93.887160000000193</v>
      </c>
      <c r="AE52" s="111">
        <v>2389.25191</v>
      </c>
      <c r="AF52" s="111">
        <v>2491.98218</v>
      </c>
      <c r="AG52" s="111">
        <v>2574.76595</v>
      </c>
      <c r="AH52" s="111">
        <v>2629.9048200000002</v>
      </c>
      <c r="AI52" s="111">
        <v>3018.8793099999998</v>
      </c>
      <c r="AJ52" s="111">
        <v>2755.88141</v>
      </c>
      <c r="AK52" s="111">
        <v>2683.1161999999999</v>
      </c>
      <c r="AL52" s="111">
        <v>2675.9992000000002</v>
      </c>
      <c r="AM52" s="111">
        <v>2719.3960000000002</v>
      </c>
      <c r="AN52" s="112">
        <v>247.23126999999999</v>
      </c>
      <c r="AO52" s="112">
        <v>178.62979000000001</v>
      </c>
      <c r="AP52" s="112">
        <v>79.586010000000002</v>
      </c>
      <c r="AQ52" s="112">
        <v>567.48392000000001</v>
      </c>
      <c r="AR52" s="112">
        <v>74.026330000000101</v>
      </c>
      <c r="AS52" s="112">
        <v>140.56781000000001</v>
      </c>
      <c r="AT52" s="112">
        <v>128.65492</v>
      </c>
      <c r="AU52" s="112">
        <v>172.20837</v>
      </c>
      <c r="AV52" s="112">
        <v>211.92975999999999</v>
      </c>
      <c r="AW52" s="113">
        <v>0</v>
      </c>
      <c r="AX52" s="113">
        <v>0</v>
      </c>
      <c r="AY52" s="113">
        <v>490.25873999999999</v>
      </c>
      <c r="AZ52" s="113">
        <v>0</v>
      </c>
      <c r="BA52" s="113">
        <v>36.690249999999999</v>
      </c>
      <c r="BB52" s="113">
        <v>22.528099999999998</v>
      </c>
      <c r="BC52" s="113">
        <v>456.01889999999997</v>
      </c>
      <c r="BD52" s="113">
        <v>13.07855</v>
      </c>
      <c r="BE52" s="113">
        <v>8.4459499999999998</v>
      </c>
      <c r="BF52" s="112">
        <v>80.842380000000006</v>
      </c>
      <c r="BG52" s="112">
        <v>0</v>
      </c>
      <c r="BH52" s="112">
        <v>49.901000000000003</v>
      </c>
      <c r="BI52" s="112">
        <v>0</v>
      </c>
      <c r="BJ52" s="112">
        <v>0</v>
      </c>
      <c r="BK52" s="112">
        <v>0</v>
      </c>
      <c r="BL52" s="112">
        <v>20.666650000000001</v>
      </c>
      <c r="BM52" s="112">
        <v>0</v>
      </c>
      <c r="BN52" s="112">
        <v>0</v>
      </c>
      <c r="BO52" s="112">
        <v>-80.842380000000006</v>
      </c>
      <c r="BP52" s="112">
        <v>0</v>
      </c>
      <c r="BQ52" s="112">
        <v>440.35773999999998</v>
      </c>
      <c r="BR52" s="112">
        <v>0</v>
      </c>
      <c r="BS52" s="112">
        <v>36.690249999999999</v>
      </c>
      <c r="BT52" s="112">
        <v>22.528099999999998</v>
      </c>
      <c r="BU52" s="112">
        <v>435.35225000000003</v>
      </c>
      <c r="BV52" s="112">
        <v>13.07855</v>
      </c>
      <c r="BW52" s="112">
        <v>8.4459499999999998</v>
      </c>
      <c r="BX52" s="112">
        <v>2389.25191</v>
      </c>
      <c r="BY52" s="112">
        <v>2491.98218</v>
      </c>
      <c r="BZ52" s="112">
        <v>3065.0246900000002</v>
      </c>
      <c r="CA52" s="112">
        <v>2629.9048200000002</v>
      </c>
      <c r="CB52" s="112">
        <v>3055.5695599999999</v>
      </c>
      <c r="CC52" s="112">
        <v>2778.40951</v>
      </c>
      <c r="CD52" s="112">
        <v>3139.1351</v>
      </c>
      <c r="CE52" s="112">
        <v>2689.0777499999999</v>
      </c>
      <c r="CF52" s="112">
        <v>2727.84195</v>
      </c>
      <c r="CG52" s="112">
        <v>-328.07364999999999</v>
      </c>
      <c r="CH52" s="112">
        <v>-178.62979000000001</v>
      </c>
      <c r="CI52" s="112">
        <v>360.77172999999999</v>
      </c>
      <c r="CJ52" s="112">
        <v>-567.48392000000001</v>
      </c>
      <c r="CK52" s="112">
        <v>-37.336080000000003</v>
      </c>
      <c r="CL52" s="112">
        <v>-118.03971</v>
      </c>
      <c r="CM52" s="112">
        <v>306.69733000000002</v>
      </c>
      <c r="CN52" s="112">
        <v>-159.12982</v>
      </c>
      <c r="CO52" s="112">
        <v>-203.48381000000001</v>
      </c>
      <c r="CP52" s="113">
        <v>352</v>
      </c>
      <c r="CQ52" s="113">
        <v>336</v>
      </c>
      <c r="CR52" s="113">
        <v>0</v>
      </c>
      <c r="CS52" s="113">
        <v>0</v>
      </c>
      <c r="CT52" s="113">
        <v>0</v>
      </c>
      <c r="CU52" s="113">
        <v>0</v>
      </c>
      <c r="CV52" s="113">
        <v>0</v>
      </c>
      <c r="CW52" s="113">
        <v>0</v>
      </c>
      <c r="CX52" s="113">
        <v>0</v>
      </c>
      <c r="CY52" s="113">
        <v>569.99801000000002</v>
      </c>
      <c r="CZ52" s="113">
        <v>522.64458000000002</v>
      </c>
      <c r="DA52" s="113">
        <v>110.62459</v>
      </c>
      <c r="DB52" s="113">
        <v>371.11117999999999</v>
      </c>
      <c r="DC52" s="113">
        <v>256.7912</v>
      </c>
      <c r="DD52" s="113">
        <v>131.72815</v>
      </c>
      <c r="DE52" s="113">
        <v>113.98797999999999</v>
      </c>
      <c r="DF52" s="113">
        <v>141.12763000000001</v>
      </c>
      <c r="DG52" s="113">
        <v>170.18672000000001</v>
      </c>
      <c r="DH52" s="113">
        <v>2725.6832199999999</v>
      </c>
      <c r="DI52" s="113">
        <v>2856.9595800000002</v>
      </c>
      <c r="DJ52" s="113">
        <v>2084.16786</v>
      </c>
      <c r="DK52" s="113">
        <v>2912.1383700000001</v>
      </c>
      <c r="DL52" s="113">
        <v>2835.1544699999999</v>
      </c>
      <c r="DM52" s="113">
        <v>2828.1311300000002</v>
      </c>
      <c r="DN52" s="113">
        <v>2503.6936300000002</v>
      </c>
      <c r="DO52" s="113">
        <v>2689.9630999999999</v>
      </c>
      <c r="DP52" s="113">
        <v>2920.9059999999999</v>
      </c>
      <c r="DQ52" s="112">
        <v>-2155.6852100000001</v>
      </c>
      <c r="DR52" s="112">
        <v>-2334.3150000000001</v>
      </c>
      <c r="DS52" s="112">
        <v>-1973.5432699999999</v>
      </c>
      <c r="DT52" s="112">
        <v>-2541.0271899999998</v>
      </c>
      <c r="DU52" s="112">
        <v>-2578.3632699999998</v>
      </c>
      <c r="DV52" s="112">
        <v>-2696.4029799999998</v>
      </c>
      <c r="DW52" s="112">
        <v>-2389.7056499999999</v>
      </c>
      <c r="DX52" s="112">
        <v>-2548.83547</v>
      </c>
      <c r="DY52" s="112">
        <v>-2750.7192799999998</v>
      </c>
      <c r="DZ52" s="112">
        <v>-2.26674</v>
      </c>
      <c r="EA52" s="112">
        <v>-3.1925500000000002</v>
      </c>
      <c r="EB52" s="112">
        <v>-2.1048100000000001</v>
      </c>
      <c r="EC52" s="112">
        <v>-9.0301100000000005</v>
      </c>
      <c r="ED52" s="112">
        <v>-13.79505</v>
      </c>
      <c r="EE52" s="112">
        <v>-13.06016</v>
      </c>
      <c r="EF52" s="112">
        <v>-16.28407</v>
      </c>
      <c r="EG52" s="112">
        <v>-8.6307299999999998</v>
      </c>
      <c r="EH52" s="112">
        <v>-11.76763</v>
      </c>
      <c r="EI52" s="112">
        <v>53.733260000000001</v>
      </c>
      <c r="EJ52" s="112">
        <v>52.807450000000003</v>
      </c>
      <c r="EK52" s="112">
        <v>494.25319000000002</v>
      </c>
      <c r="EL52" s="112">
        <v>180.82489000000001</v>
      </c>
      <c r="EM52" s="112">
        <v>42.204949999999997</v>
      </c>
      <c r="EN52" s="112">
        <v>42.939839999999997</v>
      </c>
      <c r="EO52" s="112">
        <v>3.7809300000000001</v>
      </c>
      <c r="EP52" s="112">
        <v>6.5692700000000004</v>
      </c>
      <c r="EQ52" s="114">
        <v>106.27537</v>
      </c>
    </row>
    <row r="53" spans="1:147" x14ac:dyDescent="0.25">
      <c r="A53" s="110" t="s">
        <v>385</v>
      </c>
      <c r="B53" s="110">
        <v>5515</v>
      </c>
      <c r="C53" s="110"/>
      <c r="D53" s="111">
        <v>2229.2830600000002</v>
      </c>
      <c r="E53" s="111">
        <v>2443.51586</v>
      </c>
      <c r="F53" s="111">
        <v>2531.2401599999998</v>
      </c>
      <c r="G53" s="111">
        <v>3197.2564400000001</v>
      </c>
      <c r="H53" s="111">
        <v>3292.1697800000002</v>
      </c>
      <c r="I53" s="111">
        <v>3300.69704</v>
      </c>
      <c r="J53" s="111">
        <v>3556.89122</v>
      </c>
      <c r="K53" s="111">
        <v>3644.6586499999999</v>
      </c>
      <c r="L53" s="111">
        <v>4343.8514400000004</v>
      </c>
      <c r="M53" s="111">
        <v>2491.5141600000002</v>
      </c>
      <c r="N53" s="111">
        <v>2889.6985599999998</v>
      </c>
      <c r="O53" s="111">
        <v>2972.1313</v>
      </c>
      <c r="P53" s="111">
        <v>2763.7676799999999</v>
      </c>
      <c r="Q53" s="111">
        <v>3383.9614999999999</v>
      </c>
      <c r="R53" s="111">
        <v>7513.4885000000004</v>
      </c>
      <c r="S53" s="111">
        <v>3942.33752</v>
      </c>
      <c r="T53" s="111">
        <v>4114.0592399999996</v>
      </c>
      <c r="U53" s="111">
        <v>4764.5667800000001</v>
      </c>
      <c r="V53" s="112">
        <v>-262.23110000000003</v>
      </c>
      <c r="W53" s="112">
        <v>-446.18270000000001</v>
      </c>
      <c r="X53" s="112">
        <v>-440.89114000000001</v>
      </c>
      <c r="Y53" s="112">
        <v>433.48876000000001</v>
      </c>
      <c r="Z53" s="112">
        <v>-91.7917199999997</v>
      </c>
      <c r="AA53" s="112">
        <v>-4212.7914600000004</v>
      </c>
      <c r="AB53" s="112">
        <v>-385.44630000000001</v>
      </c>
      <c r="AC53" s="112">
        <v>-469.40059000000002</v>
      </c>
      <c r="AD53" s="112">
        <v>-420.71534000000003</v>
      </c>
      <c r="AE53" s="111">
        <v>2025.99506</v>
      </c>
      <c r="AF53" s="111">
        <v>2146.7023600000002</v>
      </c>
      <c r="AG53" s="111">
        <v>2333.4377599999998</v>
      </c>
      <c r="AH53" s="111">
        <v>2883.1292400000002</v>
      </c>
      <c r="AI53" s="111">
        <v>2928.3559799999998</v>
      </c>
      <c r="AJ53" s="111">
        <v>2960.69704</v>
      </c>
      <c r="AK53" s="111">
        <v>3243.89122</v>
      </c>
      <c r="AL53" s="111">
        <v>3324.1586499999999</v>
      </c>
      <c r="AM53" s="111">
        <v>4032.3514399999999</v>
      </c>
      <c r="AN53" s="112">
        <v>465.51909999999998</v>
      </c>
      <c r="AO53" s="112">
        <v>742.99620000000004</v>
      </c>
      <c r="AP53" s="112">
        <v>638.69353999999998</v>
      </c>
      <c r="AQ53" s="112">
        <v>-119.36156</v>
      </c>
      <c r="AR53" s="112">
        <v>455.60552000000001</v>
      </c>
      <c r="AS53" s="112">
        <v>4552.7914600000004</v>
      </c>
      <c r="AT53" s="112">
        <v>698.44629999999995</v>
      </c>
      <c r="AU53" s="112">
        <v>789.90058999999997</v>
      </c>
      <c r="AV53" s="112">
        <v>732.21533999999997</v>
      </c>
      <c r="AW53" s="113">
        <v>36.287999999999997</v>
      </c>
      <c r="AX53" s="113">
        <v>79.813500000000005</v>
      </c>
      <c r="AY53" s="113">
        <v>532.80240000000003</v>
      </c>
      <c r="AZ53" s="113">
        <v>995.12720000000002</v>
      </c>
      <c r="BA53" s="113">
        <v>4583.8611499999997</v>
      </c>
      <c r="BB53" s="113">
        <v>41.155149999999999</v>
      </c>
      <c r="BC53" s="113">
        <v>359.71015</v>
      </c>
      <c r="BD53" s="113">
        <v>134.15145000000001</v>
      </c>
      <c r="BE53" s="113">
        <v>309.87779999999998</v>
      </c>
      <c r="BF53" s="112">
        <v>0</v>
      </c>
      <c r="BG53" s="112">
        <v>0</v>
      </c>
      <c r="BH53" s="112">
        <v>0</v>
      </c>
      <c r="BI53" s="112">
        <v>0</v>
      </c>
      <c r="BJ53" s="112">
        <v>0</v>
      </c>
      <c r="BK53" s="112">
        <v>8.76</v>
      </c>
      <c r="BL53" s="112">
        <v>3.02</v>
      </c>
      <c r="BM53" s="112">
        <v>28.154</v>
      </c>
      <c r="BN53" s="112">
        <v>19.30115</v>
      </c>
      <c r="BO53" s="112">
        <v>36.287999999999997</v>
      </c>
      <c r="BP53" s="112">
        <v>79.813500000000005</v>
      </c>
      <c r="BQ53" s="112">
        <v>532.80240000000003</v>
      </c>
      <c r="BR53" s="112">
        <v>995.12720000000002</v>
      </c>
      <c r="BS53" s="112">
        <v>4583.8611499999997</v>
      </c>
      <c r="BT53" s="112">
        <v>32.395150000000001</v>
      </c>
      <c r="BU53" s="112">
        <v>356.69015000000002</v>
      </c>
      <c r="BV53" s="112">
        <v>105.99745</v>
      </c>
      <c r="BW53" s="112">
        <v>290.57664999999997</v>
      </c>
      <c r="BX53" s="112">
        <v>2062.2830600000002</v>
      </c>
      <c r="BY53" s="112">
        <v>2226.51586</v>
      </c>
      <c r="BZ53" s="112">
        <v>2866.2401599999998</v>
      </c>
      <c r="CA53" s="112">
        <v>3878.2564400000001</v>
      </c>
      <c r="CB53" s="112">
        <v>7512.21713</v>
      </c>
      <c r="CC53" s="112">
        <v>3001.8521900000001</v>
      </c>
      <c r="CD53" s="112">
        <v>3603.6013699999999</v>
      </c>
      <c r="CE53" s="112">
        <v>3458.3101000000001</v>
      </c>
      <c r="CF53" s="112">
        <v>4342.2292399999997</v>
      </c>
      <c r="CG53" s="112">
        <v>-429.23110000000003</v>
      </c>
      <c r="CH53" s="112">
        <v>-663.18269999999995</v>
      </c>
      <c r="CI53" s="112">
        <v>-105.89113999999999</v>
      </c>
      <c r="CJ53" s="112">
        <v>1114.48876</v>
      </c>
      <c r="CK53" s="112">
        <v>4128.2556299999997</v>
      </c>
      <c r="CL53" s="112">
        <v>-4520.3963100000001</v>
      </c>
      <c r="CM53" s="112">
        <v>-341.75614999999999</v>
      </c>
      <c r="CN53" s="112">
        <v>-683.90314000000001</v>
      </c>
      <c r="CO53" s="112">
        <v>-441.63869</v>
      </c>
      <c r="CP53" s="113">
        <v>2970</v>
      </c>
      <c r="CQ53" s="113">
        <v>2720</v>
      </c>
      <c r="CR53" s="113">
        <v>2140</v>
      </c>
      <c r="CS53" s="113">
        <v>4050</v>
      </c>
      <c r="CT53" s="113">
        <v>8245</v>
      </c>
      <c r="CU53" s="113">
        <v>4980</v>
      </c>
      <c r="CV53" s="113">
        <v>4880</v>
      </c>
      <c r="CW53" s="113">
        <v>4780</v>
      </c>
      <c r="CX53" s="113">
        <v>4680</v>
      </c>
      <c r="CY53" s="113">
        <v>3421.7355499999999</v>
      </c>
      <c r="CZ53" s="113">
        <v>3313.9079999999999</v>
      </c>
      <c r="DA53" s="113">
        <v>2697.42065</v>
      </c>
      <c r="DB53" s="113">
        <v>4553.7401799999998</v>
      </c>
      <c r="DC53" s="113">
        <v>8726.5748500000009</v>
      </c>
      <c r="DD53" s="113">
        <v>5327.4215000000004</v>
      </c>
      <c r="DE53" s="113">
        <v>5246.1327600000004</v>
      </c>
      <c r="DF53" s="113">
        <v>5316.4803499999998</v>
      </c>
      <c r="DG53" s="113">
        <v>5132.73254</v>
      </c>
      <c r="DH53" s="113">
        <v>1781.10545</v>
      </c>
      <c r="DI53" s="113">
        <v>2336.4605999999999</v>
      </c>
      <c r="DJ53" s="113">
        <v>1825.86439</v>
      </c>
      <c r="DK53" s="113">
        <v>2567.6951600000002</v>
      </c>
      <c r="DL53" s="113">
        <v>2612.2741999999998</v>
      </c>
      <c r="DM53" s="113">
        <v>3898.5171599999999</v>
      </c>
      <c r="DN53" s="113">
        <v>4158.9845699999996</v>
      </c>
      <c r="DO53" s="113">
        <v>4913.2353000000003</v>
      </c>
      <c r="DP53" s="113">
        <v>5171.1261800000002</v>
      </c>
      <c r="DQ53" s="112">
        <v>1640.6301000000001</v>
      </c>
      <c r="DR53" s="112">
        <v>977.44740000000002</v>
      </c>
      <c r="DS53" s="112">
        <v>871.55625999999995</v>
      </c>
      <c r="DT53" s="112">
        <v>1986.04502</v>
      </c>
      <c r="DU53" s="112">
        <v>6114.3006500000001</v>
      </c>
      <c r="DV53" s="112">
        <v>1428.90434</v>
      </c>
      <c r="DW53" s="112">
        <v>1087.1481900000001</v>
      </c>
      <c r="DX53" s="112">
        <v>403.24504999999999</v>
      </c>
      <c r="DY53" s="112">
        <v>-38.393639999999998</v>
      </c>
      <c r="DZ53" s="112">
        <v>25.04928</v>
      </c>
      <c r="EA53" s="112">
        <v>14.79688</v>
      </c>
      <c r="EB53" s="112">
        <v>2.9359799999999998</v>
      </c>
      <c r="EC53" s="112">
        <v>-8.82639</v>
      </c>
      <c r="ED53" s="112">
        <v>3.73664</v>
      </c>
      <c r="EE53" s="112">
        <v>-16.468119999999999</v>
      </c>
      <c r="EF53" s="112">
        <v>-16.507069999999999</v>
      </c>
      <c r="EG53" s="112">
        <v>-7.2803899999999997</v>
      </c>
      <c r="EH53" s="112">
        <v>-10.12406</v>
      </c>
      <c r="EI53" s="112">
        <v>228.33727999999999</v>
      </c>
      <c r="EJ53" s="112">
        <v>311.61088000000001</v>
      </c>
      <c r="EK53" s="112">
        <v>200.73797999999999</v>
      </c>
      <c r="EL53" s="112">
        <v>305.30061000000001</v>
      </c>
      <c r="EM53" s="112">
        <v>367.55063999999999</v>
      </c>
      <c r="EN53" s="112">
        <v>323.53188</v>
      </c>
      <c r="EO53" s="112">
        <v>296.49293</v>
      </c>
      <c r="EP53" s="112">
        <v>313.21960999999999</v>
      </c>
      <c r="EQ53" s="114">
        <v>301.37594000000001</v>
      </c>
    </row>
    <row r="54" spans="1:147" x14ac:dyDescent="0.25">
      <c r="A54" s="110" t="s">
        <v>384</v>
      </c>
      <c r="B54" s="110">
        <v>5748</v>
      </c>
      <c r="C54" s="110"/>
      <c r="D54" s="111">
        <v>908.25717999999995</v>
      </c>
      <c r="E54" s="111">
        <v>935.34691999999995</v>
      </c>
      <c r="F54" s="111">
        <v>921.76457000000005</v>
      </c>
      <c r="G54" s="111">
        <v>1120.8669299999999</v>
      </c>
      <c r="H54" s="111">
        <v>1227.97129</v>
      </c>
      <c r="I54" s="111">
        <v>1039.5863999999999</v>
      </c>
      <c r="J54" s="111">
        <v>1017.05364</v>
      </c>
      <c r="K54" s="111">
        <v>952.80159000000003</v>
      </c>
      <c r="L54" s="111">
        <v>1191.9516699999999</v>
      </c>
      <c r="M54" s="111">
        <v>1096.5967900000001</v>
      </c>
      <c r="N54" s="111">
        <v>1034.24899</v>
      </c>
      <c r="O54" s="111">
        <v>1258.7675300000001</v>
      </c>
      <c r="P54" s="111">
        <v>1365.58637</v>
      </c>
      <c r="Q54" s="111">
        <v>1374.0958000000001</v>
      </c>
      <c r="R54" s="111">
        <v>1027.45029</v>
      </c>
      <c r="S54" s="111">
        <v>1208.1247900000001</v>
      </c>
      <c r="T54" s="111">
        <v>1035.1510900000001</v>
      </c>
      <c r="U54" s="111">
        <v>1100.8835799999999</v>
      </c>
      <c r="V54" s="112">
        <v>-188.33960999999999</v>
      </c>
      <c r="W54" s="112">
        <v>-98.902070000000094</v>
      </c>
      <c r="X54" s="112">
        <v>-337.00295999999997</v>
      </c>
      <c r="Y54" s="112">
        <v>-244.71943999999999</v>
      </c>
      <c r="Z54" s="112">
        <v>-146.12450999999999</v>
      </c>
      <c r="AA54" s="112">
        <v>12.136109999999899</v>
      </c>
      <c r="AB54" s="112">
        <v>-191.07114999999999</v>
      </c>
      <c r="AC54" s="112">
        <v>-82.349500000000006</v>
      </c>
      <c r="AD54" s="112">
        <v>91.068089999999998</v>
      </c>
      <c r="AE54" s="111">
        <v>855.25717999999995</v>
      </c>
      <c r="AF54" s="111">
        <v>882.34691999999995</v>
      </c>
      <c r="AG54" s="111">
        <v>868.76457000000005</v>
      </c>
      <c r="AH54" s="111">
        <v>1058.06693</v>
      </c>
      <c r="AI54" s="111">
        <v>1166.4722899999999</v>
      </c>
      <c r="AJ54" s="111">
        <v>994.78639999999996</v>
      </c>
      <c r="AK54" s="111">
        <v>972.25364000000002</v>
      </c>
      <c r="AL54" s="111">
        <v>908.00158999999996</v>
      </c>
      <c r="AM54" s="111">
        <v>1084.15167</v>
      </c>
      <c r="AN54" s="112">
        <v>241.33960999999999</v>
      </c>
      <c r="AO54" s="112">
        <v>151.90207000000001</v>
      </c>
      <c r="AP54" s="112">
        <v>390.00295999999997</v>
      </c>
      <c r="AQ54" s="112">
        <v>307.51943999999997</v>
      </c>
      <c r="AR54" s="112">
        <v>207.62351000000001</v>
      </c>
      <c r="AS54" s="112">
        <v>32.663890000000002</v>
      </c>
      <c r="AT54" s="112">
        <v>235.87115</v>
      </c>
      <c r="AU54" s="112">
        <v>127.1495</v>
      </c>
      <c r="AV54" s="112">
        <v>16.731909999999999</v>
      </c>
      <c r="AW54" s="113">
        <v>2.6783999999999999</v>
      </c>
      <c r="AX54" s="113">
        <v>12.780150000000001</v>
      </c>
      <c r="AY54" s="113">
        <v>32</v>
      </c>
      <c r="AZ54" s="113">
        <v>255.18899999999999</v>
      </c>
      <c r="BA54" s="113">
        <v>71.383049999999997</v>
      </c>
      <c r="BB54" s="113">
        <v>21.08925</v>
      </c>
      <c r="BC54" s="113">
        <v>889.41039999999998</v>
      </c>
      <c r="BD54" s="113">
        <v>1187.59385</v>
      </c>
      <c r="BE54" s="113">
        <v>213.28035</v>
      </c>
      <c r="BF54" s="112">
        <v>0</v>
      </c>
      <c r="BG54" s="112">
        <v>15.458550000000001</v>
      </c>
      <c r="BH54" s="112">
        <v>0</v>
      </c>
      <c r="BI54" s="112">
        <v>10.884</v>
      </c>
      <c r="BJ54" s="112">
        <v>45</v>
      </c>
      <c r="BK54" s="112">
        <v>0</v>
      </c>
      <c r="BL54" s="112">
        <v>0</v>
      </c>
      <c r="BM54" s="112">
        <v>0</v>
      </c>
      <c r="BN54" s="112">
        <v>176.46700000000001</v>
      </c>
      <c r="BO54" s="112">
        <v>2.6783999999999999</v>
      </c>
      <c r="BP54" s="112">
        <v>-2.6783999999999999</v>
      </c>
      <c r="BQ54" s="112">
        <v>32</v>
      </c>
      <c r="BR54" s="112">
        <v>244.30500000000001</v>
      </c>
      <c r="BS54" s="112">
        <v>26.383050000000001</v>
      </c>
      <c r="BT54" s="112">
        <v>21.08925</v>
      </c>
      <c r="BU54" s="112">
        <v>889.41039999999998</v>
      </c>
      <c r="BV54" s="112">
        <v>1187.59385</v>
      </c>
      <c r="BW54" s="112">
        <v>36.81335</v>
      </c>
      <c r="BX54" s="112">
        <v>857.93557999999996</v>
      </c>
      <c r="BY54" s="112">
        <v>895.12707</v>
      </c>
      <c r="BZ54" s="112">
        <v>900.76457000000005</v>
      </c>
      <c r="CA54" s="112">
        <v>1313.25593</v>
      </c>
      <c r="CB54" s="112">
        <v>1237.8553400000001</v>
      </c>
      <c r="CC54" s="112">
        <v>1015.87565</v>
      </c>
      <c r="CD54" s="112">
        <v>1861.6640400000001</v>
      </c>
      <c r="CE54" s="112">
        <v>2095.5954400000001</v>
      </c>
      <c r="CF54" s="112">
        <v>1297.43202</v>
      </c>
      <c r="CG54" s="112">
        <v>-238.66121000000001</v>
      </c>
      <c r="CH54" s="112">
        <v>-154.58046999999999</v>
      </c>
      <c r="CI54" s="112">
        <v>-358.00295999999997</v>
      </c>
      <c r="CJ54" s="112">
        <v>-63.214440000000003</v>
      </c>
      <c r="CK54" s="112">
        <v>-181.24046000000001</v>
      </c>
      <c r="CL54" s="112">
        <v>-11.57464</v>
      </c>
      <c r="CM54" s="112">
        <v>653.53925000000004</v>
      </c>
      <c r="CN54" s="112">
        <v>1060.44435</v>
      </c>
      <c r="CO54" s="112">
        <v>20.081440000000001</v>
      </c>
      <c r="CP54" s="113">
        <v>1295.5</v>
      </c>
      <c r="CQ54" s="113">
        <v>1115</v>
      </c>
      <c r="CR54" s="113">
        <v>1081</v>
      </c>
      <c r="CS54" s="113">
        <v>1047</v>
      </c>
      <c r="CT54" s="113">
        <v>1013</v>
      </c>
      <c r="CU54" s="113">
        <v>574</v>
      </c>
      <c r="CV54" s="113">
        <v>1055</v>
      </c>
      <c r="CW54" s="113">
        <v>1633.6</v>
      </c>
      <c r="CX54" s="113">
        <v>2151.6</v>
      </c>
      <c r="CY54" s="113">
        <v>1363.1223</v>
      </c>
      <c r="CZ54" s="113">
        <v>1148.5092</v>
      </c>
      <c r="DA54" s="113">
        <v>1214.74405</v>
      </c>
      <c r="DB54" s="113">
        <v>1265.8729000000001</v>
      </c>
      <c r="DC54" s="113">
        <v>1256.6374599999999</v>
      </c>
      <c r="DD54" s="113">
        <v>619.78290000000004</v>
      </c>
      <c r="DE54" s="113">
        <v>1283.8987500000001</v>
      </c>
      <c r="DF54" s="113">
        <v>2056.5907099999999</v>
      </c>
      <c r="DG54" s="113">
        <v>2203.9199600000002</v>
      </c>
      <c r="DH54" s="113">
        <v>1316.7660100000001</v>
      </c>
      <c r="DI54" s="113">
        <v>1256.7333799999999</v>
      </c>
      <c r="DJ54" s="113">
        <v>1680.97119</v>
      </c>
      <c r="DK54" s="113">
        <v>1795.31448</v>
      </c>
      <c r="DL54" s="113">
        <v>1967.3195000000001</v>
      </c>
      <c r="DM54" s="113">
        <v>1342.0395799999999</v>
      </c>
      <c r="DN54" s="113">
        <v>1352.61618</v>
      </c>
      <c r="DO54" s="113">
        <v>1064.8637900000001</v>
      </c>
      <c r="DP54" s="113">
        <v>1192.1116</v>
      </c>
      <c r="DQ54" s="112">
        <v>46.356290000000001</v>
      </c>
      <c r="DR54" s="112">
        <v>-108.22418</v>
      </c>
      <c r="DS54" s="112">
        <v>-466.22714000000002</v>
      </c>
      <c r="DT54" s="112">
        <v>-529.44158000000004</v>
      </c>
      <c r="DU54" s="112">
        <v>-710.68204000000003</v>
      </c>
      <c r="DV54" s="112">
        <v>-722.25667999999996</v>
      </c>
      <c r="DW54" s="112">
        <v>-68.717429999999993</v>
      </c>
      <c r="DX54" s="112">
        <v>991.72691999999995</v>
      </c>
      <c r="DY54" s="112">
        <v>1011.80836</v>
      </c>
      <c r="DZ54" s="112">
        <v>28.962219999999999</v>
      </c>
      <c r="EA54" s="112">
        <v>22.799140000000001</v>
      </c>
      <c r="EB54" s="112">
        <v>18.672270000000001</v>
      </c>
      <c r="EC54" s="112">
        <v>18.48762</v>
      </c>
      <c r="ED54" s="112">
        <v>15.51458</v>
      </c>
      <c r="EE54" s="112">
        <v>11.499980000000001</v>
      </c>
      <c r="EF54" s="112">
        <v>8.2055699999999998</v>
      </c>
      <c r="EG54" s="112">
        <v>6.8799999999999998E-3</v>
      </c>
      <c r="EH54" s="112">
        <v>8.2642100000000003</v>
      </c>
      <c r="EI54" s="112">
        <v>81.962220000000002</v>
      </c>
      <c r="EJ54" s="112">
        <v>75.799139999999994</v>
      </c>
      <c r="EK54" s="112">
        <v>71.672269999999997</v>
      </c>
      <c r="EL54" s="112">
        <v>81.287620000000004</v>
      </c>
      <c r="EM54" s="112">
        <v>77.013580000000005</v>
      </c>
      <c r="EN54" s="112">
        <v>56.299979999999998</v>
      </c>
      <c r="EO54" s="112">
        <v>53.005569999999999</v>
      </c>
      <c r="EP54" s="112">
        <v>44.80688</v>
      </c>
      <c r="EQ54" s="114">
        <v>116.06421</v>
      </c>
    </row>
    <row r="55" spans="1:147" x14ac:dyDescent="0.25">
      <c r="A55" s="110" t="s">
        <v>383</v>
      </c>
      <c r="B55" s="110">
        <v>5623</v>
      </c>
      <c r="C55" s="110"/>
      <c r="D55" s="111">
        <v>6538.2983800000002</v>
      </c>
      <c r="E55" s="111">
        <v>9384.0748500000009</v>
      </c>
      <c r="F55" s="111">
        <v>6716.6530400000001</v>
      </c>
      <c r="G55" s="111">
        <v>8993.6992100000007</v>
      </c>
      <c r="H55" s="111">
        <v>6067.7151400000002</v>
      </c>
      <c r="I55" s="111">
        <v>8147.2468099999996</v>
      </c>
      <c r="J55" s="111">
        <v>7799.9480199999998</v>
      </c>
      <c r="K55" s="111">
        <v>7723.6973699999999</v>
      </c>
      <c r="L55" s="111">
        <v>7175.2664400000003</v>
      </c>
      <c r="M55" s="111">
        <v>7185.3803600000001</v>
      </c>
      <c r="N55" s="111">
        <v>6311.9522800000004</v>
      </c>
      <c r="O55" s="111">
        <v>7085.05278</v>
      </c>
      <c r="P55" s="111">
        <v>8652.2868299999991</v>
      </c>
      <c r="Q55" s="111">
        <v>6263.3865400000004</v>
      </c>
      <c r="R55" s="111">
        <v>8725.3305</v>
      </c>
      <c r="S55" s="111">
        <v>8518.3815599999998</v>
      </c>
      <c r="T55" s="111">
        <v>8108.7567600000002</v>
      </c>
      <c r="U55" s="111">
        <v>7863.2090600000001</v>
      </c>
      <c r="V55" s="112">
        <v>-647.08198000000004</v>
      </c>
      <c r="W55" s="112">
        <v>3072.12257</v>
      </c>
      <c r="X55" s="112">
        <v>-368.39974000000001</v>
      </c>
      <c r="Y55" s="112">
        <v>341.41238000000197</v>
      </c>
      <c r="Z55" s="112">
        <v>-195.67140000000001</v>
      </c>
      <c r="AA55" s="112">
        <v>-578.08369000000005</v>
      </c>
      <c r="AB55" s="112">
        <v>-718.43353999999999</v>
      </c>
      <c r="AC55" s="112">
        <v>-385.05939000000001</v>
      </c>
      <c r="AD55" s="112">
        <v>-687.94262000000003</v>
      </c>
      <c r="AE55" s="111">
        <v>5818.7509300000002</v>
      </c>
      <c r="AF55" s="111">
        <v>8195.6283199999998</v>
      </c>
      <c r="AG55" s="111">
        <v>6503.8014400000002</v>
      </c>
      <c r="AH55" s="111">
        <v>8565.0141399999993</v>
      </c>
      <c r="AI55" s="111">
        <v>5779.7524599999997</v>
      </c>
      <c r="AJ55" s="111">
        <v>8047.71461</v>
      </c>
      <c r="AK55" s="111">
        <v>7702.9480199999998</v>
      </c>
      <c r="AL55" s="111">
        <v>7626.6973699999999</v>
      </c>
      <c r="AM55" s="111">
        <v>7078.2664400000003</v>
      </c>
      <c r="AN55" s="112">
        <v>1366.62943</v>
      </c>
      <c r="AO55" s="112">
        <v>-1883.6760400000001</v>
      </c>
      <c r="AP55" s="112">
        <v>581.25134000000003</v>
      </c>
      <c r="AQ55" s="112">
        <v>87.272689999999798</v>
      </c>
      <c r="AR55" s="112">
        <v>483.63408000000101</v>
      </c>
      <c r="AS55" s="112">
        <v>677.61589000000004</v>
      </c>
      <c r="AT55" s="112">
        <v>815.43353999999999</v>
      </c>
      <c r="AU55" s="112">
        <v>482.05939000000001</v>
      </c>
      <c r="AV55" s="112">
        <v>784.94262000000003</v>
      </c>
      <c r="AW55" s="113">
        <v>240.70075</v>
      </c>
      <c r="AX55" s="113">
        <v>33.728700000000003</v>
      </c>
      <c r="AY55" s="113">
        <v>986.10577000000001</v>
      </c>
      <c r="AZ55" s="113">
        <v>81.729150000000004</v>
      </c>
      <c r="BA55" s="113">
        <v>471.06853000000001</v>
      </c>
      <c r="BB55" s="113">
        <v>0</v>
      </c>
      <c r="BC55" s="113">
        <v>248.79374999999999</v>
      </c>
      <c r="BD55" s="113">
        <v>18.908480000000001</v>
      </c>
      <c r="BE55" s="113">
        <v>367.46165000000002</v>
      </c>
      <c r="BF55" s="112">
        <v>0</v>
      </c>
      <c r="BG55" s="112">
        <v>0</v>
      </c>
      <c r="BH55" s="112">
        <v>619.20000000000005</v>
      </c>
      <c r="BI55" s="112">
        <v>45.905999999999999</v>
      </c>
      <c r="BJ55" s="112">
        <v>285.71174999999999</v>
      </c>
      <c r="BK55" s="112">
        <v>0</v>
      </c>
      <c r="BL55" s="112">
        <v>22.5382</v>
      </c>
      <c r="BM55" s="112">
        <v>0</v>
      </c>
      <c r="BN55" s="112">
        <v>0</v>
      </c>
      <c r="BO55" s="112">
        <v>240.70075</v>
      </c>
      <c r="BP55" s="112">
        <v>33.728700000000003</v>
      </c>
      <c r="BQ55" s="112">
        <v>366.90577000000002</v>
      </c>
      <c r="BR55" s="112">
        <v>35.823149999999998</v>
      </c>
      <c r="BS55" s="112">
        <v>185.35677999999999</v>
      </c>
      <c r="BT55" s="112">
        <v>0</v>
      </c>
      <c r="BU55" s="112">
        <v>226.25555</v>
      </c>
      <c r="BV55" s="112">
        <v>18.908480000000001</v>
      </c>
      <c r="BW55" s="112">
        <v>367.46165000000002</v>
      </c>
      <c r="BX55" s="112">
        <v>6059.4516800000001</v>
      </c>
      <c r="BY55" s="112">
        <v>8229.3570199999995</v>
      </c>
      <c r="BZ55" s="112">
        <v>7489.9072100000003</v>
      </c>
      <c r="CA55" s="112">
        <v>8646.7432900000003</v>
      </c>
      <c r="CB55" s="112">
        <v>6250.8209900000002</v>
      </c>
      <c r="CC55" s="112">
        <v>8047.71461</v>
      </c>
      <c r="CD55" s="112">
        <v>7951.7417699999996</v>
      </c>
      <c r="CE55" s="112">
        <v>7645.6058499999999</v>
      </c>
      <c r="CF55" s="112">
        <v>7445.7280899999996</v>
      </c>
      <c r="CG55" s="112">
        <v>-1125.92868</v>
      </c>
      <c r="CH55" s="112">
        <v>1917.4047399999999</v>
      </c>
      <c r="CI55" s="112">
        <v>-214.34557000000001</v>
      </c>
      <c r="CJ55" s="112">
        <v>-51.449539999999999</v>
      </c>
      <c r="CK55" s="112">
        <v>-298.27730000000003</v>
      </c>
      <c r="CL55" s="112">
        <v>-677.61589000000004</v>
      </c>
      <c r="CM55" s="112">
        <v>-589.17799000000002</v>
      </c>
      <c r="CN55" s="112">
        <v>-463.15091000000001</v>
      </c>
      <c r="CO55" s="112">
        <v>-417.48097000000001</v>
      </c>
      <c r="CP55" s="113">
        <v>12900</v>
      </c>
      <c r="CQ55" s="113">
        <v>12642</v>
      </c>
      <c r="CR55" s="113">
        <v>13184</v>
      </c>
      <c r="CS55" s="113">
        <v>13386.046549999999</v>
      </c>
      <c r="CT55" s="113">
        <v>20577.436799999999</v>
      </c>
      <c r="CU55" s="113">
        <v>26490</v>
      </c>
      <c r="CV55" s="113">
        <v>25915.596649999999</v>
      </c>
      <c r="CW55" s="113">
        <v>25344.84375</v>
      </c>
      <c r="CX55" s="113">
        <v>24184</v>
      </c>
      <c r="CY55" s="113">
        <v>14824.73473</v>
      </c>
      <c r="CZ55" s="113">
        <v>13256.282149999999</v>
      </c>
      <c r="DA55" s="113">
        <v>13420.98677</v>
      </c>
      <c r="DB55" s="113">
        <v>13996.94801</v>
      </c>
      <c r="DC55" s="113">
        <v>20865.834780000001</v>
      </c>
      <c r="DD55" s="113">
        <v>28324.429800000002</v>
      </c>
      <c r="DE55" s="113">
        <v>26940.15223</v>
      </c>
      <c r="DF55" s="113">
        <v>25738.20808</v>
      </c>
      <c r="DG55" s="113">
        <v>24393.47496</v>
      </c>
      <c r="DH55" s="113">
        <v>21494.39457</v>
      </c>
      <c r="DI55" s="113">
        <v>19390.537250000001</v>
      </c>
      <c r="DJ55" s="113">
        <v>19769.587439999999</v>
      </c>
      <c r="DK55" s="113">
        <v>21546.998220000001</v>
      </c>
      <c r="DL55" s="113">
        <v>28714.16229</v>
      </c>
      <c r="DM55" s="113">
        <v>36850.373200000002</v>
      </c>
      <c r="DN55" s="113">
        <v>36055.27362</v>
      </c>
      <c r="DO55" s="113">
        <v>35316.480380000001</v>
      </c>
      <c r="DP55" s="113">
        <v>34391.628230000002</v>
      </c>
      <c r="DQ55" s="112">
        <v>-6669.6598400000003</v>
      </c>
      <c r="DR55" s="112">
        <v>-6134.2551000000003</v>
      </c>
      <c r="DS55" s="112">
        <v>-6348.6006699999998</v>
      </c>
      <c r="DT55" s="112">
        <v>-7550.0502100000003</v>
      </c>
      <c r="DU55" s="112">
        <v>-7848.3275100000001</v>
      </c>
      <c r="DV55" s="112">
        <v>-8525.9434000000001</v>
      </c>
      <c r="DW55" s="112">
        <v>-9115.1213900000002</v>
      </c>
      <c r="DX55" s="112">
        <v>-9578.2723000000005</v>
      </c>
      <c r="DY55" s="112">
        <v>-9998.1532700000007</v>
      </c>
      <c r="DZ55" s="112">
        <v>-32.627929999999999</v>
      </c>
      <c r="EA55" s="112">
        <v>-26.308119999999999</v>
      </c>
      <c r="EB55" s="112">
        <v>203.38372000000001</v>
      </c>
      <c r="EC55" s="112">
        <v>192.79075</v>
      </c>
      <c r="ED55" s="112">
        <v>192.77643</v>
      </c>
      <c r="EE55" s="112">
        <v>175.39784</v>
      </c>
      <c r="EF55" s="112">
        <v>329.10694000000001</v>
      </c>
      <c r="EG55" s="112">
        <v>305.90892000000002</v>
      </c>
      <c r="EH55" s="112">
        <v>302.80376999999999</v>
      </c>
      <c r="EI55" s="112">
        <v>686.91907000000003</v>
      </c>
      <c r="EJ55" s="112">
        <v>398.78388000000001</v>
      </c>
      <c r="EK55" s="112">
        <v>416.23572000000001</v>
      </c>
      <c r="EL55" s="112">
        <v>621.47574999999995</v>
      </c>
      <c r="EM55" s="112">
        <v>480.73943000000003</v>
      </c>
      <c r="EN55" s="112">
        <v>274.92984000000001</v>
      </c>
      <c r="EO55" s="112">
        <v>426.10694000000001</v>
      </c>
      <c r="EP55" s="112">
        <v>402.90892000000002</v>
      </c>
      <c r="EQ55" s="114">
        <v>399.80376999999999</v>
      </c>
    </row>
    <row r="56" spans="1:147" x14ac:dyDescent="0.25">
      <c r="A56" s="110" t="s">
        <v>382</v>
      </c>
      <c r="B56" s="110">
        <v>5552</v>
      </c>
      <c r="C56" s="110"/>
      <c r="D56" s="111">
        <v>4575.5498799999996</v>
      </c>
      <c r="E56" s="111">
        <v>3397.1938300000002</v>
      </c>
      <c r="F56" s="111">
        <v>3532.9099900000001</v>
      </c>
      <c r="G56" s="111">
        <v>3227.4673499999999</v>
      </c>
      <c r="H56" s="111">
        <v>3241.8571000000002</v>
      </c>
      <c r="I56" s="111">
        <v>3536.69112</v>
      </c>
      <c r="J56" s="111">
        <v>3428.70694</v>
      </c>
      <c r="K56" s="111">
        <v>3382.7089900000001</v>
      </c>
      <c r="L56" s="111">
        <v>3643.00108</v>
      </c>
      <c r="M56" s="111">
        <v>4194.17731</v>
      </c>
      <c r="N56" s="111">
        <v>3711.4431399999999</v>
      </c>
      <c r="O56" s="111">
        <v>3501.9586899999999</v>
      </c>
      <c r="P56" s="111">
        <v>3124.93433</v>
      </c>
      <c r="Q56" s="111">
        <v>3190.4781699999999</v>
      </c>
      <c r="R56" s="111">
        <v>3470.0256599999998</v>
      </c>
      <c r="S56" s="111">
        <v>3410.27475</v>
      </c>
      <c r="T56" s="111">
        <v>3421.3641899999998</v>
      </c>
      <c r="U56" s="111">
        <v>3859.6248300000002</v>
      </c>
      <c r="V56" s="112">
        <v>381.37257</v>
      </c>
      <c r="W56" s="112">
        <v>-314.24930999999998</v>
      </c>
      <c r="X56" s="112">
        <v>30.951300000000199</v>
      </c>
      <c r="Y56" s="112">
        <v>102.53301999999999</v>
      </c>
      <c r="Z56" s="112">
        <v>51.378930000000302</v>
      </c>
      <c r="AA56" s="112">
        <v>66.665460000000195</v>
      </c>
      <c r="AB56" s="112">
        <v>18.432189999999999</v>
      </c>
      <c r="AC56" s="112">
        <v>-38.655199999999702</v>
      </c>
      <c r="AD56" s="112">
        <v>-216.62375</v>
      </c>
      <c r="AE56" s="111">
        <v>4393.8146800000004</v>
      </c>
      <c r="AF56" s="111">
        <v>3213.39383</v>
      </c>
      <c r="AG56" s="111">
        <v>3323.1099899999999</v>
      </c>
      <c r="AH56" s="111">
        <v>3014.9673499999999</v>
      </c>
      <c r="AI56" s="111">
        <v>3016.8571000000002</v>
      </c>
      <c r="AJ56" s="111">
        <v>3306.09112</v>
      </c>
      <c r="AK56" s="111">
        <v>3192.0069400000002</v>
      </c>
      <c r="AL56" s="111">
        <v>3150.8769900000002</v>
      </c>
      <c r="AM56" s="111">
        <v>3440.4010800000001</v>
      </c>
      <c r="AN56" s="112">
        <v>-199.63737</v>
      </c>
      <c r="AO56" s="112">
        <v>498.04930999999999</v>
      </c>
      <c r="AP56" s="112">
        <v>178.84870000000001</v>
      </c>
      <c r="AQ56" s="112">
        <v>109.96698000000001</v>
      </c>
      <c r="AR56" s="112">
        <v>173.62107</v>
      </c>
      <c r="AS56" s="112">
        <v>163.93454</v>
      </c>
      <c r="AT56" s="112">
        <v>218.26781</v>
      </c>
      <c r="AU56" s="112">
        <v>270.48719999999997</v>
      </c>
      <c r="AV56" s="112">
        <v>419.22375</v>
      </c>
      <c r="AW56" s="113">
        <v>628.52149999999995</v>
      </c>
      <c r="AX56" s="113">
        <v>476.49072999999999</v>
      </c>
      <c r="AY56" s="113">
        <v>179.70392000000001</v>
      </c>
      <c r="AZ56" s="113">
        <v>381.63979999999998</v>
      </c>
      <c r="BA56" s="113">
        <v>431.13333</v>
      </c>
      <c r="BB56" s="113">
        <v>287.08814000000001</v>
      </c>
      <c r="BC56" s="113">
        <v>165.74469999999999</v>
      </c>
      <c r="BD56" s="113">
        <v>97.498099999999994</v>
      </c>
      <c r="BE56" s="113">
        <v>144.27674999999999</v>
      </c>
      <c r="BF56" s="112">
        <v>40</v>
      </c>
      <c r="BG56" s="112">
        <v>8.0950000000000006</v>
      </c>
      <c r="BH56" s="112">
        <v>91.867699999999999</v>
      </c>
      <c r="BI56" s="112">
        <v>7.23</v>
      </c>
      <c r="BJ56" s="112">
        <v>123.57380000000001</v>
      </c>
      <c r="BK56" s="112">
        <v>33.965150000000001</v>
      </c>
      <c r="BL56" s="112">
        <v>2.7949999999999999</v>
      </c>
      <c r="BM56" s="112">
        <v>0</v>
      </c>
      <c r="BN56" s="112">
        <v>0</v>
      </c>
      <c r="BO56" s="112">
        <v>588.52149999999995</v>
      </c>
      <c r="BP56" s="112">
        <v>468.39573000000001</v>
      </c>
      <c r="BQ56" s="112">
        <v>87.836219999999997</v>
      </c>
      <c r="BR56" s="112">
        <v>374.40980000000002</v>
      </c>
      <c r="BS56" s="112">
        <v>307.55953</v>
      </c>
      <c r="BT56" s="112">
        <v>253.12298999999999</v>
      </c>
      <c r="BU56" s="112">
        <v>162.94970000000001</v>
      </c>
      <c r="BV56" s="112">
        <v>97.498099999999994</v>
      </c>
      <c r="BW56" s="112">
        <v>144.27674999999999</v>
      </c>
      <c r="BX56" s="112">
        <v>5022.3361800000002</v>
      </c>
      <c r="BY56" s="112">
        <v>3689.88456</v>
      </c>
      <c r="BZ56" s="112">
        <v>3502.8139099999999</v>
      </c>
      <c r="CA56" s="112">
        <v>3396.6071499999998</v>
      </c>
      <c r="CB56" s="112">
        <v>3447.9904299999998</v>
      </c>
      <c r="CC56" s="112">
        <v>3593.1792599999999</v>
      </c>
      <c r="CD56" s="112">
        <v>3357.75164</v>
      </c>
      <c r="CE56" s="112">
        <v>3248.37509</v>
      </c>
      <c r="CF56" s="112">
        <v>3584.6778300000001</v>
      </c>
      <c r="CG56" s="112">
        <v>788.15886999999998</v>
      </c>
      <c r="CH56" s="112">
        <v>-29.653580000000002</v>
      </c>
      <c r="CI56" s="112">
        <v>-91.012479999999996</v>
      </c>
      <c r="CJ56" s="112">
        <v>264.44281999999998</v>
      </c>
      <c r="CK56" s="112">
        <v>133.93845999999999</v>
      </c>
      <c r="CL56" s="112">
        <v>89.188450000000003</v>
      </c>
      <c r="CM56" s="112">
        <v>-55.318109999999997</v>
      </c>
      <c r="CN56" s="112">
        <v>-172.98910000000001</v>
      </c>
      <c r="CO56" s="112">
        <v>-274.947</v>
      </c>
      <c r="CP56" s="113">
        <v>3519</v>
      </c>
      <c r="CQ56" s="113">
        <v>3772</v>
      </c>
      <c r="CR56" s="113">
        <v>3679.75</v>
      </c>
      <c r="CS56" s="113">
        <v>3612.25</v>
      </c>
      <c r="CT56" s="113">
        <v>4151.75</v>
      </c>
      <c r="CU56" s="113">
        <v>4091.25</v>
      </c>
      <c r="CV56" s="113">
        <v>4036.5</v>
      </c>
      <c r="CW56" s="113">
        <v>4005</v>
      </c>
      <c r="CX56" s="113">
        <v>3990</v>
      </c>
      <c r="CY56" s="113">
        <v>3934.3234699999998</v>
      </c>
      <c r="CZ56" s="113">
        <v>4290.3283199999996</v>
      </c>
      <c r="DA56" s="113">
        <v>4146.9248600000001</v>
      </c>
      <c r="DB56" s="113">
        <v>4108.9327400000002</v>
      </c>
      <c r="DC56" s="113">
        <v>4533.6192700000001</v>
      </c>
      <c r="DD56" s="113">
        <v>4383.9572699999999</v>
      </c>
      <c r="DE56" s="113">
        <v>4348.8395099999998</v>
      </c>
      <c r="DF56" s="113">
        <v>4408.0570100000004</v>
      </c>
      <c r="DG56" s="113">
        <v>4779.5966399999998</v>
      </c>
      <c r="DH56" s="113">
        <v>3027.3214800000001</v>
      </c>
      <c r="DI56" s="113">
        <v>3412.9801600000001</v>
      </c>
      <c r="DJ56" s="113">
        <v>3360.5891799999999</v>
      </c>
      <c r="DK56" s="113">
        <v>3058.1542399999998</v>
      </c>
      <c r="DL56" s="113">
        <v>3348.9023099999999</v>
      </c>
      <c r="DM56" s="113">
        <v>3110.05186</v>
      </c>
      <c r="DN56" s="113">
        <v>3130.2522100000001</v>
      </c>
      <c r="DO56" s="113">
        <v>3362.4588100000001</v>
      </c>
      <c r="DP56" s="113">
        <v>4008.94544</v>
      </c>
      <c r="DQ56" s="112">
        <v>907.00198999999998</v>
      </c>
      <c r="DR56" s="112">
        <v>877.34816000000001</v>
      </c>
      <c r="DS56" s="112">
        <v>786.33568000000002</v>
      </c>
      <c r="DT56" s="112">
        <v>1050.7784999999999</v>
      </c>
      <c r="DU56" s="112">
        <v>1184.71696</v>
      </c>
      <c r="DV56" s="112">
        <v>1273.9054100000001</v>
      </c>
      <c r="DW56" s="112">
        <v>1218.5872999999999</v>
      </c>
      <c r="DX56" s="112">
        <v>1045.5981999999999</v>
      </c>
      <c r="DY56" s="112">
        <v>770.65120000000002</v>
      </c>
      <c r="DZ56" s="112">
        <v>39.23516</v>
      </c>
      <c r="EA56" s="112">
        <v>75.102459999999994</v>
      </c>
      <c r="EB56" s="112">
        <v>64.312359999999998</v>
      </c>
      <c r="EC56" s="112">
        <v>38.800620000000002</v>
      </c>
      <c r="ED56" s="112">
        <v>33.226640000000003</v>
      </c>
      <c r="EE56" s="112">
        <v>20.176069999999999</v>
      </c>
      <c r="EF56" s="112">
        <v>15.192159999999999</v>
      </c>
      <c r="EG56" s="112">
        <v>13.2348</v>
      </c>
      <c r="EH56" s="112">
        <v>14.80559</v>
      </c>
      <c r="EI56" s="112">
        <v>220.97015999999999</v>
      </c>
      <c r="EJ56" s="112">
        <v>258.90246000000002</v>
      </c>
      <c r="EK56" s="112">
        <v>274.11236000000002</v>
      </c>
      <c r="EL56" s="112">
        <v>251.30062000000001</v>
      </c>
      <c r="EM56" s="112">
        <v>258.22663999999997</v>
      </c>
      <c r="EN56" s="112">
        <v>250.77607</v>
      </c>
      <c r="EO56" s="112">
        <v>251.89215999999999</v>
      </c>
      <c r="EP56" s="112">
        <v>245.0668</v>
      </c>
      <c r="EQ56" s="114">
        <v>217.40558999999999</v>
      </c>
    </row>
    <row r="57" spans="1:147" x14ac:dyDescent="0.25">
      <c r="A57" s="110" t="s">
        <v>381</v>
      </c>
      <c r="B57" s="110">
        <v>5852</v>
      </c>
      <c r="C57" s="110"/>
      <c r="D57" s="111">
        <v>3653.6481800000001</v>
      </c>
      <c r="E57" s="111">
        <v>3892.07449</v>
      </c>
      <c r="F57" s="111">
        <v>3315.4464600000001</v>
      </c>
      <c r="G57" s="111">
        <v>3031.7398699999999</v>
      </c>
      <c r="H57" s="111">
        <v>5481.1307100000004</v>
      </c>
      <c r="I57" s="111">
        <v>3864.50216</v>
      </c>
      <c r="J57" s="111">
        <v>3680.3741799999998</v>
      </c>
      <c r="K57" s="111">
        <v>3493.6131599999999</v>
      </c>
      <c r="L57" s="111">
        <v>3494.3463200000001</v>
      </c>
      <c r="M57" s="111">
        <v>4090.71092</v>
      </c>
      <c r="N57" s="111">
        <v>2815.79151</v>
      </c>
      <c r="O57" s="111">
        <v>3469.76379</v>
      </c>
      <c r="P57" s="111">
        <v>3187.2437799999998</v>
      </c>
      <c r="Q57" s="111">
        <v>7141.2775499999998</v>
      </c>
      <c r="R57" s="111">
        <v>3884.1859100000001</v>
      </c>
      <c r="S57" s="111">
        <v>3855.1318099999999</v>
      </c>
      <c r="T57" s="111">
        <v>3421.3791700000002</v>
      </c>
      <c r="U57" s="111">
        <v>3543.5763400000001</v>
      </c>
      <c r="V57" s="112">
        <v>-437.06274000000002</v>
      </c>
      <c r="W57" s="112">
        <v>1076.28298</v>
      </c>
      <c r="X57" s="112">
        <v>-154.31733</v>
      </c>
      <c r="Y57" s="112">
        <v>-155.50390999999999</v>
      </c>
      <c r="Z57" s="112">
        <v>-1660.1468400000001</v>
      </c>
      <c r="AA57" s="112">
        <v>-19.683750000000099</v>
      </c>
      <c r="AB57" s="112">
        <v>-174.75763000000001</v>
      </c>
      <c r="AC57" s="112">
        <v>72.233989999999693</v>
      </c>
      <c r="AD57" s="112">
        <v>-49.230020000000003</v>
      </c>
      <c r="AE57" s="111">
        <v>3544.6481800000001</v>
      </c>
      <c r="AF57" s="111">
        <v>3783.07449</v>
      </c>
      <c r="AG57" s="111">
        <v>3206.4464600000001</v>
      </c>
      <c r="AH57" s="111">
        <v>2922.7398699999999</v>
      </c>
      <c r="AI57" s="111">
        <v>5372.1307100000004</v>
      </c>
      <c r="AJ57" s="111">
        <v>3755.50216</v>
      </c>
      <c r="AK57" s="111">
        <v>3571.3741799999998</v>
      </c>
      <c r="AL57" s="111">
        <v>3373.23236</v>
      </c>
      <c r="AM57" s="111">
        <v>3383.6463199999998</v>
      </c>
      <c r="AN57" s="112">
        <v>546.06273999999996</v>
      </c>
      <c r="AO57" s="112">
        <v>-967.28297999999995</v>
      </c>
      <c r="AP57" s="112">
        <v>263.31733000000003</v>
      </c>
      <c r="AQ57" s="112">
        <v>264.50391000000002</v>
      </c>
      <c r="AR57" s="112">
        <v>1769.1468400000001</v>
      </c>
      <c r="AS57" s="112">
        <v>128.68375</v>
      </c>
      <c r="AT57" s="112">
        <v>283.75763000000001</v>
      </c>
      <c r="AU57" s="112">
        <v>48.146810000000201</v>
      </c>
      <c r="AV57" s="112">
        <v>159.93002000000001</v>
      </c>
      <c r="AW57" s="113">
        <v>87.820750000000004</v>
      </c>
      <c r="AX57" s="113">
        <v>0</v>
      </c>
      <c r="AY57" s="113">
        <v>0</v>
      </c>
      <c r="AZ57" s="113">
        <v>69.511979999999994</v>
      </c>
      <c r="BA57" s="113">
        <v>0</v>
      </c>
      <c r="BB57" s="113">
        <v>0</v>
      </c>
      <c r="BC57" s="113">
        <v>160.10463999999999</v>
      </c>
      <c r="BD57" s="113">
        <v>80.090199999999996</v>
      </c>
      <c r="BE57" s="113">
        <v>21.814900000000002</v>
      </c>
      <c r="BF57" s="112">
        <v>0</v>
      </c>
      <c r="BG57" s="112">
        <v>0</v>
      </c>
      <c r="BH57" s="112">
        <v>0</v>
      </c>
      <c r="BI57" s="112">
        <v>0</v>
      </c>
      <c r="BJ57" s="112">
        <v>0</v>
      </c>
      <c r="BK57" s="112">
        <v>0</v>
      </c>
      <c r="BL57" s="112">
        <v>4.2525000000000004</v>
      </c>
      <c r="BM57" s="112">
        <v>0</v>
      </c>
      <c r="BN57" s="112">
        <v>0</v>
      </c>
      <c r="BO57" s="112">
        <v>87.820750000000004</v>
      </c>
      <c r="BP57" s="112">
        <v>0</v>
      </c>
      <c r="BQ57" s="112">
        <v>0</v>
      </c>
      <c r="BR57" s="112">
        <v>69.511979999999994</v>
      </c>
      <c r="BS57" s="112">
        <v>0</v>
      </c>
      <c r="BT57" s="112">
        <v>0</v>
      </c>
      <c r="BU57" s="112">
        <v>155.85213999999999</v>
      </c>
      <c r="BV57" s="112">
        <v>80.090199999999996</v>
      </c>
      <c r="BW57" s="112">
        <v>21.814900000000002</v>
      </c>
      <c r="BX57" s="112">
        <v>3632.46893</v>
      </c>
      <c r="BY57" s="112">
        <v>3783.07449</v>
      </c>
      <c r="BZ57" s="112">
        <v>3206.4464600000001</v>
      </c>
      <c r="CA57" s="112">
        <v>2992.2518500000001</v>
      </c>
      <c r="CB57" s="112">
        <v>5372.1307100000004</v>
      </c>
      <c r="CC57" s="112">
        <v>3755.50216</v>
      </c>
      <c r="CD57" s="112">
        <v>3731.4788199999998</v>
      </c>
      <c r="CE57" s="112">
        <v>3453.3225600000001</v>
      </c>
      <c r="CF57" s="112">
        <v>3405.4612200000001</v>
      </c>
      <c r="CG57" s="112">
        <v>-458.24198999999999</v>
      </c>
      <c r="CH57" s="112">
        <v>967.28297999999995</v>
      </c>
      <c r="CI57" s="112">
        <v>-263.31733000000003</v>
      </c>
      <c r="CJ57" s="112">
        <v>-194.99193</v>
      </c>
      <c r="CK57" s="112">
        <v>-1769.1468400000001</v>
      </c>
      <c r="CL57" s="112">
        <v>-128.68375</v>
      </c>
      <c r="CM57" s="112">
        <v>-127.90549</v>
      </c>
      <c r="CN57" s="112">
        <v>31.943390000000001</v>
      </c>
      <c r="CO57" s="112">
        <v>-138.11511999999999</v>
      </c>
      <c r="CP57" s="113">
        <v>4535</v>
      </c>
      <c r="CQ57" s="113">
        <v>4845</v>
      </c>
      <c r="CR57" s="113">
        <v>4735</v>
      </c>
      <c r="CS57" s="113">
        <v>4490</v>
      </c>
      <c r="CT57" s="113">
        <v>3075</v>
      </c>
      <c r="CU57" s="113">
        <v>2710</v>
      </c>
      <c r="CV57" s="113">
        <v>3510</v>
      </c>
      <c r="CW57" s="113">
        <v>5810</v>
      </c>
      <c r="CX57" s="113">
        <v>5810</v>
      </c>
      <c r="CY57" s="113">
        <v>5025.6450999999997</v>
      </c>
      <c r="CZ57" s="113">
        <v>5049.5741799999996</v>
      </c>
      <c r="DA57" s="113">
        <v>5006.7566299999999</v>
      </c>
      <c r="DB57" s="113">
        <v>4796.1411099999996</v>
      </c>
      <c r="DC57" s="113">
        <v>4459.5884299999998</v>
      </c>
      <c r="DD57" s="113">
        <v>3914.85889</v>
      </c>
      <c r="DE57" s="113">
        <v>4009.51694</v>
      </c>
      <c r="DF57" s="113">
        <v>6160.8875900000003</v>
      </c>
      <c r="DG57" s="113">
        <v>6097.5185799999999</v>
      </c>
      <c r="DH57" s="113">
        <v>3732.9533000000001</v>
      </c>
      <c r="DI57" s="113">
        <v>3119.5994000000001</v>
      </c>
      <c r="DJ57" s="113">
        <v>3214.2431799999999</v>
      </c>
      <c r="DK57" s="113">
        <v>3198.6195899999998</v>
      </c>
      <c r="DL57" s="113">
        <v>4631.2137499999999</v>
      </c>
      <c r="DM57" s="113">
        <v>4215.1679599999998</v>
      </c>
      <c r="DN57" s="113">
        <v>4437.7314999999999</v>
      </c>
      <c r="DO57" s="113">
        <v>6557.1587600000003</v>
      </c>
      <c r="DP57" s="113">
        <v>6675.9598699999997</v>
      </c>
      <c r="DQ57" s="112">
        <v>1292.6918000000001</v>
      </c>
      <c r="DR57" s="112">
        <v>1929.97478</v>
      </c>
      <c r="DS57" s="112">
        <v>1792.5134499999999</v>
      </c>
      <c r="DT57" s="112">
        <v>1597.52152</v>
      </c>
      <c r="DU57" s="112">
        <v>-171.62531999999999</v>
      </c>
      <c r="DV57" s="112">
        <v>-300.30907000000002</v>
      </c>
      <c r="DW57" s="112">
        <v>-428.21456000000001</v>
      </c>
      <c r="DX57" s="112">
        <v>-396.27116999999998</v>
      </c>
      <c r="DY57" s="112">
        <v>-578.44128999999998</v>
      </c>
      <c r="DZ57" s="112">
        <v>97.823340000000002</v>
      </c>
      <c r="EA57" s="112">
        <v>122.74241000000001</v>
      </c>
      <c r="EB57" s="112">
        <v>75.68674</v>
      </c>
      <c r="EC57" s="112">
        <v>46.830640000000002</v>
      </c>
      <c r="ED57" s="112">
        <v>-24.712530000000001</v>
      </c>
      <c r="EE57" s="112">
        <v>-38.541040000000002</v>
      </c>
      <c r="EF57" s="112">
        <v>-14.85455</v>
      </c>
      <c r="EG57" s="112">
        <v>-21.379380000000001</v>
      </c>
      <c r="EH57" s="112">
        <v>-18.362770000000001</v>
      </c>
      <c r="EI57" s="112">
        <v>206.82334</v>
      </c>
      <c r="EJ57" s="112">
        <v>231.74241000000001</v>
      </c>
      <c r="EK57" s="112">
        <v>184.68673999999999</v>
      </c>
      <c r="EL57" s="112">
        <v>155.83063999999999</v>
      </c>
      <c r="EM57" s="112">
        <v>84.287469999999999</v>
      </c>
      <c r="EN57" s="112">
        <v>70.458960000000005</v>
      </c>
      <c r="EO57" s="112">
        <v>94.145449999999997</v>
      </c>
      <c r="EP57" s="112">
        <v>99.001620000000003</v>
      </c>
      <c r="EQ57" s="114">
        <v>92.337230000000005</v>
      </c>
    </row>
    <row r="58" spans="1:147" x14ac:dyDescent="0.25">
      <c r="A58" s="110" t="s">
        <v>380</v>
      </c>
      <c r="B58" s="110">
        <v>5853</v>
      </c>
      <c r="C58" s="110"/>
      <c r="D58" s="111">
        <v>4463.56592</v>
      </c>
      <c r="E58" s="111">
        <v>4477.8000899999997</v>
      </c>
      <c r="F58" s="111">
        <v>4747.1881700000004</v>
      </c>
      <c r="G58" s="111">
        <v>4635.12626</v>
      </c>
      <c r="H58" s="111">
        <v>4441.11888</v>
      </c>
      <c r="I58" s="111">
        <v>4396.9872999999998</v>
      </c>
      <c r="J58" s="111">
        <v>4352.7659700000004</v>
      </c>
      <c r="K58" s="111">
        <v>11269.4522</v>
      </c>
      <c r="L58" s="111">
        <v>4921.2510899999997</v>
      </c>
      <c r="M58" s="111">
        <v>4396.8893099999996</v>
      </c>
      <c r="N58" s="111">
        <v>3992.8442399999999</v>
      </c>
      <c r="O58" s="111">
        <v>4603.7942400000002</v>
      </c>
      <c r="P58" s="111">
        <v>4477.6741199999997</v>
      </c>
      <c r="Q58" s="111">
        <v>4069.8487500000001</v>
      </c>
      <c r="R58" s="111">
        <v>4202.2438400000001</v>
      </c>
      <c r="S58" s="111">
        <v>4381.8844300000001</v>
      </c>
      <c r="T58" s="111">
        <v>11604.81754</v>
      </c>
      <c r="U58" s="111">
        <v>4897.0893800000003</v>
      </c>
      <c r="V58" s="112">
        <v>66.676610000000395</v>
      </c>
      <c r="W58" s="112">
        <v>484.95585</v>
      </c>
      <c r="X58" s="112">
        <v>143.39393000000001</v>
      </c>
      <c r="Y58" s="112">
        <v>157.45214000000001</v>
      </c>
      <c r="Z58" s="112">
        <v>371.27012999999999</v>
      </c>
      <c r="AA58" s="112">
        <v>194.74346</v>
      </c>
      <c r="AB58" s="112">
        <v>-29.1184599999997</v>
      </c>
      <c r="AC58" s="112">
        <v>-335.36534</v>
      </c>
      <c r="AD58" s="112">
        <v>24.161709999999399</v>
      </c>
      <c r="AE58" s="111">
        <v>4172.8439200000003</v>
      </c>
      <c r="AF58" s="111">
        <v>4098.7717400000001</v>
      </c>
      <c r="AG58" s="111">
        <v>4454.5598200000004</v>
      </c>
      <c r="AH58" s="111">
        <v>4370.99791</v>
      </c>
      <c r="AI58" s="111">
        <v>4197.1193300000004</v>
      </c>
      <c r="AJ58" s="111">
        <v>4156.8127000000004</v>
      </c>
      <c r="AK58" s="111">
        <v>4160.9929700000002</v>
      </c>
      <c r="AL58" s="111">
        <v>11068.6792</v>
      </c>
      <c r="AM58" s="111">
        <v>4732.7510899999997</v>
      </c>
      <c r="AN58" s="112">
        <v>224.045389999999</v>
      </c>
      <c r="AO58" s="112">
        <v>-105.92749999999999</v>
      </c>
      <c r="AP58" s="112">
        <v>149.23442</v>
      </c>
      <c r="AQ58" s="112">
        <v>106.67621</v>
      </c>
      <c r="AR58" s="112">
        <v>-127.27058</v>
      </c>
      <c r="AS58" s="112">
        <v>45.431139999999701</v>
      </c>
      <c r="AT58" s="112">
        <v>220.89146</v>
      </c>
      <c r="AU58" s="112">
        <v>536.13833999999997</v>
      </c>
      <c r="AV58" s="112">
        <v>164.338290000001</v>
      </c>
      <c r="AW58" s="113">
        <v>3715.6213499999999</v>
      </c>
      <c r="AX58" s="113">
        <v>69.040000000000006</v>
      </c>
      <c r="AY58" s="113">
        <v>0</v>
      </c>
      <c r="AZ58" s="113">
        <v>0</v>
      </c>
      <c r="BA58" s="113">
        <v>0</v>
      </c>
      <c r="BB58" s="113">
        <v>139.28595000000001</v>
      </c>
      <c r="BC58" s="113">
        <v>279.08280000000002</v>
      </c>
      <c r="BD58" s="113">
        <v>81.281350000000003</v>
      </c>
      <c r="BE58" s="113">
        <v>95.279449999999997</v>
      </c>
      <c r="BF58" s="112">
        <v>0</v>
      </c>
      <c r="BG58" s="112">
        <v>192.40214</v>
      </c>
      <c r="BH58" s="112">
        <v>2900</v>
      </c>
      <c r="BI58" s="112">
        <v>4.75</v>
      </c>
      <c r="BJ58" s="112">
        <v>0</v>
      </c>
      <c r="BK58" s="112">
        <v>0</v>
      </c>
      <c r="BL58" s="112">
        <v>0</v>
      </c>
      <c r="BM58" s="112">
        <v>0</v>
      </c>
      <c r="BN58" s="112">
        <v>0</v>
      </c>
      <c r="BO58" s="112">
        <v>3715.6213499999999</v>
      </c>
      <c r="BP58" s="112">
        <v>-123.36214</v>
      </c>
      <c r="BQ58" s="112">
        <v>-2900</v>
      </c>
      <c r="BR58" s="112">
        <v>-4.75</v>
      </c>
      <c r="BS58" s="112">
        <v>0</v>
      </c>
      <c r="BT58" s="112">
        <v>139.28595000000001</v>
      </c>
      <c r="BU58" s="112">
        <v>279.08280000000002</v>
      </c>
      <c r="BV58" s="112">
        <v>81.281350000000003</v>
      </c>
      <c r="BW58" s="112">
        <v>95.279449999999997</v>
      </c>
      <c r="BX58" s="112">
        <v>7888.4652699999997</v>
      </c>
      <c r="BY58" s="112">
        <v>4167.8117400000001</v>
      </c>
      <c r="BZ58" s="112">
        <v>4454.5598200000004</v>
      </c>
      <c r="CA58" s="112">
        <v>4370.99791</v>
      </c>
      <c r="CB58" s="112">
        <v>4197.1193300000004</v>
      </c>
      <c r="CC58" s="112">
        <v>4296.0986499999999</v>
      </c>
      <c r="CD58" s="112">
        <v>4440.0757700000004</v>
      </c>
      <c r="CE58" s="112">
        <v>11149.96055</v>
      </c>
      <c r="CF58" s="112">
        <v>4828.0305399999997</v>
      </c>
      <c r="CG58" s="112">
        <v>3491.5759600000001</v>
      </c>
      <c r="CH58" s="112">
        <v>-17.434640000000002</v>
      </c>
      <c r="CI58" s="112">
        <v>-3049.2344199999998</v>
      </c>
      <c r="CJ58" s="112">
        <v>-111.42621</v>
      </c>
      <c r="CK58" s="112">
        <v>127.27058</v>
      </c>
      <c r="CL58" s="112">
        <v>93.854810000000001</v>
      </c>
      <c r="CM58" s="112">
        <v>58.191339999999997</v>
      </c>
      <c r="CN58" s="112">
        <v>-454.85699</v>
      </c>
      <c r="CO58" s="112">
        <v>-69.058840000000004</v>
      </c>
      <c r="CP58" s="113">
        <v>9797.5</v>
      </c>
      <c r="CQ58" s="113">
        <v>10013.0998</v>
      </c>
      <c r="CR58" s="113">
        <v>9825.0992000000006</v>
      </c>
      <c r="CS58" s="113">
        <v>9720</v>
      </c>
      <c r="CT58" s="113">
        <v>9650</v>
      </c>
      <c r="CU58" s="113">
        <v>10070</v>
      </c>
      <c r="CV58" s="113">
        <v>9690</v>
      </c>
      <c r="CW58" s="113">
        <v>9669.8763500000005</v>
      </c>
      <c r="CX58" s="113">
        <v>6574.9073500000004</v>
      </c>
      <c r="CY58" s="113">
        <v>10346.121950000001</v>
      </c>
      <c r="CZ58" s="113">
        <v>10283.054099999999</v>
      </c>
      <c r="DA58" s="113">
        <v>10092.374239999999</v>
      </c>
      <c r="DB58" s="113">
        <v>9969.2911299999996</v>
      </c>
      <c r="DC58" s="113">
        <v>10019.59208</v>
      </c>
      <c r="DD58" s="113">
        <v>10330.907929999999</v>
      </c>
      <c r="DE58" s="113">
        <v>10156.31819</v>
      </c>
      <c r="DF58" s="113">
        <v>13385.65906</v>
      </c>
      <c r="DG58" s="113">
        <v>7038.5260600000001</v>
      </c>
      <c r="DH58" s="113">
        <v>6623.8313600000001</v>
      </c>
      <c r="DI58" s="113">
        <v>6578.1981500000002</v>
      </c>
      <c r="DJ58" s="113">
        <v>9436.7527100000007</v>
      </c>
      <c r="DK58" s="113">
        <v>9425.0958100000007</v>
      </c>
      <c r="DL58" s="113">
        <v>9413.6496800000004</v>
      </c>
      <c r="DM58" s="113">
        <v>9631.1107200000006</v>
      </c>
      <c r="DN58" s="113">
        <v>9398.3296399999999</v>
      </c>
      <c r="DO58" s="113">
        <v>13082.5275</v>
      </c>
      <c r="DP58" s="113">
        <v>6804.45334</v>
      </c>
      <c r="DQ58" s="112">
        <v>3722.2905900000001</v>
      </c>
      <c r="DR58" s="112">
        <v>3704.8559500000001</v>
      </c>
      <c r="DS58" s="112">
        <v>655.62153000000001</v>
      </c>
      <c r="DT58" s="112">
        <v>544.19532000000004</v>
      </c>
      <c r="DU58" s="112">
        <v>605.94240000000002</v>
      </c>
      <c r="DV58" s="112">
        <v>699.79720999999995</v>
      </c>
      <c r="DW58" s="112">
        <v>757.98855000000003</v>
      </c>
      <c r="DX58" s="112">
        <v>303.13155999999998</v>
      </c>
      <c r="DY58" s="112">
        <v>234.07272</v>
      </c>
      <c r="DZ58" s="112">
        <v>109.86872</v>
      </c>
      <c r="EA58" s="112">
        <v>84.501930000000002</v>
      </c>
      <c r="EB58" s="112">
        <v>96.185929999999999</v>
      </c>
      <c r="EC58" s="112">
        <v>52.601570000000002</v>
      </c>
      <c r="ED58" s="112">
        <v>-1.1262700000000001</v>
      </c>
      <c r="EE58" s="112">
        <v>28.197980000000001</v>
      </c>
      <c r="EF58" s="112">
        <v>19.9298</v>
      </c>
      <c r="EG58" s="112">
        <v>-32.226289999999999</v>
      </c>
      <c r="EH58" s="112">
        <v>21.654109999999999</v>
      </c>
      <c r="EI58" s="112">
        <v>400.59071999999998</v>
      </c>
      <c r="EJ58" s="112">
        <v>463.52992999999998</v>
      </c>
      <c r="EK58" s="112">
        <v>388.81393000000003</v>
      </c>
      <c r="EL58" s="112">
        <v>316.72957000000002</v>
      </c>
      <c r="EM58" s="112">
        <v>242.87372999999999</v>
      </c>
      <c r="EN58" s="112">
        <v>268.37297999999998</v>
      </c>
      <c r="EO58" s="112">
        <v>211.7028</v>
      </c>
      <c r="EP58" s="112">
        <v>168.54670999999999</v>
      </c>
      <c r="EQ58" s="114">
        <v>210.15411</v>
      </c>
    </row>
    <row r="59" spans="1:147" x14ac:dyDescent="0.25">
      <c r="A59" s="110" t="s">
        <v>379</v>
      </c>
      <c r="B59" s="110">
        <v>5854</v>
      </c>
      <c r="C59" s="110"/>
      <c r="D59" s="111">
        <v>1717.1307400000001</v>
      </c>
      <c r="E59" s="111">
        <v>1716.76325</v>
      </c>
      <c r="F59" s="111">
        <v>1643.7314100000001</v>
      </c>
      <c r="G59" s="111">
        <v>1618.0761</v>
      </c>
      <c r="H59" s="111">
        <v>1596.1265800000001</v>
      </c>
      <c r="I59" s="111">
        <v>1750.2407000000001</v>
      </c>
      <c r="J59" s="111">
        <v>1676.0284899999999</v>
      </c>
      <c r="K59" s="111">
        <v>1460.69337</v>
      </c>
      <c r="L59" s="111">
        <v>1772.0699300000001</v>
      </c>
      <c r="M59" s="111">
        <v>1660.21694</v>
      </c>
      <c r="N59" s="111">
        <v>1618.39698</v>
      </c>
      <c r="O59" s="111">
        <v>1751.8457599999999</v>
      </c>
      <c r="P59" s="111">
        <v>1782.4414300000001</v>
      </c>
      <c r="Q59" s="111">
        <v>1813.58626</v>
      </c>
      <c r="R59" s="111">
        <v>2207.2273399999999</v>
      </c>
      <c r="S59" s="111">
        <v>1964.26144</v>
      </c>
      <c r="T59" s="111">
        <v>1837.14681</v>
      </c>
      <c r="U59" s="111">
        <v>2105.5438600000002</v>
      </c>
      <c r="V59" s="112">
        <v>56.913800000000002</v>
      </c>
      <c r="W59" s="112">
        <v>98.36627</v>
      </c>
      <c r="X59" s="112">
        <v>-108.11435</v>
      </c>
      <c r="Y59" s="112">
        <v>-164.36533</v>
      </c>
      <c r="Z59" s="112">
        <v>-217.45967999999999</v>
      </c>
      <c r="AA59" s="112">
        <v>-456.98664000000002</v>
      </c>
      <c r="AB59" s="112">
        <v>-288.23295000000002</v>
      </c>
      <c r="AC59" s="112">
        <v>-376.45344</v>
      </c>
      <c r="AD59" s="112">
        <v>-333.47393</v>
      </c>
      <c r="AE59" s="111">
        <v>1649.8307400000001</v>
      </c>
      <c r="AF59" s="111">
        <v>1649.0223000000001</v>
      </c>
      <c r="AG59" s="111">
        <v>1577.3393100000001</v>
      </c>
      <c r="AH59" s="111">
        <v>1552.7761</v>
      </c>
      <c r="AI59" s="111">
        <v>1530.8265799999999</v>
      </c>
      <c r="AJ59" s="111">
        <v>1684.9407000000001</v>
      </c>
      <c r="AK59" s="111">
        <v>1583.64814</v>
      </c>
      <c r="AL59" s="111">
        <v>1401.39337</v>
      </c>
      <c r="AM59" s="111">
        <v>1679.76208</v>
      </c>
      <c r="AN59" s="112">
        <v>10.386199999999899</v>
      </c>
      <c r="AO59" s="112">
        <v>-30.625320000000102</v>
      </c>
      <c r="AP59" s="112">
        <v>174.50645</v>
      </c>
      <c r="AQ59" s="112">
        <v>229.66533000000001</v>
      </c>
      <c r="AR59" s="112">
        <v>282.75968</v>
      </c>
      <c r="AS59" s="112">
        <v>522.28664000000003</v>
      </c>
      <c r="AT59" s="112">
        <v>380.61329999999998</v>
      </c>
      <c r="AU59" s="112">
        <v>435.75344000000001</v>
      </c>
      <c r="AV59" s="112">
        <v>425.78178000000003</v>
      </c>
      <c r="AW59" s="113">
        <v>184.36975000000001</v>
      </c>
      <c r="AX59" s="113">
        <v>18.690100000000001</v>
      </c>
      <c r="AY59" s="113">
        <v>11.9016</v>
      </c>
      <c r="AZ59" s="113">
        <v>10.5732</v>
      </c>
      <c r="BA59" s="113">
        <v>15.111000000000001</v>
      </c>
      <c r="BB59" s="113">
        <v>88.232900000000001</v>
      </c>
      <c r="BC59" s="113">
        <v>45.848750000000003</v>
      </c>
      <c r="BD59" s="113">
        <v>13.31715</v>
      </c>
      <c r="BE59" s="113">
        <v>98.733450000000005</v>
      </c>
      <c r="BF59" s="112">
        <v>31.349</v>
      </c>
      <c r="BG59" s="112">
        <v>0</v>
      </c>
      <c r="BH59" s="112">
        <v>0</v>
      </c>
      <c r="BI59" s="112">
        <v>0</v>
      </c>
      <c r="BJ59" s="112">
        <v>8.7932500000000005</v>
      </c>
      <c r="BK59" s="112">
        <v>1.4</v>
      </c>
      <c r="BL59" s="112">
        <v>0</v>
      </c>
      <c r="BM59" s="112">
        <v>1E-3</v>
      </c>
      <c r="BN59" s="112">
        <v>0</v>
      </c>
      <c r="BO59" s="112">
        <v>153.02074999999999</v>
      </c>
      <c r="BP59" s="112">
        <v>18.690100000000001</v>
      </c>
      <c r="BQ59" s="112">
        <v>11.9016</v>
      </c>
      <c r="BR59" s="112">
        <v>10.5732</v>
      </c>
      <c r="BS59" s="112">
        <v>6.3177500000000002</v>
      </c>
      <c r="BT59" s="112">
        <v>86.832899999999995</v>
      </c>
      <c r="BU59" s="112">
        <v>45.848750000000003</v>
      </c>
      <c r="BV59" s="112">
        <v>13.31615</v>
      </c>
      <c r="BW59" s="112">
        <v>98.733450000000005</v>
      </c>
      <c r="BX59" s="112">
        <v>1834.2004899999999</v>
      </c>
      <c r="BY59" s="112">
        <v>1667.7123999999999</v>
      </c>
      <c r="BZ59" s="112">
        <v>1589.24091</v>
      </c>
      <c r="CA59" s="112">
        <v>1563.3493000000001</v>
      </c>
      <c r="CB59" s="112">
        <v>1545.93758</v>
      </c>
      <c r="CC59" s="112">
        <v>1773.1736000000001</v>
      </c>
      <c r="CD59" s="112">
        <v>1629.4968899999999</v>
      </c>
      <c r="CE59" s="112">
        <v>1414.7105200000001</v>
      </c>
      <c r="CF59" s="112">
        <v>1778.4955299999999</v>
      </c>
      <c r="CG59" s="112">
        <v>142.63454999999999</v>
      </c>
      <c r="CH59" s="112">
        <v>49.315420000000003</v>
      </c>
      <c r="CI59" s="112">
        <v>-162.60485</v>
      </c>
      <c r="CJ59" s="112">
        <v>-219.09213</v>
      </c>
      <c r="CK59" s="112">
        <v>-276.44193000000001</v>
      </c>
      <c r="CL59" s="112">
        <v>-435.45373999999998</v>
      </c>
      <c r="CM59" s="112">
        <v>-334.76454999999999</v>
      </c>
      <c r="CN59" s="112">
        <v>-422.43729000000002</v>
      </c>
      <c r="CO59" s="112">
        <v>-327.04833000000002</v>
      </c>
      <c r="CP59" s="113">
        <v>2286</v>
      </c>
      <c r="CQ59" s="113">
        <v>2274</v>
      </c>
      <c r="CR59" s="113">
        <v>2244</v>
      </c>
      <c r="CS59" s="113">
        <v>2214</v>
      </c>
      <c r="CT59" s="113">
        <v>2184</v>
      </c>
      <c r="CU59" s="113">
        <v>2150</v>
      </c>
      <c r="CV59" s="113">
        <v>2150</v>
      </c>
      <c r="CW59" s="113">
        <v>2150</v>
      </c>
      <c r="CX59" s="113">
        <v>1650</v>
      </c>
      <c r="CY59" s="113">
        <v>2429.3210800000002</v>
      </c>
      <c r="CZ59" s="113">
        <v>2419.1291999999999</v>
      </c>
      <c r="DA59" s="113">
        <v>2390.0309000000002</v>
      </c>
      <c r="DB59" s="113">
        <v>2461.3427999999999</v>
      </c>
      <c r="DC59" s="113">
        <v>2424.0194200000001</v>
      </c>
      <c r="DD59" s="113">
        <v>2656.84</v>
      </c>
      <c r="DE59" s="113">
        <v>2312.1553199999998</v>
      </c>
      <c r="DF59" s="113">
        <v>2239.7142899999999</v>
      </c>
      <c r="DG59" s="113">
        <v>1915.3882000000001</v>
      </c>
      <c r="DH59" s="113">
        <v>1437.2803699999999</v>
      </c>
      <c r="DI59" s="113">
        <v>1403.99207</v>
      </c>
      <c r="DJ59" s="113">
        <v>1537.4986200000001</v>
      </c>
      <c r="DK59" s="113">
        <v>1827.90265</v>
      </c>
      <c r="DL59" s="113">
        <v>2067.0212000000001</v>
      </c>
      <c r="DM59" s="113">
        <v>2735.2955200000001</v>
      </c>
      <c r="DN59" s="113">
        <v>2725.3753900000002</v>
      </c>
      <c r="DO59" s="113">
        <v>3075.37165</v>
      </c>
      <c r="DP59" s="113">
        <v>3078.0938900000001</v>
      </c>
      <c r="DQ59" s="112">
        <v>992.04070999999999</v>
      </c>
      <c r="DR59" s="112">
        <v>1015.13713</v>
      </c>
      <c r="DS59" s="112">
        <v>852.53228000000001</v>
      </c>
      <c r="DT59" s="112">
        <v>633.44015000000002</v>
      </c>
      <c r="DU59" s="112">
        <v>356.99822</v>
      </c>
      <c r="DV59" s="112">
        <v>-78.455520000000007</v>
      </c>
      <c r="DW59" s="112">
        <v>-413.22007000000002</v>
      </c>
      <c r="DX59" s="112">
        <v>-835.65736000000004</v>
      </c>
      <c r="DY59" s="112">
        <v>-1162.70569</v>
      </c>
      <c r="DZ59" s="112">
        <v>37.850169999999999</v>
      </c>
      <c r="EA59" s="112">
        <v>38.674669999999999</v>
      </c>
      <c r="EB59" s="112">
        <v>35.307429999999997</v>
      </c>
      <c r="EC59" s="112">
        <v>27.263750000000002</v>
      </c>
      <c r="ED59" s="112">
        <v>31.510149999999999</v>
      </c>
      <c r="EE59" s="112">
        <v>-12.397349999999999</v>
      </c>
      <c r="EF59" s="112">
        <v>21.154949999999999</v>
      </c>
      <c r="EG59" s="112">
        <v>18.408629999999999</v>
      </c>
      <c r="EH59" s="112">
        <v>15.06345</v>
      </c>
      <c r="EI59" s="112">
        <v>105.15017</v>
      </c>
      <c r="EJ59" s="112">
        <v>106.41567000000001</v>
      </c>
      <c r="EK59" s="112">
        <v>101.69943000000001</v>
      </c>
      <c r="EL59" s="112">
        <v>92.563749999999999</v>
      </c>
      <c r="EM59" s="112">
        <v>96.810149999999993</v>
      </c>
      <c r="EN59" s="112">
        <v>52.902650000000001</v>
      </c>
      <c r="EO59" s="112">
        <v>113.53494999999999</v>
      </c>
      <c r="EP59" s="112">
        <v>77.708629999999999</v>
      </c>
      <c r="EQ59" s="114">
        <v>107.37145</v>
      </c>
    </row>
    <row r="60" spans="1:147" x14ac:dyDescent="0.25">
      <c r="A60" s="110" t="s">
        <v>378</v>
      </c>
      <c r="B60" s="110">
        <v>5624</v>
      </c>
      <c r="C60" s="110"/>
      <c r="D60" s="111">
        <v>43805.128170000004</v>
      </c>
      <c r="E60" s="111">
        <v>43417.548309999998</v>
      </c>
      <c r="F60" s="111">
        <v>42857.577499999999</v>
      </c>
      <c r="G60" s="111">
        <v>44594.651660000003</v>
      </c>
      <c r="H60" s="111">
        <v>45942.938959999999</v>
      </c>
      <c r="I60" s="111">
        <v>49178.563739999998</v>
      </c>
      <c r="J60" s="111">
        <v>51298.769540000001</v>
      </c>
      <c r="K60" s="111">
        <v>44996.629739999997</v>
      </c>
      <c r="L60" s="111">
        <v>48133.261189999997</v>
      </c>
      <c r="M60" s="111">
        <v>46358.35701</v>
      </c>
      <c r="N60" s="111">
        <v>42954.233289999996</v>
      </c>
      <c r="O60" s="111">
        <v>46108.850639999997</v>
      </c>
      <c r="P60" s="111">
        <v>45113.241560000002</v>
      </c>
      <c r="Q60" s="111">
        <v>47144.129730000001</v>
      </c>
      <c r="R60" s="111">
        <v>58673.652260000003</v>
      </c>
      <c r="S60" s="111">
        <v>60680.443520000001</v>
      </c>
      <c r="T60" s="111">
        <v>48126.854760000002</v>
      </c>
      <c r="U60" s="111">
        <v>52031.75965</v>
      </c>
      <c r="V60" s="112">
        <v>-2553.2288400000002</v>
      </c>
      <c r="W60" s="112">
        <v>463.31502000000199</v>
      </c>
      <c r="X60" s="112">
        <v>-3251.2731399999998</v>
      </c>
      <c r="Y60" s="112">
        <v>-518.58989999999903</v>
      </c>
      <c r="Z60" s="112">
        <v>-1201.1907699999999</v>
      </c>
      <c r="AA60" s="112">
        <v>-9495.0885199999993</v>
      </c>
      <c r="AB60" s="112">
        <v>-9381.6739799999996</v>
      </c>
      <c r="AC60" s="112">
        <v>-3130.2250200000099</v>
      </c>
      <c r="AD60" s="112">
        <v>-3898.4984599999998</v>
      </c>
      <c r="AE60" s="111">
        <v>43805.128170000004</v>
      </c>
      <c r="AF60" s="111">
        <v>43317.548309999998</v>
      </c>
      <c r="AG60" s="111">
        <v>42757.577499999999</v>
      </c>
      <c r="AH60" s="111">
        <v>43999.651660000003</v>
      </c>
      <c r="AI60" s="111">
        <v>45227.938959999999</v>
      </c>
      <c r="AJ60" s="111">
        <v>48388.563739999998</v>
      </c>
      <c r="AK60" s="111">
        <v>50496.769540000001</v>
      </c>
      <c r="AL60" s="111">
        <v>44168.129739999997</v>
      </c>
      <c r="AM60" s="111">
        <v>47307.261189999997</v>
      </c>
      <c r="AN60" s="112">
        <v>2553.2288400000002</v>
      </c>
      <c r="AO60" s="112">
        <v>-363.31502000000199</v>
      </c>
      <c r="AP60" s="112">
        <v>3351.2731399999998</v>
      </c>
      <c r="AQ60" s="112">
        <v>1113.5898999999999</v>
      </c>
      <c r="AR60" s="112">
        <v>1916.1907699999999</v>
      </c>
      <c r="AS60" s="112">
        <v>10285.088519999999</v>
      </c>
      <c r="AT60" s="112">
        <v>10183.67398</v>
      </c>
      <c r="AU60" s="112">
        <v>3958.7250200000099</v>
      </c>
      <c r="AV60" s="112">
        <v>4724.4984599999998</v>
      </c>
      <c r="AW60" s="113">
        <v>1942.74982</v>
      </c>
      <c r="AX60" s="113">
        <v>5179.8234499999999</v>
      </c>
      <c r="AY60" s="113">
        <v>9042.0409999999993</v>
      </c>
      <c r="AZ60" s="113">
        <v>17216.49278</v>
      </c>
      <c r="BA60" s="113">
        <v>11990.65151</v>
      </c>
      <c r="BB60" s="113">
        <v>11637.906150000001</v>
      </c>
      <c r="BC60" s="113">
        <v>9384.5820600000006</v>
      </c>
      <c r="BD60" s="113">
        <v>9677.7021100000002</v>
      </c>
      <c r="BE60" s="113">
        <v>7218.2453599999999</v>
      </c>
      <c r="BF60" s="112">
        <v>104.20399999999999</v>
      </c>
      <c r="BG60" s="112">
        <v>26.153749999999999</v>
      </c>
      <c r="BH60" s="112">
        <v>183.17670000000001</v>
      </c>
      <c r="BI60" s="112">
        <v>482.5548</v>
      </c>
      <c r="BJ60" s="112">
        <v>1325.1297999999999</v>
      </c>
      <c r="BK60" s="112">
        <v>928.74424999999997</v>
      </c>
      <c r="BL60" s="112">
        <v>3528.3251500000001</v>
      </c>
      <c r="BM60" s="112">
        <v>7449.0183200000001</v>
      </c>
      <c r="BN60" s="112">
        <v>326.89004999999997</v>
      </c>
      <c r="BO60" s="112">
        <v>1838.54582</v>
      </c>
      <c r="BP60" s="112">
        <v>5153.6697000000004</v>
      </c>
      <c r="BQ60" s="112">
        <v>8858.8642999999993</v>
      </c>
      <c r="BR60" s="112">
        <v>16733.937979999999</v>
      </c>
      <c r="BS60" s="112">
        <v>10665.521710000001</v>
      </c>
      <c r="BT60" s="112">
        <v>10709.161899999999</v>
      </c>
      <c r="BU60" s="112">
        <v>5856.2569100000001</v>
      </c>
      <c r="BV60" s="112">
        <v>2228.68379</v>
      </c>
      <c r="BW60" s="112">
        <v>6891.3553099999999</v>
      </c>
      <c r="BX60" s="112">
        <v>45747.877990000001</v>
      </c>
      <c r="BY60" s="112">
        <v>48497.371760000002</v>
      </c>
      <c r="BZ60" s="112">
        <v>51799.618499999997</v>
      </c>
      <c r="CA60" s="112">
        <v>61216.144439999996</v>
      </c>
      <c r="CB60" s="112">
        <v>57218.590470000003</v>
      </c>
      <c r="CC60" s="112">
        <v>60026.46989</v>
      </c>
      <c r="CD60" s="112">
        <v>59881.351600000002</v>
      </c>
      <c r="CE60" s="112">
        <v>53845.831850000002</v>
      </c>
      <c r="CF60" s="112">
        <v>54525.506549999998</v>
      </c>
      <c r="CG60" s="112">
        <v>-714.68302000000006</v>
      </c>
      <c r="CH60" s="112">
        <v>5516.9847200000004</v>
      </c>
      <c r="CI60" s="112">
        <v>5507.5911599999999</v>
      </c>
      <c r="CJ60" s="112">
        <v>15620.34808</v>
      </c>
      <c r="CK60" s="112">
        <v>8749.3309399999998</v>
      </c>
      <c r="CL60" s="112">
        <v>424.07337999999999</v>
      </c>
      <c r="CM60" s="112">
        <v>-4327.4170700000004</v>
      </c>
      <c r="CN60" s="112">
        <v>-1730.04123</v>
      </c>
      <c r="CO60" s="112">
        <v>2166.8568500000001</v>
      </c>
      <c r="CP60" s="113">
        <v>366.32069999999999</v>
      </c>
      <c r="CQ60" s="113">
        <v>408.47309999999999</v>
      </c>
      <c r="CR60" s="113">
        <v>430.5668</v>
      </c>
      <c r="CS60" s="113">
        <v>15484.75445</v>
      </c>
      <c r="CT60" s="113">
        <v>15554.3068</v>
      </c>
      <c r="CU60" s="113">
        <v>15644.382949999999</v>
      </c>
      <c r="CV60" s="113">
        <v>15721.8406</v>
      </c>
      <c r="CW60" s="113">
        <v>15669.29384</v>
      </c>
      <c r="CX60" s="113">
        <v>15712.92734</v>
      </c>
      <c r="CY60" s="113">
        <v>7385.2604600000004</v>
      </c>
      <c r="CZ60" s="113">
        <v>6383.5857299999998</v>
      </c>
      <c r="DA60" s="113">
        <v>6429.0622899999998</v>
      </c>
      <c r="DB60" s="113">
        <v>23113.140289999999</v>
      </c>
      <c r="DC60" s="113">
        <v>21380.756710000001</v>
      </c>
      <c r="DD60" s="113">
        <v>25463.30977</v>
      </c>
      <c r="DE60" s="113">
        <v>24915.04898</v>
      </c>
      <c r="DF60" s="113">
        <v>21445.49</v>
      </c>
      <c r="DG60" s="113">
        <v>23859.818230000001</v>
      </c>
      <c r="DH60" s="113">
        <v>51290.885820000003</v>
      </c>
      <c r="DI60" s="113">
        <v>44772.226369999997</v>
      </c>
      <c r="DJ60" s="113">
        <v>39310.111770000003</v>
      </c>
      <c r="DK60" s="113">
        <v>40373.841690000001</v>
      </c>
      <c r="DL60" s="113">
        <v>29892.12717</v>
      </c>
      <c r="DM60" s="113">
        <v>33576.414299999997</v>
      </c>
      <c r="DN60" s="113">
        <v>37355.770579999997</v>
      </c>
      <c r="DO60" s="113">
        <v>38607.871809999997</v>
      </c>
      <c r="DP60" s="113">
        <v>37863.91777</v>
      </c>
      <c r="DQ60" s="112">
        <v>-43905.625359999998</v>
      </c>
      <c r="DR60" s="112">
        <v>-38388.640639999998</v>
      </c>
      <c r="DS60" s="112">
        <v>-32881.049480000001</v>
      </c>
      <c r="DT60" s="112">
        <v>-17260.701400000002</v>
      </c>
      <c r="DU60" s="112">
        <v>-8511.3704600000001</v>
      </c>
      <c r="DV60" s="112">
        <v>-8113.1045299999996</v>
      </c>
      <c r="DW60" s="112">
        <v>-12440.721600000001</v>
      </c>
      <c r="DX60" s="112">
        <v>-17162.381809999999</v>
      </c>
      <c r="DY60" s="112">
        <v>-14004.099539999999</v>
      </c>
      <c r="DZ60" s="112">
        <v>9.8296100000000006</v>
      </c>
      <c r="EA60" s="112">
        <v>55.060870000000001</v>
      </c>
      <c r="EB60" s="112">
        <v>108.44801</v>
      </c>
      <c r="EC60" s="112">
        <v>130.25181000000001</v>
      </c>
      <c r="ED60" s="112">
        <v>157.67565999999999</v>
      </c>
      <c r="EE60" s="112">
        <v>-32.772640000000003</v>
      </c>
      <c r="EF60" s="112">
        <v>30.772469999999998</v>
      </c>
      <c r="EG60" s="112">
        <v>36.916870000000003</v>
      </c>
      <c r="EH60" s="112">
        <v>208.44496000000001</v>
      </c>
      <c r="EI60" s="112">
        <v>9.8296100000000006</v>
      </c>
      <c r="EJ60" s="112">
        <v>155.06086999999999</v>
      </c>
      <c r="EK60" s="112">
        <v>208.44801000000001</v>
      </c>
      <c r="EL60" s="112">
        <v>725.25180999999998</v>
      </c>
      <c r="EM60" s="112">
        <v>872.67565999999999</v>
      </c>
      <c r="EN60" s="112">
        <v>757.22735999999998</v>
      </c>
      <c r="EO60" s="112">
        <v>832.77247</v>
      </c>
      <c r="EP60" s="112">
        <v>865.41687000000002</v>
      </c>
      <c r="EQ60" s="114">
        <v>1034.44496</v>
      </c>
    </row>
    <row r="61" spans="1:147" x14ac:dyDescent="0.25">
      <c r="A61" s="110" t="s">
        <v>376</v>
      </c>
      <c r="B61" s="110">
        <v>5663</v>
      </c>
      <c r="C61" s="110"/>
      <c r="D61" s="111">
        <v>785.66570999999999</v>
      </c>
      <c r="E61" s="111">
        <v>751.25582999999995</v>
      </c>
      <c r="F61" s="111">
        <v>818.18311000000006</v>
      </c>
      <c r="G61" s="111">
        <v>841.20831999999996</v>
      </c>
      <c r="H61" s="111">
        <v>856.80598999999995</v>
      </c>
      <c r="I61" s="111">
        <v>900.15575000000001</v>
      </c>
      <c r="J61" s="111">
        <v>974.40439000000003</v>
      </c>
      <c r="K61" s="111">
        <v>825.97621000000004</v>
      </c>
      <c r="L61" s="111">
        <v>865.90472999999997</v>
      </c>
      <c r="M61" s="111">
        <v>721.43462999999997</v>
      </c>
      <c r="N61" s="111">
        <v>786.99127999999996</v>
      </c>
      <c r="O61" s="111">
        <v>878.07506999999998</v>
      </c>
      <c r="P61" s="111">
        <v>841.82380000000001</v>
      </c>
      <c r="Q61" s="111">
        <v>844.32653000000005</v>
      </c>
      <c r="R61" s="111">
        <v>883.46043999999995</v>
      </c>
      <c r="S61" s="111">
        <v>1449.62968</v>
      </c>
      <c r="T61" s="111">
        <v>899.96682999999996</v>
      </c>
      <c r="U61" s="111">
        <v>805.21569</v>
      </c>
      <c r="V61" s="112">
        <v>64.231080000000006</v>
      </c>
      <c r="W61" s="112">
        <v>-35.73545</v>
      </c>
      <c r="X61" s="112">
        <v>-59.891959999999898</v>
      </c>
      <c r="Y61" s="112">
        <v>-0.61548000000004799</v>
      </c>
      <c r="Z61" s="112">
        <v>12.4794599999999</v>
      </c>
      <c r="AA61" s="112">
        <v>16.695310000000099</v>
      </c>
      <c r="AB61" s="112">
        <v>-475.22528999999997</v>
      </c>
      <c r="AC61" s="112">
        <v>-73.990619999999893</v>
      </c>
      <c r="AD61" s="112">
        <v>60.689039999999999</v>
      </c>
      <c r="AE61" s="111">
        <v>736.26571000000001</v>
      </c>
      <c r="AF61" s="111">
        <v>701.85582999999997</v>
      </c>
      <c r="AG61" s="111">
        <v>768.78310999999997</v>
      </c>
      <c r="AH61" s="111">
        <v>791.80831999999998</v>
      </c>
      <c r="AI61" s="111">
        <v>807.40598999999997</v>
      </c>
      <c r="AJ61" s="111">
        <v>850.75575000000003</v>
      </c>
      <c r="AK61" s="111">
        <v>925.00438999999994</v>
      </c>
      <c r="AL61" s="111">
        <v>776.57620999999995</v>
      </c>
      <c r="AM61" s="111">
        <v>816.50473</v>
      </c>
      <c r="AN61" s="112">
        <v>-14.83108</v>
      </c>
      <c r="AO61" s="112">
        <v>85.135450000000006</v>
      </c>
      <c r="AP61" s="112">
        <v>109.29196</v>
      </c>
      <c r="AQ61" s="112">
        <v>50.015479999999997</v>
      </c>
      <c r="AR61" s="112">
        <v>36.920540000000102</v>
      </c>
      <c r="AS61" s="112">
        <v>32.7046899999999</v>
      </c>
      <c r="AT61" s="112">
        <v>524.62528999999995</v>
      </c>
      <c r="AU61" s="112">
        <v>123.39062</v>
      </c>
      <c r="AV61" s="112">
        <v>-11.28904</v>
      </c>
      <c r="AW61" s="113">
        <v>0</v>
      </c>
      <c r="AX61" s="113">
        <v>0</v>
      </c>
      <c r="AY61" s="113">
        <v>0</v>
      </c>
      <c r="AZ61" s="113">
        <v>0</v>
      </c>
      <c r="BA61" s="113">
        <v>0</v>
      </c>
      <c r="BB61" s="113">
        <v>0</v>
      </c>
      <c r="BC61" s="113">
        <v>0</v>
      </c>
      <c r="BD61" s="113">
        <v>71.220749999999995</v>
      </c>
      <c r="BE61" s="113">
        <v>149.76405</v>
      </c>
      <c r="BF61" s="112">
        <v>0</v>
      </c>
      <c r="BG61" s="112">
        <v>0</v>
      </c>
      <c r="BH61" s="112">
        <v>0</v>
      </c>
      <c r="BI61" s="112">
        <v>0</v>
      </c>
      <c r="BJ61" s="112">
        <v>0</v>
      </c>
      <c r="BK61" s="112">
        <v>0</v>
      </c>
      <c r="BL61" s="112">
        <v>0</v>
      </c>
      <c r="BM61" s="112">
        <v>71.220749999999995</v>
      </c>
      <c r="BN61" s="112">
        <v>149.76505</v>
      </c>
      <c r="BO61" s="112">
        <v>0</v>
      </c>
      <c r="BP61" s="112">
        <v>0</v>
      </c>
      <c r="BQ61" s="112">
        <v>0</v>
      </c>
      <c r="BR61" s="112">
        <v>0</v>
      </c>
      <c r="BS61" s="112">
        <v>0</v>
      </c>
      <c r="BT61" s="112">
        <v>0</v>
      </c>
      <c r="BU61" s="112">
        <v>0</v>
      </c>
      <c r="BV61" s="112">
        <v>0</v>
      </c>
      <c r="BW61" s="112">
        <v>-1E-3</v>
      </c>
      <c r="BX61" s="112">
        <v>736.26571000000001</v>
      </c>
      <c r="BY61" s="112">
        <v>701.85582999999997</v>
      </c>
      <c r="BZ61" s="112">
        <v>768.78310999999997</v>
      </c>
      <c r="CA61" s="112">
        <v>791.80831999999998</v>
      </c>
      <c r="CB61" s="112">
        <v>807.40598999999997</v>
      </c>
      <c r="CC61" s="112">
        <v>850.75575000000003</v>
      </c>
      <c r="CD61" s="112">
        <v>925.00438999999994</v>
      </c>
      <c r="CE61" s="112">
        <v>847.79696000000001</v>
      </c>
      <c r="CF61" s="112">
        <v>966.26877999999999</v>
      </c>
      <c r="CG61" s="112">
        <v>14.83108</v>
      </c>
      <c r="CH61" s="112">
        <v>-85.135450000000006</v>
      </c>
      <c r="CI61" s="112">
        <v>-109.29196</v>
      </c>
      <c r="CJ61" s="112">
        <v>-50.015479999999997</v>
      </c>
      <c r="CK61" s="112">
        <v>-36.920540000000003</v>
      </c>
      <c r="CL61" s="112">
        <v>-32.704689999999999</v>
      </c>
      <c r="CM61" s="112">
        <v>-524.62528999999995</v>
      </c>
      <c r="CN61" s="112">
        <v>-123.39062</v>
      </c>
      <c r="CO61" s="112">
        <v>11.288040000000001</v>
      </c>
      <c r="CP61" s="113">
        <v>1209.5328999999999</v>
      </c>
      <c r="CQ61" s="113">
        <v>1200</v>
      </c>
      <c r="CR61" s="113">
        <v>1000</v>
      </c>
      <c r="CS61" s="113">
        <v>1000</v>
      </c>
      <c r="CT61" s="113">
        <v>1000</v>
      </c>
      <c r="CU61" s="113">
        <v>800</v>
      </c>
      <c r="CV61" s="113">
        <v>800</v>
      </c>
      <c r="CW61" s="113">
        <v>800</v>
      </c>
      <c r="CX61" s="113">
        <v>1051.82935</v>
      </c>
      <c r="CY61" s="113">
        <v>1247.7264299999999</v>
      </c>
      <c r="CZ61" s="113">
        <v>1238.202</v>
      </c>
      <c r="DA61" s="113">
        <v>1064.64195</v>
      </c>
      <c r="DB61" s="113">
        <v>1034.81041</v>
      </c>
      <c r="DC61" s="113">
        <v>1109.54135</v>
      </c>
      <c r="DD61" s="113">
        <v>872.43700000000001</v>
      </c>
      <c r="DE61" s="113">
        <v>838.87660000000005</v>
      </c>
      <c r="DF61" s="113">
        <v>861.76683000000003</v>
      </c>
      <c r="DG61" s="113">
        <v>1191.63977</v>
      </c>
      <c r="DH61" s="113">
        <v>1949.99847</v>
      </c>
      <c r="DI61" s="113">
        <v>2025.6094900000001</v>
      </c>
      <c r="DJ61" s="113">
        <v>1961.3414</v>
      </c>
      <c r="DK61" s="113">
        <v>1981.5253399999999</v>
      </c>
      <c r="DL61" s="113">
        <v>2093.1768200000001</v>
      </c>
      <c r="DM61" s="113">
        <v>1888.7771600000001</v>
      </c>
      <c r="DN61" s="113">
        <v>2379.8420500000002</v>
      </c>
      <c r="DO61" s="113">
        <v>2526.1228999999998</v>
      </c>
      <c r="DP61" s="113">
        <v>2844.7078000000001</v>
      </c>
      <c r="DQ61" s="112">
        <v>-702.27203999999995</v>
      </c>
      <c r="DR61" s="112">
        <v>-787.40749000000005</v>
      </c>
      <c r="DS61" s="112">
        <v>-896.69944999999996</v>
      </c>
      <c r="DT61" s="112">
        <v>-946.71492999999998</v>
      </c>
      <c r="DU61" s="112">
        <v>-983.63547000000005</v>
      </c>
      <c r="DV61" s="112">
        <v>-1016.34016</v>
      </c>
      <c r="DW61" s="112">
        <v>-1540.9654499999999</v>
      </c>
      <c r="DX61" s="112">
        <v>-1664.35607</v>
      </c>
      <c r="DY61" s="112">
        <v>-1653.0680299999999</v>
      </c>
      <c r="DZ61" s="112">
        <v>14.806509999999999</v>
      </c>
      <c r="EA61" s="112">
        <v>12.584160000000001</v>
      </c>
      <c r="EB61" s="112">
        <v>21.738569999999999</v>
      </c>
      <c r="EC61" s="112">
        <v>7.7525500000000003</v>
      </c>
      <c r="ED61" s="112">
        <v>8.8685600000000004</v>
      </c>
      <c r="EE61" s="112">
        <v>9.11951</v>
      </c>
      <c r="EF61" s="112">
        <v>5.5604699999999996</v>
      </c>
      <c r="EG61" s="112">
        <v>11.20018</v>
      </c>
      <c r="EH61" s="112">
        <v>14.17487</v>
      </c>
      <c r="EI61" s="112">
        <v>64.206509999999994</v>
      </c>
      <c r="EJ61" s="112">
        <v>61.984160000000003</v>
      </c>
      <c r="EK61" s="112">
        <v>71.138570000000001</v>
      </c>
      <c r="EL61" s="112">
        <v>57.152549999999998</v>
      </c>
      <c r="EM61" s="112">
        <v>58.268560000000001</v>
      </c>
      <c r="EN61" s="112">
        <v>58.519509999999997</v>
      </c>
      <c r="EO61" s="112">
        <v>54.960470000000001</v>
      </c>
      <c r="EP61" s="112">
        <v>60.600180000000002</v>
      </c>
      <c r="EQ61" s="114">
        <v>63.574869999999997</v>
      </c>
    </row>
    <row r="62" spans="1:147" x14ac:dyDescent="0.25">
      <c r="A62" s="110" t="s">
        <v>375</v>
      </c>
      <c r="B62" s="110">
        <v>5904</v>
      </c>
      <c r="C62" s="110"/>
      <c r="D62" s="111">
        <v>2182.3202999999999</v>
      </c>
      <c r="E62" s="111">
        <v>2168.6759000000002</v>
      </c>
      <c r="F62" s="111">
        <v>2553.5499399999999</v>
      </c>
      <c r="G62" s="111">
        <v>2764.9473600000001</v>
      </c>
      <c r="H62" s="111">
        <v>2864.7899699999998</v>
      </c>
      <c r="I62" s="111">
        <v>2838.2772399999999</v>
      </c>
      <c r="J62" s="111">
        <v>2917.87988</v>
      </c>
      <c r="K62" s="111">
        <v>2837.6580300000001</v>
      </c>
      <c r="L62" s="111">
        <v>2736.9600300000002</v>
      </c>
      <c r="M62" s="111">
        <v>2206.8123000000001</v>
      </c>
      <c r="N62" s="111">
        <v>2478.8993399999999</v>
      </c>
      <c r="O62" s="111">
        <v>2400.9236999999998</v>
      </c>
      <c r="P62" s="111">
        <v>2596.7141099999999</v>
      </c>
      <c r="Q62" s="111">
        <v>2735.4998500000002</v>
      </c>
      <c r="R62" s="111">
        <v>2604.2549899999999</v>
      </c>
      <c r="S62" s="111">
        <v>2772.6896000000002</v>
      </c>
      <c r="T62" s="111">
        <v>2785.8254200000001</v>
      </c>
      <c r="U62" s="111">
        <v>2789.55591</v>
      </c>
      <c r="V62" s="112">
        <v>-24.4920000000002</v>
      </c>
      <c r="W62" s="112">
        <v>-310.22343999999998</v>
      </c>
      <c r="X62" s="112">
        <v>152.62624</v>
      </c>
      <c r="Y62" s="112">
        <v>168.23325</v>
      </c>
      <c r="Z62" s="112">
        <v>129.29012</v>
      </c>
      <c r="AA62" s="112">
        <v>234.02225000000001</v>
      </c>
      <c r="AB62" s="112">
        <v>145.19028</v>
      </c>
      <c r="AC62" s="112">
        <v>51.832609999999903</v>
      </c>
      <c r="AD62" s="112">
        <v>-52.595879999999902</v>
      </c>
      <c r="AE62" s="111">
        <v>2081.8779500000001</v>
      </c>
      <c r="AF62" s="111">
        <v>2068.2335499999999</v>
      </c>
      <c r="AG62" s="111">
        <v>2453.1075900000001</v>
      </c>
      <c r="AH62" s="111">
        <v>2620.2938100000001</v>
      </c>
      <c r="AI62" s="111">
        <v>2612.2079699999999</v>
      </c>
      <c r="AJ62" s="111">
        <v>2471.33034</v>
      </c>
      <c r="AK62" s="111">
        <v>2593.1595600000001</v>
      </c>
      <c r="AL62" s="111">
        <v>2393.2421800000002</v>
      </c>
      <c r="AM62" s="111">
        <v>2421.7784799999999</v>
      </c>
      <c r="AN62" s="112">
        <v>124.93434999999999</v>
      </c>
      <c r="AO62" s="112">
        <v>410.66579000000002</v>
      </c>
      <c r="AP62" s="112">
        <v>-52.183890000000197</v>
      </c>
      <c r="AQ62" s="112">
        <v>-23.579700000000201</v>
      </c>
      <c r="AR62" s="112">
        <v>123.29188000000001</v>
      </c>
      <c r="AS62" s="112">
        <v>132.92465000000001</v>
      </c>
      <c r="AT62" s="112">
        <v>179.53004000000001</v>
      </c>
      <c r="AU62" s="112">
        <v>392.58323999999999</v>
      </c>
      <c r="AV62" s="112">
        <v>367.77742999999998</v>
      </c>
      <c r="AW62" s="113">
        <v>22.187850000000001</v>
      </c>
      <c r="AX62" s="113">
        <v>204.61510000000001</v>
      </c>
      <c r="AY62" s="113">
        <v>2212.7971499999999</v>
      </c>
      <c r="AZ62" s="113">
        <v>2721.1817000000001</v>
      </c>
      <c r="BA62" s="113">
        <v>493.08870000000002</v>
      </c>
      <c r="BB62" s="113">
        <v>639.84007999999994</v>
      </c>
      <c r="BC62" s="113">
        <v>420.35491000000002</v>
      </c>
      <c r="BD62" s="113">
        <v>289.84634999999997</v>
      </c>
      <c r="BE62" s="113">
        <v>163.61949999999999</v>
      </c>
      <c r="BF62" s="112">
        <v>1.35425</v>
      </c>
      <c r="BG62" s="112">
        <v>1.4834000000000001</v>
      </c>
      <c r="BH62" s="112">
        <v>1.3714999999999999</v>
      </c>
      <c r="BI62" s="112">
        <v>1.3440000000000001</v>
      </c>
      <c r="BJ62" s="112">
        <v>481.23255</v>
      </c>
      <c r="BK62" s="112">
        <v>1.4922200000000001</v>
      </c>
      <c r="BL62" s="112">
        <v>2.4073500000000001</v>
      </c>
      <c r="BM62" s="112">
        <v>18.360340000000001</v>
      </c>
      <c r="BN62" s="112">
        <v>65.707059999999998</v>
      </c>
      <c r="BO62" s="112">
        <v>20.833600000000001</v>
      </c>
      <c r="BP62" s="112">
        <v>203.1317</v>
      </c>
      <c r="BQ62" s="112">
        <v>2211.4256500000001</v>
      </c>
      <c r="BR62" s="112">
        <v>2719.8377</v>
      </c>
      <c r="BS62" s="112">
        <v>11.85615</v>
      </c>
      <c r="BT62" s="112">
        <v>638.34785999999997</v>
      </c>
      <c r="BU62" s="112">
        <v>417.94756000000001</v>
      </c>
      <c r="BV62" s="112">
        <v>271.48601000000002</v>
      </c>
      <c r="BW62" s="112">
        <v>97.912440000000004</v>
      </c>
      <c r="BX62" s="112">
        <v>2104.0657999999999</v>
      </c>
      <c r="BY62" s="112">
        <v>2272.8486499999999</v>
      </c>
      <c r="BZ62" s="112">
        <v>4665.9047399999999</v>
      </c>
      <c r="CA62" s="112">
        <v>5341.4755100000002</v>
      </c>
      <c r="CB62" s="112">
        <v>3105.2966700000002</v>
      </c>
      <c r="CC62" s="112">
        <v>3111.1704199999999</v>
      </c>
      <c r="CD62" s="112">
        <v>3013.5144700000001</v>
      </c>
      <c r="CE62" s="112">
        <v>2683.08853</v>
      </c>
      <c r="CF62" s="112">
        <v>2585.3979800000002</v>
      </c>
      <c r="CG62" s="112">
        <v>-104.10075000000001</v>
      </c>
      <c r="CH62" s="112">
        <v>-207.53408999999999</v>
      </c>
      <c r="CI62" s="112">
        <v>2263.6095399999999</v>
      </c>
      <c r="CJ62" s="112">
        <v>2743.4173999999998</v>
      </c>
      <c r="CK62" s="112">
        <v>-111.43573000000001</v>
      </c>
      <c r="CL62" s="112">
        <v>505.42320999999998</v>
      </c>
      <c r="CM62" s="112">
        <v>238.41752</v>
      </c>
      <c r="CN62" s="112">
        <v>-121.09723</v>
      </c>
      <c r="CO62" s="112">
        <v>-269.86498999999998</v>
      </c>
      <c r="CP62" s="113">
        <v>633</v>
      </c>
      <c r="CQ62" s="113">
        <v>586.29999999999995</v>
      </c>
      <c r="CR62" s="113">
        <v>4246.0190499999999</v>
      </c>
      <c r="CS62" s="113">
        <v>5167.8999999999996</v>
      </c>
      <c r="CT62" s="113">
        <v>5652.1578</v>
      </c>
      <c r="CU62" s="113">
        <v>6111.7815199999995</v>
      </c>
      <c r="CV62" s="113">
        <v>6142.4965000000002</v>
      </c>
      <c r="CW62" s="113">
        <v>6302.2632999999996</v>
      </c>
      <c r="CX62" s="113">
        <v>5954.9556499999999</v>
      </c>
      <c r="CY62" s="113">
        <v>900.19386999999995</v>
      </c>
      <c r="CZ62" s="113">
        <v>910.7251</v>
      </c>
      <c r="DA62" s="113">
        <v>4640.3816699999998</v>
      </c>
      <c r="DB62" s="113">
        <v>5640.9774200000002</v>
      </c>
      <c r="DC62" s="113">
        <v>6007.6318099999999</v>
      </c>
      <c r="DD62" s="113">
        <v>6481.6219600000004</v>
      </c>
      <c r="DE62" s="113">
        <v>6631.00234</v>
      </c>
      <c r="DF62" s="113">
        <v>6586.2949099999996</v>
      </c>
      <c r="DG62" s="113">
        <v>6268.2297500000004</v>
      </c>
      <c r="DH62" s="113">
        <v>1768.8141599999999</v>
      </c>
      <c r="DI62" s="113">
        <v>2010.63948</v>
      </c>
      <c r="DJ62" s="113">
        <v>3476.68651</v>
      </c>
      <c r="DK62" s="113">
        <v>2023.8648599999999</v>
      </c>
      <c r="DL62" s="113">
        <v>2593.5782800000002</v>
      </c>
      <c r="DM62" s="113">
        <v>2530.9684200000002</v>
      </c>
      <c r="DN62" s="113">
        <v>2441.9312799999998</v>
      </c>
      <c r="DO62" s="113">
        <v>2520.03908</v>
      </c>
      <c r="DP62" s="113">
        <v>2471.8389099999999</v>
      </c>
      <c r="DQ62" s="112">
        <v>-868.62028999999995</v>
      </c>
      <c r="DR62" s="112">
        <v>-1099.9143799999999</v>
      </c>
      <c r="DS62" s="112">
        <v>1163.69516</v>
      </c>
      <c r="DT62" s="112">
        <v>3617.11256</v>
      </c>
      <c r="DU62" s="112">
        <v>3414.0535300000001</v>
      </c>
      <c r="DV62" s="112">
        <v>3950.6535399999998</v>
      </c>
      <c r="DW62" s="112">
        <v>4189.0710600000002</v>
      </c>
      <c r="DX62" s="112">
        <v>4066.2558300000001</v>
      </c>
      <c r="DY62" s="112">
        <v>3796.39084</v>
      </c>
      <c r="DZ62" s="112">
        <v>2.3167399999999998</v>
      </c>
      <c r="EA62" s="112">
        <v>-0.52744999999999997</v>
      </c>
      <c r="EB62" s="112">
        <v>4.5247400000000004</v>
      </c>
      <c r="EC62" s="112">
        <v>-3.9869400000000002</v>
      </c>
      <c r="ED62" s="112">
        <v>24.342320000000001</v>
      </c>
      <c r="EE62" s="112">
        <v>31.784310000000001</v>
      </c>
      <c r="EF62" s="112">
        <v>41.308579999999999</v>
      </c>
      <c r="EG62" s="112">
        <v>15.55193</v>
      </c>
      <c r="EH62" s="112">
        <v>15.961539999999999</v>
      </c>
      <c r="EI62" s="112">
        <v>102.75874</v>
      </c>
      <c r="EJ62" s="112">
        <v>99.914550000000006</v>
      </c>
      <c r="EK62" s="112">
        <v>104.96674</v>
      </c>
      <c r="EL62" s="112">
        <v>140.66705999999999</v>
      </c>
      <c r="EM62" s="112">
        <v>276.92432000000002</v>
      </c>
      <c r="EN62" s="112">
        <v>398.73131000000001</v>
      </c>
      <c r="EO62" s="112">
        <v>366.02857999999998</v>
      </c>
      <c r="EP62" s="112">
        <v>459.96793000000002</v>
      </c>
      <c r="EQ62" s="114">
        <v>331.14353999999997</v>
      </c>
    </row>
    <row r="63" spans="1:147" x14ac:dyDescent="0.25">
      <c r="A63" s="110" t="s">
        <v>374</v>
      </c>
      <c r="B63" s="110">
        <v>5553</v>
      </c>
      <c r="C63" s="110"/>
      <c r="D63" s="111">
        <v>3481.6525499999998</v>
      </c>
      <c r="E63" s="111">
        <v>3294.6410999999998</v>
      </c>
      <c r="F63" s="111">
        <v>4420.2903500000002</v>
      </c>
      <c r="G63" s="111">
        <v>3290.6960800000002</v>
      </c>
      <c r="H63" s="111">
        <v>3772.0054399999999</v>
      </c>
      <c r="I63" s="111">
        <v>4028.08529</v>
      </c>
      <c r="J63" s="111">
        <v>4064.1459399999999</v>
      </c>
      <c r="K63" s="111">
        <v>4252.9493899999998</v>
      </c>
      <c r="L63" s="111">
        <v>4587.0636299999996</v>
      </c>
      <c r="M63" s="111">
        <v>3621.1946200000002</v>
      </c>
      <c r="N63" s="111">
        <v>3182.8438500000002</v>
      </c>
      <c r="O63" s="111">
        <v>4988.46342</v>
      </c>
      <c r="P63" s="111">
        <v>4085.6535699999999</v>
      </c>
      <c r="Q63" s="111">
        <v>4588.03377</v>
      </c>
      <c r="R63" s="111">
        <v>4956.5690100000002</v>
      </c>
      <c r="S63" s="111">
        <v>4281.1124300000001</v>
      </c>
      <c r="T63" s="111">
        <v>4852.7505499999997</v>
      </c>
      <c r="U63" s="111">
        <v>5046.0016299999997</v>
      </c>
      <c r="V63" s="112">
        <v>-139.54207</v>
      </c>
      <c r="W63" s="112">
        <v>111.79725000000001</v>
      </c>
      <c r="X63" s="112">
        <v>-568.17307000000005</v>
      </c>
      <c r="Y63" s="112">
        <v>-794.95749000000001</v>
      </c>
      <c r="Z63" s="112">
        <v>-816.02832999999998</v>
      </c>
      <c r="AA63" s="112">
        <v>-928.48371999999995</v>
      </c>
      <c r="AB63" s="112">
        <v>-216.96648999999999</v>
      </c>
      <c r="AC63" s="112">
        <v>-599.80115999999998</v>
      </c>
      <c r="AD63" s="112">
        <v>-458.93799999999999</v>
      </c>
      <c r="AE63" s="111">
        <v>2557.7085499999998</v>
      </c>
      <c r="AF63" s="111">
        <v>3044.2038499999999</v>
      </c>
      <c r="AG63" s="111">
        <v>4001.7570999999998</v>
      </c>
      <c r="AH63" s="111">
        <v>2936.26703</v>
      </c>
      <c r="AI63" s="111">
        <v>3526.4950899999999</v>
      </c>
      <c r="AJ63" s="111">
        <v>3816.07519</v>
      </c>
      <c r="AK63" s="111">
        <v>3861.4711900000002</v>
      </c>
      <c r="AL63" s="111">
        <v>3997.7811200000001</v>
      </c>
      <c r="AM63" s="111">
        <v>4297.6415500000003</v>
      </c>
      <c r="AN63" s="112">
        <v>1063.4860699999999</v>
      </c>
      <c r="AO63" s="112">
        <v>138.63999999999999</v>
      </c>
      <c r="AP63" s="112">
        <v>986.70632000000001</v>
      </c>
      <c r="AQ63" s="112">
        <v>1149.38654</v>
      </c>
      <c r="AR63" s="112">
        <v>1061.5386800000001</v>
      </c>
      <c r="AS63" s="112">
        <v>1140.4938199999999</v>
      </c>
      <c r="AT63" s="112">
        <v>419.64123999999998</v>
      </c>
      <c r="AU63" s="112">
        <v>854.96942999999999</v>
      </c>
      <c r="AV63" s="112">
        <v>748.36007999999902</v>
      </c>
      <c r="AW63" s="113">
        <v>250.3708</v>
      </c>
      <c r="AX63" s="113">
        <v>199.11500000000001</v>
      </c>
      <c r="AY63" s="113">
        <v>260.75670000000002</v>
      </c>
      <c r="AZ63" s="113">
        <v>1625.5904499999999</v>
      </c>
      <c r="BA63" s="113">
        <v>1341.8242499999999</v>
      </c>
      <c r="BB63" s="113">
        <v>563.37045000000001</v>
      </c>
      <c r="BC63" s="113">
        <v>368.78377</v>
      </c>
      <c r="BD63" s="113">
        <v>1303.3548000000001</v>
      </c>
      <c r="BE63" s="113">
        <v>810.74518</v>
      </c>
      <c r="BF63" s="112">
        <v>67.092650000000006</v>
      </c>
      <c r="BG63" s="112">
        <v>0</v>
      </c>
      <c r="BH63" s="112">
        <v>52.2</v>
      </c>
      <c r="BI63" s="112">
        <v>52.006</v>
      </c>
      <c r="BJ63" s="112">
        <v>140.2149</v>
      </c>
      <c r="BK63" s="112">
        <v>19.03285</v>
      </c>
      <c r="BL63" s="112">
        <v>18.899999999999999</v>
      </c>
      <c r="BM63" s="112">
        <v>275.15337</v>
      </c>
      <c r="BN63" s="112">
        <v>58.689599999999999</v>
      </c>
      <c r="BO63" s="112">
        <v>183.27815000000001</v>
      </c>
      <c r="BP63" s="112">
        <v>199.11500000000001</v>
      </c>
      <c r="BQ63" s="112">
        <v>208.55670000000001</v>
      </c>
      <c r="BR63" s="112">
        <v>1573.5844500000001</v>
      </c>
      <c r="BS63" s="112">
        <v>1201.6093499999999</v>
      </c>
      <c r="BT63" s="112">
        <v>544.33759999999995</v>
      </c>
      <c r="BU63" s="112">
        <v>349.88377000000003</v>
      </c>
      <c r="BV63" s="112">
        <v>1028.2014300000001</v>
      </c>
      <c r="BW63" s="112">
        <v>752.05557999999996</v>
      </c>
      <c r="BX63" s="112">
        <v>2808.07935</v>
      </c>
      <c r="BY63" s="112">
        <v>3243.3188500000001</v>
      </c>
      <c r="BZ63" s="112">
        <v>4262.5137999999997</v>
      </c>
      <c r="CA63" s="112">
        <v>4561.8574799999997</v>
      </c>
      <c r="CB63" s="112">
        <v>4868.31934</v>
      </c>
      <c r="CC63" s="112">
        <v>4379.4456399999999</v>
      </c>
      <c r="CD63" s="112">
        <v>4230.2549600000002</v>
      </c>
      <c r="CE63" s="112">
        <v>5301.1359199999997</v>
      </c>
      <c r="CF63" s="112">
        <v>5108.3867300000002</v>
      </c>
      <c r="CG63" s="112">
        <v>-880.20791999999994</v>
      </c>
      <c r="CH63" s="112">
        <v>60.475000000000001</v>
      </c>
      <c r="CI63" s="112">
        <v>-778.14962000000003</v>
      </c>
      <c r="CJ63" s="112">
        <v>424.19790999999998</v>
      </c>
      <c r="CK63" s="112">
        <v>140.07067000000001</v>
      </c>
      <c r="CL63" s="112">
        <v>-596.15621999999996</v>
      </c>
      <c r="CM63" s="112">
        <v>-69.757469999999998</v>
      </c>
      <c r="CN63" s="112">
        <v>173.232</v>
      </c>
      <c r="CO63" s="112">
        <v>3.6955</v>
      </c>
      <c r="CP63" s="113">
        <v>5820.6</v>
      </c>
      <c r="CQ63" s="113">
        <v>5410.8</v>
      </c>
      <c r="CR63" s="113">
        <v>5406</v>
      </c>
      <c r="CS63" s="113">
        <v>5541.2</v>
      </c>
      <c r="CT63" s="113">
        <v>5436.4</v>
      </c>
      <c r="CU63" s="113">
        <v>5385</v>
      </c>
      <c r="CV63" s="113">
        <v>5135</v>
      </c>
      <c r="CW63" s="113">
        <v>5185</v>
      </c>
      <c r="CX63" s="113">
        <v>5799.5</v>
      </c>
      <c r="CY63" s="113">
        <v>6314.2132099999999</v>
      </c>
      <c r="CZ63" s="113">
        <v>6418.1529200000004</v>
      </c>
      <c r="DA63" s="113">
        <v>6736.0683200000003</v>
      </c>
      <c r="DB63" s="113">
        <v>6293.7616799999996</v>
      </c>
      <c r="DC63" s="113">
        <v>6702.6739699999998</v>
      </c>
      <c r="DD63" s="113">
        <v>6348.43048</v>
      </c>
      <c r="DE63" s="113">
        <v>6061.3016399999997</v>
      </c>
      <c r="DF63" s="113">
        <v>6213.4489700000004</v>
      </c>
      <c r="DG63" s="113">
        <v>6714.4888199999996</v>
      </c>
      <c r="DH63" s="113">
        <v>4179.7468399999998</v>
      </c>
      <c r="DI63" s="113">
        <v>4223.21155</v>
      </c>
      <c r="DJ63" s="113">
        <v>5319.27657</v>
      </c>
      <c r="DK63" s="113">
        <v>4401.13112</v>
      </c>
      <c r="DL63" s="113">
        <v>4669.9727400000002</v>
      </c>
      <c r="DM63" s="113">
        <v>4912.8854700000002</v>
      </c>
      <c r="DN63" s="113">
        <v>4695.5141000000003</v>
      </c>
      <c r="DO63" s="113">
        <v>4582.6592300000002</v>
      </c>
      <c r="DP63" s="113">
        <v>5089.0035799999996</v>
      </c>
      <c r="DQ63" s="112">
        <v>2134.4663700000001</v>
      </c>
      <c r="DR63" s="112">
        <v>2194.94137</v>
      </c>
      <c r="DS63" s="112">
        <v>1416.7917500000001</v>
      </c>
      <c r="DT63" s="112">
        <v>1892.6305600000001</v>
      </c>
      <c r="DU63" s="112">
        <v>2032.7012299999999</v>
      </c>
      <c r="DV63" s="112">
        <v>1435.54501</v>
      </c>
      <c r="DW63" s="112">
        <v>1365.78754</v>
      </c>
      <c r="DX63" s="112">
        <v>1630.7897399999999</v>
      </c>
      <c r="DY63" s="112">
        <v>1625.48524</v>
      </c>
      <c r="DZ63" s="112">
        <v>8.1478599999999997</v>
      </c>
      <c r="EA63" s="112">
        <v>6.6933800000000003</v>
      </c>
      <c r="EB63" s="112">
        <v>-30.427129999999998</v>
      </c>
      <c r="EC63" s="112">
        <v>-0.17641000000000001</v>
      </c>
      <c r="ED63" s="112">
        <v>-1.0116799999999999</v>
      </c>
      <c r="EE63" s="112">
        <v>-2.4809100000000002</v>
      </c>
      <c r="EF63" s="112">
        <v>-15.84357</v>
      </c>
      <c r="EG63" s="112">
        <v>-7.8896199999999999</v>
      </c>
      <c r="EH63" s="112">
        <v>-7.1208400000000003</v>
      </c>
      <c r="EI63" s="112">
        <v>932.09186</v>
      </c>
      <c r="EJ63" s="112">
        <v>257.13038</v>
      </c>
      <c r="EK63" s="112">
        <v>388.10586999999998</v>
      </c>
      <c r="EL63" s="112">
        <v>354.25259</v>
      </c>
      <c r="EM63" s="112">
        <v>244.49832000000001</v>
      </c>
      <c r="EN63" s="112">
        <v>209.52909</v>
      </c>
      <c r="EO63" s="112">
        <v>186.83143000000001</v>
      </c>
      <c r="EP63" s="112">
        <v>247.27838</v>
      </c>
      <c r="EQ63" s="114">
        <v>282.30115999999998</v>
      </c>
    </row>
    <row r="64" spans="1:147" x14ac:dyDescent="0.25">
      <c r="A64" s="110" t="s">
        <v>373</v>
      </c>
      <c r="B64" s="110">
        <v>5812</v>
      </c>
      <c r="C64" s="110"/>
      <c r="D64" s="111">
        <v>420.72422999999998</v>
      </c>
      <c r="E64" s="111">
        <v>448.06065000000001</v>
      </c>
      <c r="F64" s="111">
        <v>437.18439000000001</v>
      </c>
      <c r="G64" s="111">
        <v>455.59519</v>
      </c>
      <c r="H64" s="111">
        <v>408.56027</v>
      </c>
      <c r="I64" s="111">
        <v>442.08031999999997</v>
      </c>
      <c r="J64" s="111">
        <v>451.53089</v>
      </c>
      <c r="K64" s="111">
        <v>542.90709000000004</v>
      </c>
      <c r="L64" s="111">
        <v>588.84447</v>
      </c>
      <c r="M64" s="111">
        <v>492.24813999999998</v>
      </c>
      <c r="N64" s="111">
        <v>469.14972999999998</v>
      </c>
      <c r="O64" s="111">
        <v>478.26395000000002</v>
      </c>
      <c r="P64" s="111">
        <v>477.18937</v>
      </c>
      <c r="Q64" s="111">
        <v>473.40902</v>
      </c>
      <c r="R64" s="111">
        <v>504.03347000000002</v>
      </c>
      <c r="S64" s="111">
        <v>591.78674999999998</v>
      </c>
      <c r="T64" s="111">
        <v>473.32292999999999</v>
      </c>
      <c r="U64" s="111">
        <v>543.98024999999996</v>
      </c>
      <c r="V64" s="112">
        <v>-71.523910000000001</v>
      </c>
      <c r="W64" s="112">
        <v>-21.089079999999999</v>
      </c>
      <c r="X64" s="112">
        <v>-41.079560000000001</v>
      </c>
      <c r="Y64" s="112">
        <v>-21.594180000000001</v>
      </c>
      <c r="Z64" s="112">
        <v>-64.848749999999995</v>
      </c>
      <c r="AA64" s="112">
        <v>-61.9531500000001</v>
      </c>
      <c r="AB64" s="112">
        <v>-140.25586000000001</v>
      </c>
      <c r="AC64" s="112">
        <v>69.584160000000097</v>
      </c>
      <c r="AD64" s="112">
        <v>44.864220000000003</v>
      </c>
      <c r="AE64" s="111">
        <v>379.25423000000001</v>
      </c>
      <c r="AF64" s="111">
        <v>382.42464999999999</v>
      </c>
      <c r="AG64" s="111">
        <v>393.54939000000002</v>
      </c>
      <c r="AH64" s="111">
        <v>414.59919000000002</v>
      </c>
      <c r="AI64" s="111">
        <v>372.56527</v>
      </c>
      <c r="AJ64" s="111">
        <v>413.08532000000002</v>
      </c>
      <c r="AK64" s="111">
        <v>418.82688999999999</v>
      </c>
      <c r="AL64" s="111">
        <v>490.93709000000001</v>
      </c>
      <c r="AM64" s="111">
        <v>536.87446999999997</v>
      </c>
      <c r="AN64" s="112">
        <v>112.99391</v>
      </c>
      <c r="AO64" s="112">
        <v>86.725080000000005</v>
      </c>
      <c r="AP64" s="112">
        <v>84.714560000000006</v>
      </c>
      <c r="AQ64" s="112">
        <v>62.590179999999997</v>
      </c>
      <c r="AR64" s="112">
        <v>100.84375</v>
      </c>
      <c r="AS64" s="112">
        <v>90.948149999999998</v>
      </c>
      <c r="AT64" s="112">
        <v>172.95985999999999</v>
      </c>
      <c r="AU64" s="112">
        <v>-17.614159999999998</v>
      </c>
      <c r="AV64" s="112">
        <v>7.1057799999999798</v>
      </c>
      <c r="AW64" s="113">
        <v>0</v>
      </c>
      <c r="AX64" s="113">
        <v>73.302449999999993</v>
      </c>
      <c r="AY64" s="113">
        <v>1.4</v>
      </c>
      <c r="AZ64" s="113">
        <v>2.1755399999999998</v>
      </c>
      <c r="BA64" s="113">
        <v>0</v>
      </c>
      <c r="BB64" s="113">
        <v>6</v>
      </c>
      <c r="BC64" s="113">
        <v>118.1713</v>
      </c>
      <c r="BD64" s="113">
        <v>0</v>
      </c>
      <c r="BE64" s="113">
        <v>246.35515000000001</v>
      </c>
      <c r="BF64" s="112">
        <v>0</v>
      </c>
      <c r="BG64" s="112">
        <v>0</v>
      </c>
      <c r="BH64" s="112">
        <v>0</v>
      </c>
      <c r="BI64" s="112">
        <v>0</v>
      </c>
      <c r="BJ64" s="112">
        <v>0</v>
      </c>
      <c r="BK64" s="112">
        <v>0</v>
      </c>
      <c r="BL64" s="112">
        <v>0</v>
      </c>
      <c r="BM64" s="112">
        <v>0</v>
      </c>
      <c r="BN64" s="112">
        <v>0</v>
      </c>
      <c r="BO64" s="112">
        <v>0</v>
      </c>
      <c r="BP64" s="112">
        <v>73.302449999999993</v>
      </c>
      <c r="BQ64" s="112">
        <v>1.4</v>
      </c>
      <c r="BR64" s="112">
        <v>2.1755399999999998</v>
      </c>
      <c r="BS64" s="112">
        <v>0</v>
      </c>
      <c r="BT64" s="112">
        <v>6</v>
      </c>
      <c r="BU64" s="112">
        <v>118.1713</v>
      </c>
      <c r="BV64" s="112">
        <v>0</v>
      </c>
      <c r="BW64" s="112">
        <v>246.35515000000001</v>
      </c>
      <c r="BX64" s="112">
        <v>379.25423000000001</v>
      </c>
      <c r="BY64" s="112">
        <v>455.72710000000001</v>
      </c>
      <c r="BZ64" s="112">
        <v>394.94938999999999</v>
      </c>
      <c r="CA64" s="112">
        <v>416.77472999999998</v>
      </c>
      <c r="CB64" s="112">
        <v>372.56527</v>
      </c>
      <c r="CC64" s="112">
        <v>419.08532000000002</v>
      </c>
      <c r="CD64" s="112">
        <v>536.99819000000002</v>
      </c>
      <c r="CE64" s="112">
        <v>490.93709000000001</v>
      </c>
      <c r="CF64" s="112">
        <v>783.22961999999995</v>
      </c>
      <c r="CG64" s="112">
        <v>-112.99391</v>
      </c>
      <c r="CH64" s="112">
        <v>-13.42263</v>
      </c>
      <c r="CI64" s="112">
        <v>-83.31456</v>
      </c>
      <c r="CJ64" s="112">
        <v>-60.414639999999999</v>
      </c>
      <c r="CK64" s="112">
        <v>-100.84375</v>
      </c>
      <c r="CL64" s="112">
        <v>-84.948149999999998</v>
      </c>
      <c r="CM64" s="112">
        <v>-54.788559999999997</v>
      </c>
      <c r="CN64" s="112">
        <v>17.614159999999998</v>
      </c>
      <c r="CO64" s="112">
        <v>239.24937</v>
      </c>
      <c r="CP64" s="113">
        <v>258.60000000000002</v>
      </c>
      <c r="CQ64" s="113">
        <v>233.2</v>
      </c>
      <c r="CR64" s="113">
        <v>207.8</v>
      </c>
      <c r="CS64" s="113">
        <v>183</v>
      </c>
      <c r="CT64" s="113">
        <v>169.6</v>
      </c>
      <c r="CU64" s="113">
        <v>156.19999999999999</v>
      </c>
      <c r="CV64" s="113">
        <v>142.80000000000001</v>
      </c>
      <c r="CW64" s="113">
        <v>134.4</v>
      </c>
      <c r="CX64" s="113">
        <v>226</v>
      </c>
      <c r="CY64" s="113">
        <v>285.06554999999997</v>
      </c>
      <c r="CZ64" s="113">
        <v>274.69267000000002</v>
      </c>
      <c r="DA64" s="113">
        <v>239.36418</v>
      </c>
      <c r="DB64" s="113">
        <v>258.87639999999999</v>
      </c>
      <c r="DC64" s="113">
        <v>243.38972999999999</v>
      </c>
      <c r="DD64" s="113">
        <v>214.79325</v>
      </c>
      <c r="DE64" s="113">
        <v>184.31610000000001</v>
      </c>
      <c r="DF64" s="113">
        <v>173.52761000000001</v>
      </c>
      <c r="DG64" s="113">
        <v>255.1337</v>
      </c>
      <c r="DH64" s="113">
        <v>576.87643000000003</v>
      </c>
      <c r="DI64" s="113">
        <v>579.92618000000004</v>
      </c>
      <c r="DJ64" s="113">
        <v>627.91224999999997</v>
      </c>
      <c r="DK64" s="113">
        <v>707.83911000000001</v>
      </c>
      <c r="DL64" s="113">
        <v>793.19619</v>
      </c>
      <c r="DM64" s="113">
        <v>841.46537999999998</v>
      </c>
      <c r="DN64" s="113">
        <v>876.41215</v>
      </c>
      <c r="DO64" s="113">
        <v>848.0095</v>
      </c>
      <c r="DP64" s="113">
        <v>690.36622</v>
      </c>
      <c r="DQ64" s="112">
        <v>-291.81088</v>
      </c>
      <c r="DR64" s="112">
        <v>-305.23351000000002</v>
      </c>
      <c r="DS64" s="112">
        <v>-388.54807</v>
      </c>
      <c r="DT64" s="112">
        <v>-448.96271000000002</v>
      </c>
      <c r="DU64" s="112">
        <v>-549.80646000000002</v>
      </c>
      <c r="DV64" s="112">
        <v>-626.67213000000004</v>
      </c>
      <c r="DW64" s="112">
        <v>-692.09604999999999</v>
      </c>
      <c r="DX64" s="112">
        <v>-674.48189000000002</v>
      </c>
      <c r="DY64" s="112">
        <v>-435.23252000000002</v>
      </c>
      <c r="DZ64" s="112">
        <v>2.7658100000000001</v>
      </c>
      <c r="EA64" s="112">
        <v>2.7092700000000001</v>
      </c>
      <c r="EB64" s="112">
        <v>1.41913</v>
      </c>
      <c r="EC64" s="112">
        <v>-35.094540000000002</v>
      </c>
      <c r="ED64" s="112">
        <v>3.02624</v>
      </c>
      <c r="EE64" s="112">
        <v>-1.0270600000000001</v>
      </c>
      <c r="EF64" s="112">
        <v>-9.5262899999999995</v>
      </c>
      <c r="EG64" s="112">
        <v>-3.0593499999999998</v>
      </c>
      <c r="EH64" s="112">
        <v>-1.48447</v>
      </c>
      <c r="EI64" s="112">
        <v>44.235810000000001</v>
      </c>
      <c r="EJ64" s="112">
        <v>68.345269999999999</v>
      </c>
      <c r="EK64" s="112">
        <v>45.054130000000001</v>
      </c>
      <c r="EL64" s="112">
        <v>5.9014600000000002</v>
      </c>
      <c r="EM64" s="112">
        <v>39.021239999999999</v>
      </c>
      <c r="EN64" s="112">
        <v>27.967939999999999</v>
      </c>
      <c r="EO64" s="112">
        <v>23.177710000000001</v>
      </c>
      <c r="EP64" s="112">
        <v>48.910649999999997</v>
      </c>
      <c r="EQ64" s="114">
        <v>50.485529999999997</v>
      </c>
    </row>
    <row r="65" spans="1:147" x14ac:dyDescent="0.25">
      <c r="A65" s="110" t="s">
        <v>372</v>
      </c>
      <c r="B65" s="110">
        <v>5905</v>
      </c>
      <c r="C65" s="110"/>
      <c r="D65" s="111">
        <v>2342.2752300000002</v>
      </c>
      <c r="E65" s="111">
        <v>2635.30375</v>
      </c>
      <c r="F65" s="111">
        <v>2277.1994300000001</v>
      </c>
      <c r="G65" s="111">
        <v>2422.1026700000002</v>
      </c>
      <c r="H65" s="111">
        <v>2796.7294900000002</v>
      </c>
      <c r="I65" s="111">
        <v>4041.03748</v>
      </c>
      <c r="J65" s="111">
        <v>3192.97201</v>
      </c>
      <c r="K65" s="111">
        <v>2834.6400199999998</v>
      </c>
      <c r="L65" s="111">
        <v>2947.10871</v>
      </c>
      <c r="M65" s="111">
        <v>2376.46632</v>
      </c>
      <c r="N65" s="111">
        <v>2615.61168</v>
      </c>
      <c r="O65" s="111">
        <v>2369.4991599999998</v>
      </c>
      <c r="P65" s="111">
        <v>2931.1100200000001</v>
      </c>
      <c r="Q65" s="111">
        <v>2910.52054</v>
      </c>
      <c r="R65" s="111">
        <v>6517.6644100000003</v>
      </c>
      <c r="S65" s="111">
        <v>3303.9194299999999</v>
      </c>
      <c r="T65" s="111">
        <v>2906.0784899999999</v>
      </c>
      <c r="U65" s="111">
        <v>3186.12655</v>
      </c>
      <c r="V65" s="112">
        <v>-34.191089999999797</v>
      </c>
      <c r="W65" s="112">
        <v>19.692070000000101</v>
      </c>
      <c r="X65" s="112">
        <v>-92.299729999999698</v>
      </c>
      <c r="Y65" s="112">
        <v>-509.00734999999997</v>
      </c>
      <c r="Z65" s="112">
        <v>-113.79105</v>
      </c>
      <c r="AA65" s="112">
        <v>-2476.6269299999999</v>
      </c>
      <c r="AB65" s="112">
        <v>-110.94741999999999</v>
      </c>
      <c r="AC65" s="112">
        <v>-71.438470000000095</v>
      </c>
      <c r="AD65" s="112">
        <v>-239.01784000000001</v>
      </c>
      <c r="AE65" s="111">
        <v>2200.7752300000002</v>
      </c>
      <c r="AF65" s="111">
        <v>2523.9872500000001</v>
      </c>
      <c r="AG65" s="111">
        <v>2165.88393</v>
      </c>
      <c r="AH65" s="111">
        <v>2334.6026700000002</v>
      </c>
      <c r="AI65" s="111">
        <v>2725.6294899999998</v>
      </c>
      <c r="AJ65" s="111">
        <v>2730.08844</v>
      </c>
      <c r="AK65" s="111">
        <v>3003.3925100000001</v>
      </c>
      <c r="AL65" s="111">
        <v>2793.0400199999999</v>
      </c>
      <c r="AM65" s="111">
        <v>2905.5087100000001</v>
      </c>
      <c r="AN65" s="112">
        <v>175.69109</v>
      </c>
      <c r="AO65" s="112">
        <v>91.624429999999805</v>
      </c>
      <c r="AP65" s="112">
        <v>203.61523</v>
      </c>
      <c r="AQ65" s="112">
        <v>596.50734999999997</v>
      </c>
      <c r="AR65" s="112">
        <v>184.89105000000001</v>
      </c>
      <c r="AS65" s="112">
        <v>3787.5759699999999</v>
      </c>
      <c r="AT65" s="112">
        <v>300.52692000000002</v>
      </c>
      <c r="AU65" s="112">
        <v>113.03847</v>
      </c>
      <c r="AV65" s="112">
        <v>280.61784</v>
      </c>
      <c r="AW65" s="113">
        <v>0</v>
      </c>
      <c r="AX65" s="113">
        <v>0</v>
      </c>
      <c r="AY65" s="113">
        <v>90.406559999999999</v>
      </c>
      <c r="AZ65" s="113">
        <v>1128.1369400000001</v>
      </c>
      <c r="BA65" s="113">
        <v>437.85109999999997</v>
      </c>
      <c r="BB65" s="113">
        <v>720</v>
      </c>
      <c r="BC65" s="113">
        <v>69.348650000000006</v>
      </c>
      <c r="BD65" s="113">
        <v>0</v>
      </c>
      <c r="BE65" s="113">
        <v>34.413400000000003</v>
      </c>
      <c r="BF65" s="112">
        <v>0</v>
      </c>
      <c r="BG65" s="112">
        <v>0</v>
      </c>
      <c r="BH65" s="112">
        <v>0</v>
      </c>
      <c r="BI65" s="112">
        <v>0</v>
      </c>
      <c r="BJ65" s="112">
        <v>357.30315999999999</v>
      </c>
      <c r="BK65" s="112">
        <v>190.17195000000001</v>
      </c>
      <c r="BL65" s="112">
        <v>10.494999999999999</v>
      </c>
      <c r="BM65" s="112">
        <v>0</v>
      </c>
      <c r="BN65" s="112">
        <v>0</v>
      </c>
      <c r="BO65" s="112">
        <v>0</v>
      </c>
      <c r="BP65" s="112">
        <v>0</v>
      </c>
      <c r="BQ65" s="112">
        <v>90.406559999999999</v>
      </c>
      <c r="BR65" s="112">
        <v>1128.1369400000001</v>
      </c>
      <c r="BS65" s="112">
        <v>80.547939999999997</v>
      </c>
      <c r="BT65" s="112">
        <v>529.82804999999996</v>
      </c>
      <c r="BU65" s="112">
        <v>58.853650000000002</v>
      </c>
      <c r="BV65" s="112">
        <v>0</v>
      </c>
      <c r="BW65" s="112">
        <v>34.413400000000003</v>
      </c>
      <c r="BX65" s="112">
        <v>2200.7752300000002</v>
      </c>
      <c r="BY65" s="112">
        <v>2523.9872500000001</v>
      </c>
      <c r="BZ65" s="112">
        <v>2256.2904899999999</v>
      </c>
      <c r="CA65" s="112">
        <v>3462.7396100000001</v>
      </c>
      <c r="CB65" s="112">
        <v>3163.4805900000001</v>
      </c>
      <c r="CC65" s="112">
        <v>3450.08844</v>
      </c>
      <c r="CD65" s="112">
        <v>3072.74116</v>
      </c>
      <c r="CE65" s="112">
        <v>2793.0400199999999</v>
      </c>
      <c r="CF65" s="112">
        <v>2939.92211</v>
      </c>
      <c r="CG65" s="112">
        <v>-175.69109</v>
      </c>
      <c r="CH65" s="112">
        <v>-91.624430000000004</v>
      </c>
      <c r="CI65" s="112">
        <v>-113.20867</v>
      </c>
      <c r="CJ65" s="112">
        <v>531.62959000000001</v>
      </c>
      <c r="CK65" s="112">
        <v>-104.34311</v>
      </c>
      <c r="CL65" s="112">
        <v>-3257.7479199999998</v>
      </c>
      <c r="CM65" s="112">
        <v>-241.67327</v>
      </c>
      <c r="CN65" s="112">
        <v>-113.03847</v>
      </c>
      <c r="CO65" s="112">
        <v>-246.20444000000001</v>
      </c>
      <c r="CP65" s="113">
        <v>2116</v>
      </c>
      <c r="CQ65" s="113">
        <v>2029.5492999999999</v>
      </c>
      <c r="CR65" s="113">
        <v>1936.57799</v>
      </c>
      <c r="CS65" s="113">
        <v>3682</v>
      </c>
      <c r="CT65" s="113">
        <v>3714.3874999999998</v>
      </c>
      <c r="CU65" s="113">
        <v>2177.10482</v>
      </c>
      <c r="CV65" s="113">
        <v>2024.6844599999999</v>
      </c>
      <c r="CW65" s="113">
        <v>19.636590000000002</v>
      </c>
      <c r="CX65" s="113">
        <v>15.356579999999999</v>
      </c>
      <c r="CY65" s="113">
        <v>2316.6972300000002</v>
      </c>
      <c r="CZ65" s="113">
        <v>2208.6055500000002</v>
      </c>
      <c r="DA65" s="113">
        <v>2277.3648899999998</v>
      </c>
      <c r="DB65" s="113">
        <v>3923.5455200000001</v>
      </c>
      <c r="DC65" s="113">
        <v>4602.1959900000002</v>
      </c>
      <c r="DD65" s="113">
        <v>2984.5769300000002</v>
      </c>
      <c r="DE65" s="113">
        <v>2598.2982299999999</v>
      </c>
      <c r="DF65" s="113">
        <v>558.60866999999996</v>
      </c>
      <c r="DG65" s="113">
        <v>400.11739999999998</v>
      </c>
      <c r="DH65" s="113">
        <v>4330.4005500000003</v>
      </c>
      <c r="DI65" s="113">
        <v>4313.9332999999997</v>
      </c>
      <c r="DJ65" s="113">
        <v>4495.9013100000002</v>
      </c>
      <c r="DK65" s="113">
        <v>5610.4523499999996</v>
      </c>
      <c r="DL65" s="113">
        <v>6393.4459299999999</v>
      </c>
      <c r="DM65" s="113">
        <v>8033.5747899999997</v>
      </c>
      <c r="DN65" s="113">
        <v>7888.9693600000001</v>
      </c>
      <c r="DO65" s="113">
        <v>5962.3182699999998</v>
      </c>
      <c r="DP65" s="113">
        <v>6050.0314399999997</v>
      </c>
      <c r="DQ65" s="112">
        <v>-2013.7033200000001</v>
      </c>
      <c r="DR65" s="112">
        <v>-2105.3277499999999</v>
      </c>
      <c r="DS65" s="112">
        <v>-2218.5364199999999</v>
      </c>
      <c r="DT65" s="112">
        <v>-1686.9068299999999</v>
      </c>
      <c r="DU65" s="112">
        <v>-1791.2499399999999</v>
      </c>
      <c r="DV65" s="112">
        <v>-5048.9978600000004</v>
      </c>
      <c r="DW65" s="112">
        <v>-5290.6711299999997</v>
      </c>
      <c r="DX65" s="112">
        <v>-5403.7096000000001</v>
      </c>
      <c r="DY65" s="112">
        <v>-5649.9140399999997</v>
      </c>
      <c r="DZ65" s="112">
        <v>1.8188299999999999</v>
      </c>
      <c r="EA65" s="112">
        <v>-43.529359999999997</v>
      </c>
      <c r="EB65" s="112">
        <v>-41.710189999999997</v>
      </c>
      <c r="EC65" s="112">
        <v>-47.473439999999997</v>
      </c>
      <c r="ED65" s="112">
        <v>-50.800330000000002</v>
      </c>
      <c r="EE65" s="112">
        <v>-42.109589999999997</v>
      </c>
      <c r="EF65" s="112">
        <v>-42.459119999999999</v>
      </c>
      <c r="EG65" s="112">
        <v>-37.663089999999997</v>
      </c>
      <c r="EH65" s="112">
        <v>-56.870399999999997</v>
      </c>
      <c r="EI65" s="112">
        <v>143.31882999999999</v>
      </c>
      <c r="EJ65" s="112">
        <v>67.787639999999996</v>
      </c>
      <c r="EK65" s="112">
        <v>69.605810000000005</v>
      </c>
      <c r="EL65" s="112">
        <v>40.026560000000003</v>
      </c>
      <c r="EM65" s="112">
        <v>20.299669999999999</v>
      </c>
      <c r="EN65" s="112">
        <v>1268.83941</v>
      </c>
      <c r="EO65" s="112">
        <v>147.12088</v>
      </c>
      <c r="EP65" s="112">
        <v>3.9369100000000001</v>
      </c>
      <c r="EQ65" s="114">
        <v>-15.2704</v>
      </c>
    </row>
    <row r="66" spans="1:147" x14ac:dyDescent="0.25">
      <c r="A66" s="110" t="s">
        <v>371</v>
      </c>
      <c r="B66" s="110">
        <v>5882</v>
      </c>
      <c r="C66" s="110"/>
      <c r="D66" s="111">
        <v>15238.46369</v>
      </c>
      <c r="E66" s="111">
        <v>14601.81093</v>
      </c>
      <c r="F66" s="111">
        <v>13859.929340000001</v>
      </c>
      <c r="G66" s="111">
        <v>14895.067940000001</v>
      </c>
      <c r="H66" s="111">
        <v>13891.81431</v>
      </c>
      <c r="I66" s="111">
        <v>14575.53405</v>
      </c>
      <c r="J66" s="111">
        <v>17955.8861</v>
      </c>
      <c r="K66" s="111">
        <v>16204.4138</v>
      </c>
      <c r="L66" s="111">
        <v>17471.684239999999</v>
      </c>
      <c r="M66" s="111">
        <v>14019.93951</v>
      </c>
      <c r="N66" s="111">
        <v>17350.583559999999</v>
      </c>
      <c r="O66" s="111">
        <v>15584.798349999999</v>
      </c>
      <c r="P66" s="111">
        <v>15304.60204</v>
      </c>
      <c r="Q66" s="111">
        <v>17492.410629999998</v>
      </c>
      <c r="R66" s="111">
        <v>16662.89011</v>
      </c>
      <c r="S66" s="111">
        <v>19216.194309999999</v>
      </c>
      <c r="T66" s="111">
        <v>17548.244750000002</v>
      </c>
      <c r="U66" s="111">
        <v>18293.25763</v>
      </c>
      <c r="V66" s="112">
        <v>1218.5241799999999</v>
      </c>
      <c r="W66" s="112">
        <v>-2748.7726299999999</v>
      </c>
      <c r="X66" s="112">
        <v>-1724.8690099999999</v>
      </c>
      <c r="Y66" s="112">
        <v>-409.534099999999</v>
      </c>
      <c r="Z66" s="112">
        <v>-3600.5963200000001</v>
      </c>
      <c r="AA66" s="112">
        <v>-2087.3560600000001</v>
      </c>
      <c r="AB66" s="112">
        <v>-1260.3082099999999</v>
      </c>
      <c r="AC66" s="112">
        <v>-1343.83095</v>
      </c>
      <c r="AD66" s="112">
        <v>-821.57339000000104</v>
      </c>
      <c r="AE66" s="111">
        <v>14948.59469</v>
      </c>
      <c r="AF66" s="111">
        <v>14151.743780000001</v>
      </c>
      <c r="AG66" s="111">
        <v>13062.380090000001</v>
      </c>
      <c r="AH66" s="111">
        <v>14591.917939999999</v>
      </c>
      <c r="AI66" s="111">
        <v>13567.113310000001</v>
      </c>
      <c r="AJ66" s="111">
        <v>14171.098050000001</v>
      </c>
      <c r="AK66" s="111">
        <v>17589.518499999998</v>
      </c>
      <c r="AL66" s="111">
        <v>15654.371800000001</v>
      </c>
      <c r="AM66" s="111">
        <v>17007.51024</v>
      </c>
      <c r="AN66" s="112">
        <v>-928.65517999999997</v>
      </c>
      <c r="AO66" s="112">
        <v>3198.8397799999998</v>
      </c>
      <c r="AP66" s="112">
        <v>2522.4182599999999</v>
      </c>
      <c r="AQ66" s="112">
        <v>712.68409999999994</v>
      </c>
      <c r="AR66" s="112">
        <v>3925.2973200000001</v>
      </c>
      <c r="AS66" s="112">
        <v>2491.7920600000002</v>
      </c>
      <c r="AT66" s="112">
        <v>1626.67581</v>
      </c>
      <c r="AU66" s="112">
        <v>1893.8729499999999</v>
      </c>
      <c r="AV66" s="112">
        <v>1285.74739</v>
      </c>
      <c r="AW66" s="113">
        <v>1159.8461</v>
      </c>
      <c r="AX66" s="113">
        <v>1857.80402</v>
      </c>
      <c r="AY66" s="113">
        <v>1023.4258</v>
      </c>
      <c r="AZ66" s="113">
        <v>913.84711000000004</v>
      </c>
      <c r="BA66" s="113">
        <v>2142.5781699999998</v>
      </c>
      <c r="BB66" s="113">
        <v>1578.89735</v>
      </c>
      <c r="BC66" s="113">
        <v>3062.0065800000002</v>
      </c>
      <c r="BD66" s="113">
        <v>1645.6103499999999</v>
      </c>
      <c r="BE66" s="113">
        <v>822.96524999999997</v>
      </c>
      <c r="BF66" s="112">
        <v>299.2441</v>
      </c>
      <c r="BG66" s="112">
        <v>45</v>
      </c>
      <c r="BH66" s="112">
        <v>381.07324999999997</v>
      </c>
      <c r="BI66" s="112">
        <v>542.32339999999999</v>
      </c>
      <c r="BJ66" s="112">
        <v>6.9425999999999997</v>
      </c>
      <c r="BK66" s="112">
        <v>25.998999999999999</v>
      </c>
      <c r="BL66" s="112">
        <v>10.75905</v>
      </c>
      <c r="BM66" s="112">
        <v>11.52</v>
      </c>
      <c r="BN66" s="112">
        <v>0</v>
      </c>
      <c r="BO66" s="112">
        <v>860.60199999999998</v>
      </c>
      <c r="BP66" s="112">
        <v>1812.80402</v>
      </c>
      <c r="BQ66" s="112">
        <v>642.35254999999995</v>
      </c>
      <c r="BR66" s="112">
        <v>371.52370999999999</v>
      </c>
      <c r="BS66" s="112">
        <v>2135.6355699999999</v>
      </c>
      <c r="BT66" s="112">
        <v>1552.8983499999999</v>
      </c>
      <c r="BU66" s="112">
        <v>3051.2475300000001</v>
      </c>
      <c r="BV66" s="112">
        <v>1634.0903499999999</v>
      </c>
      <c r="BW66" s="112">
        <v>822.96524999999997</v>
      </c>
      <c r="BX66" s="112">
        <v>16108.440790000001</v>
      </c>
      <c r="BY66" s="112">
        <v>16009.5478</v>
      </c>
      <c r="BZ66" s="112">
        <v>14085.80589</v>
      </c>
      <c r="CA66" s="112">
        <v>15505.76505</v>
      </c>
      <c r="CB66" s="112">
        <v>15709.69148</v>
      </c>
      <c r="CC66" s="112">
        <v>15749.9954</v>
      </c>
      <c r="CD66" s="112">
        <v>20651.525079999999</v>
      </c>
      <c r="CE66" s="112">
        <v>17299.98215</v>
      </c>
      <c r="CF66" s="112">
        <v>17830.475490000001</v>
      </c>
      <c r="CG66" s="112">
        <v>1789.2571800000001</v>
      </c>
      <c r="CH66" s="112">
        <v>-1386.03576</v>
      </c>
      <c r="CI66" s="112">
        <v>-1880.0657100000001</v>
      </c>
      <c r="CJ66" s="112">
        <v>-341.16039000000001</v>
      </c>
      <c r="CK66" s="112">
        <v>-1789.66175</v>
      </c>
      <c r="CL66" s="112">
        <v>-938.89371000000006</v>
      </c>
      <c r="CM66" s="112">
        <v>1424.5717199999999</v>
      </c>
      <c r="CN66" s="112">
        <v>-259.7826</v>
      </c>
      <c r="CO66" s="112">
        <v>-462.78214000000003</v>
      </c>
      <c r="CP66" s="113">
        <v>8702.3518499999991</v>
      </c>
      <c r="CQ66" s="113">
        <v>9312.8817500000005</v>
      </c>
      <c r="CR66" s="113">
        <v>8067.5971</v>
      </c>
      <c r="CS66" s="113">
        <v>11779.831099999999</v>
      </c>
      <c r="CT66" s="113">
        <v>11222.710999999999</v>
      </c>
      <c r="CU66" s="113">
        <v>11227.163</v>
      </c>
      <c r="CV66" s="113">
        <v>11228.405500000001</v>
      </c>
      <c r="CW66" s="113">
        <v>11212.270500000001</v>
      </c>
      <c r="CX66" s="113">
        <v>11214.6585</v>
      </c>
      <c r="CY66" s="113">
        <v>10545.12074</v>
      </c>
      <c r="CZ66" s="113">
        <v>12868.17304</v>
      </c>
      <c r="DA66" s="113">
        <v>9641.0342199999996</v>
      </c>
      <c r="DB66" s="113">
        <v>13130.733840000001</v>
      </c>
      <c r="DC66" s="113">
        <v>12698.29709</v>
      </c>
      <c r="DD66" s="113">
        <v>13144.83093</v>
      </c>
      <c r="DE66" s="113">
        <v>13599.830910000001</v>
      </c>
      <c r="DF66" s="113">
        <v>12437.442880000001</v>
      </c>
      <c r="DG66" s="113">
        <v>12575.3701</v>
      </c>
      <c r="DH66" s="113">
        <v>9505.1166499999999</v>
      </c>
      <c r="DI66" s="113">
        <v>11385.264709999999</v>
      </c>
      <c r="DJ66" s="113">
        <v>9903.7055999999993</v>
      </c>
      <c r="DK66" s="113">
        <v>12228.84784</v>
      </c>
      <c r="DL66" s="113">
        <v>12218.511339999999</v>
      </c>
      <c r="DM66" s="113">
        <v>12658.856680000001</v>
      </c>
      <c r="DN66" s="113">
        <v>11689.28494</v>
      </c>
      <c r="DO66" s="113">
        <v>10786.67951</v>
      </c>
      <c r="DP66" s="113">
        <v>11391.10037</v>
      </c>
      <c r="DQ66" s="112">
        <v>1040.0040899999999</v>
      </c>
      <c r="DR66" s="112">
        <v>1482.90833</v>
      </c>
      <c r="DS66" s="112">
        <v>-262.67138</v>
      </c>
      <c r="DT66" s="112">
        <v>901.88599999999997</v>
      </c>
      <c r="DU66" s="112">
        <v>479.78575000000001</v>
      </c>
      <c r="DV66" s="112">
        <v>485.97424999999998</v>
      </c>
      <c r="DW66" s="112">
        <v>1910.5459699999999</v>
      </c>
      <c r="DX66" s="112">
        <v>1650.7633699999999</v>
      </c>
      <c r="DY66" s="112">
        <v>1184.26973</v>
      </c>
      <c r="DZ66" s="112">
        <v>44.781820000000003</v>
      </c>
      <c r="EA66" s="112">
        <v>40.827629999999999</v>
      </c>
      <c r="EB66" s="112">
        <v>-9.5604700000000005</v>
      </c>
      <c r="EC66" s="112">
        <v>23.56202</v>
      </c>
      <c r="ED66" s="112">
        <v>-88.852289999999996</v>
      </c>
      <c r="EE66" s="112">
        <v>-140.45660000000001</v>
      </c>
      <c r="EF66" s="112">
        <v>-158.76426000000001</v>
      </c>
      <c r="EG66" s="112">
        <v>-124.01585</v>
      </c>
      <c r="EH66" s="112">
        <v>-143.6491</v>
      </c>
      <c r="EI66" s="112">
        <v>334.65082000000001</v>
      </c>
      <c r="EJ66" s="112">
        <v>490.89463000000001</v>
      </c>
      <c r="EK66" s="112">
        <v>787.98852999999997</v>
      </c>
      <c r="EL66" s="112">
        <v>326.71202</v>
      </c>
      <c r="EM66" s="112">
        <v>235.84871000000001</v>
      </c>
      <c r="EN66" s="112">
        <v>263.9794</v>
      </c>
      <c r="EO66" s="112">
        <v>207.60373999999999</v>
      </c>
      <c r="EP66" s="112">
        <v>426.02614999999997</v>
      </c>
      <c r="EQ66" s="114">
        <v>320.5249</v>
      </c>
    </row>
    <row r="67" spans="1:147" x14ac:dyDescent="0.25">
      <c r="A67" s="110" t="s">
        <v>370</v>
      </c>
      <c r="B67" s="110">
        <v>5841</v>
      </c>
      <c r="C67" s="110"/>
      <c r="D67" s="111">
        <v>21123.592720000001</v>
      </c>
      <c r="E67" s="111">
        <v>19438.642589999999</v>
      </c>
      <c r="F67" s="111">
        <v>19829.316050000001</v>
      </c>
      <c r="G67" s="111">
        <v>20200.87991</v>
      </c>
      <c r="H67" s="111">
        <v>20612.801459999999</v>
      </c>
      <c r="I67" s="111">
        <v>20772.05401</v>
      </c>
      <c r="J67" s="111">
        <v>21780.466789999999</v>
      </c>
      <c r="K67" s="111">
        <v>21041.193940000001</v>
      </c>
      <c r="L67" s="111">
        <v>21235.82978</v>
      </c>
      <c r="M67" s="111">
        <v>20684.536629999999</v>
      </c>
      <c r="N67" s="111">
        <v>20138.851750000002</v>
      </c>
      <c r="O67" s="111">
        <v>20343.245279999999</v>
      </c>
      <c r="P67" s="111">
        <v>20158.743910000001</v>
      </c>
      <c r="Q67" s="111">
        <v>21509.170119999999</v>
      </c>
      <c r="R67" s="111">
        <v>21821.93922</v>
      </c>
      <c r="S67" s="111">
        <v>22246.974620000001</v>
      </c>
      <c r="T67" s="111">
        <v>21904.459190000001</v>
      </c>
      <c r="U67" s="111">
        <v>23736.372739999999</v>
      </c>
      <c r="V67" s="112">
        <v>439.05609000000197</v>
      </c>
      <c r="W67" s="112">
        <v>-700.20916000000204</v>
      </c>
      <c r="X67" s="112">
        <v>-513.92922999999803</v>
      </c>
      <c r="Y67" s="112">
        <v>42.135999999998603</v>
      </c>
      <c r="Z67" s="112">
        <v>-896.36865999999998</v>
      </c>
      <c r="AA67" s="112">
        <v>-1049.8852099999999</v>
      </c>
      <c r="AB67" s="112">
        <v>-466.507830000002</v>
      </c>
      <c r="AC67" s="112">
        <v>-863.26525000000004</v>
      </c>
      <c r="AD67" s="112">
        <v>-2500.5429600000002</v>
      </c>
      <c r="AE67" s="111">
        <v>19639.271720000001</v>
      </c>
      <c r="AF67" s="111">
        <v>18069.119890000002</v>
      </c>
      <c r="AG67" s="111">
        <v>18358.084490000001</v>
      </c>
      <c r="AH67" s="111">
        <v>18653.121159999999</v>
      </c>
      <c r="AI67" s="111">
        <v>19122.190559999999</v>
      </c>
      <c r="AJ67" s="111">
        <v>19339.621009999999</v>
      </c>
      <c r="AK67" s="111">
        <v>20210.809539999998</v>
      </c>
      <c r="AL67" s="111">
        <v>19230.712650000001</v>
      </c>
      <c r="AM67" s="111">
        <v>19272.537980000001</v>
      </c>
      <c r="AN67" s="112">
        <v>1045.2649100000001</v>
      </c>
      <c r="AO67" s="112">
        <v>2069.7318599999999</v>
      </c>
      <c r="AP67" s="112">
        <v>1985.1607899999999</v>
      </c>
      <c r="AQ67" s="112">
        <v>1505.62275</v>
      </c>
      <c r="AR67" s="112">
        <v>2386.9795600000002</v>
      </c>
      <c r="AS67" s="112">
        <v>2482.3182099999999</v>
      </c>
      <c r="AT67" s="112">
        <v>2036.16508</v>
      </c>
      <c r="AU67" s="112">
        <v>2673.7465400000001</v>
      </c>
      <c r="AV67" s="112">
        <v>4463.8347599999997</v>
      </c>
      <c r="AW67" s="113">
        <v>3279.1049600000001</v>
      </c>
      <c r="AX67" s="113">
        <v>4543.13285</v>
      </c>
      <c r="AY67" s="113">
        <v>8040.5627100000002</v>
      </c>
      <c r="AZ67" s="113">
        <v>9388.5713699999997</v>
      </c>
      <c r="BA67" s="113">
        <v>3582.78755</v>
      </c>
      <c r="BB67" s="113">
        <v>3997.1523499999998</v>
      </c>
      <c r="BC67" s="113">
        <v>4808.8179</v>
      </c>
      <c r="BD67" s="113">
        <v>3759.0629100000001</v>
      </c>
      <c r="BE67" s="113">
        <v>3611.3263000000002</v>
      </c>
      <c r="BF67" s="112">
        <v>1617.00405</v>
      </c>
      <c r="BG67" s="112">
        <v>1218.4699000000001</v>
      </c>
      <c r="BH67" s="112">
        <v>2347.4843599999999</v>
      </c>
      <c r="BI67" s="112">
        <v>6304.6821499999996</v>
      </c>
      <c r="BJ67" s="112">
        <v>1197.5572</v>
      </c>
      <c r="BK67" s="112">
        <v>993.75374999999997</v>
      </c>
      <c r="BL67" s="112">
        <v>1269.2426</v>
      </c>
      <c r="BM67" s="112">
        <v>343.21319999999997</v>
      </c>
      <c r="BN67" s="112">
        <v>1897.9700800000001</v>
      </c>
      <c r="BO67" s="112">
        <v>1662.1009100000001</v>
      </c>
      <c r="BP67" s="112">
        <v>3324.6629499999999</v>
      </c>
      <c r="BQ67" s="112">
        <v>5693.0783499999998</v>
      </c>
      <c r="BR67" s="112">
        <v>3083.88922</v>
      </c>
      <c r="BS67" s="112">
        <v>2385.2303499999998</v>
      </c>
      <c r="BT67" s="112">
        <v>3003.3986</v>
      </c>
      <c r="BU67" s="112">
        <v>3539.5753</v>
      </c>
      <c r="BV67" s="112">
        <v>3415.84971</v>
      </c>
      <c r="BW67" s="112">
        <v>1713.3562199999999</v>
      </c>
      <c r="BX67" s="112">
        <v>22918.376680000001</v>
      </c>
      <c r="BY67" s="112">
        <v>22612.25274</v>
      </c>
      <c r="BZ67" s="112">
        <v>26398.647199999999</v>
      </c>
      <c r="CA67" s="112">
        <v>28041.69253</v>
      </c>
      <c r="CB67" s="112">
        <v>22704.97811</v>
      </c>
      <c r="CC67" s="112">
        <v>23336.773359999999</v>
      </c>
      <c r="CD67" s="112">
        <v>25019.62744</v>
      </c>
      <c r="CE67" s="112">
        <v>22989.775559999998</v>
      </c>
      <c r="CF67" s="112">
        <v>22883.864280000002</v>
      </c>
      <c r="CG67" s="112">
        <v>616.83600000000001</v>
      </c>
      <c r="CH67" s="112">
        <v>1254.93109</v>
      </c>
      <c r="CI67" s="112">
        <v>3707.9175599999999</v>
      </c>
      <c r="CJ67" s="112">
        <v>1578.26647</v>
      </c>
      <c r="CK67" s="112">
        <v>-1.7492099999999999</v>
      </c>
      <c r="CL67" s="112">
        <v>521.08038999999997</v>
      </c>
      <c r="CM67" s="112">
        <v>1503.41022</v>
      </c>
      <c r="CN67" s="112">
        <v>742.10316999999998</v>
      </c>
      <c r="CO67" s="112">
        <v>-2750.4785400000001</v>
      </c>
      <c r="CP67" s="113">
        <v>34064.88508</v>
      </c>
      <c r="CQ67" s="113">
        <v>35730.316429999999</v>
      </c>
      <c r="CR67" s="113">
        <v>37982.153359999997</v>
      </c>
      <c r="CS67" s="113">
        <v>37953.933080000003</v>
      </c>
      <c r="CT67" s="113">
        <v>37899.786379999998</v>
      </c>
      <c r="CU67" s="113">
        <v>38387.74368</v>
      </c>
      <c r="CV67" s="113">
        <v>36883.593679999998</v>
      </c>
      <c r="CW67" s="113">
        <v>37003.883679999999</v>
      </c>
      <c r="CX67" s="113">
        <v>34702.903680000003</v>
      </c>
      <c r="CY67" s="113">
        <v>36142.220200000003</v>
      </c>
      <c r="CZ67" s="113">
        <v>38626.343260000001</v>
      </c>
      <c r="DA67" s="113">
        <v>40131.77246</v>
      </c>
      <c r="DB67" s="113">
        <v>40846.370269999999</v>
      </c>
      <c r="DC67" s="113">
        <v>40875.058879999997</v>
      </c>
      <c r="DD67" s="113">
        <v>41085.924379999997</v>
      </c>
      <c r="DE67" s="113">
        <v>39493.183510000003</v>
      </c>
      <c r="DF67" s="113">
        <v>39599.827830000002</v>
      </c>
      <c r="DG67" s="113">
        <v>38185.642780000002</v>
      </c>
      <c r="DH67" s="113">
        <v>17574.377369999998</v>
      </c>
      <c r="DI67" s="113">
        <v>18803.569339999998</v>
      </c>
      <c r="DJ67" s="113">
        <v>16601.080979999999</v>
      </c>
      <c r="DK67" s="113">
        <v>15737.412319999999</v>
      </c>
      <c r="DL67" s="113">
        <v>15767.85014</v>
      </c>
      <c r="DM67" s="113">
        <v>15457.635249999999</v>
      </c>
      <c r="DN67" s="113">
        <v>12361.48416</v>
      </c>
      <c r="DO67" s="113">
        <v>11726.025310000001</v>
      </c>
      <c r="DP67" s="113">
        <v>13062.318799999999</v>
      </c>
      <c r="DQ67" s="112">
        <v>18567.842830000001</v>
      </c>
      <c r="DR67" s="112">
        <v>19822.77392</v>
      </c>
      <c r="DS67" s="112">
        <v>23530.691480000001</v>
      </c>
      <c r="DT67" s="112">
        <v>25108.95795</v>
      </c>
      <c r="DU67" s="112">
        <v>25107.208739999998</v>
      </c>
      <c r="DV67" s="112">
        <v>25628.289130000001</v>
      </c>
      <c r="DW67" s="112">
        <v>27131.699349999999</v>
      </c>
      <c r="DX67" s="112">
        <v>27873.802520000001</v>
      </c>
      <c r="DY67" s="112">
        <v>25123.323980000001</v>
      </c>
      <c r="DZ67" s="112">
        <v>709.05882999999994</v>
      </c>
      <c r="EA67" s="112">
        <v>632.25586999999996</v>
      </c>
      <c r="EB67" s="112">
        <v>596.52998000000002</v>
      </c>
      <c r="EC67" s="112">
        <v>465.53449999999998</v>
      </c>
      <c r="ED67" s="112">
        <v>398.37581</v>
      </c>
      <c r="EE67" s="112">
        <v>335.61991999999998</v>
      </c>
      <c r="EF67" s="112">
        <v>294.38887</v>
      </c>
      <c r="EG67" s="112">
        <v>341.09062999999998</v>
      </c>
      <c r="EH67" s="112">
        <v>194.05811</v>
      </c>
      <c r="EI67" s="112">
        <v>2193.3798299999999</v>
      </c>
      <c r="EJ67" s="112">
        <v>2001.7788700000001</v>
      </c>
      <c r="EK67" s="112">
        <v>2067.7619800000002</v>
      </c>
      <c r="EL67" s="112">
        <v>2013.2935</v>
      </c>
      <c r="EM67" s="112">
        <v>1888.9868100000001</v>
      </c>
      <c r="EN67" s="112">
        <v>1768.0529200000001</v>
      </c>
      <c r="EO67" s="112">
        <v>1864.0458699999999</v>
      </c>
      <c r="EP67" s="112">
        <v>2151.5716299999999</v>
      </c>
      <c r="EQ67" s="114">
        <v>2157.3501099999999</v>
      </c>
    </row>
    <row r="68" spans="1:147" x14ac:dyDescent="0.25">
      <c r="A68" s="110" t="s">
        <v>369</v>
      </c>
      <c r="B68" s="110">
        <v>5707</v>
      </c>
      <c r="C68" s="110"/>
      <c r="D68" s="111">
        <v>7261.7060700000002</v>
      </c>
      <c r="E68" s="111">
        <v>7861.7369600000002</v>
      </c>
      <c r="F68" s="111">
        <v>8096.8500199999999</v>
      </c>
      <c r="G68" s="111">
        <v>8321.3574100000005</v>
      </c>
      <c r="H68" s="111">
        <v>7601.4834000000001</v>
      </c>
      <c r="I68" s="111">
        <v>7742.8951999999999</v>
      </c>
      <c r="J68" s="111">
        <v>7761.81466</v>
      </c>
      <c r="K68" s="111">
        <v>7712.1036899999999</v>
      </c>
      <c r="L68" s="111">
        <v>8121.7660500000002</v>
      </c>
      <c r="M68" s="111">
        <v>7724.9426400000002</v>
      </c>
      <c r="N68" s="111">
        <v>9869.8810900000008</v>
      </c>
      <c r="O68" s="111">
        <v>7856.2331199999999</v>
      </c>
      <c r="P68" s="111">
        <v>8851.5201300000008</v>
      </c>
      <c r="Q68" s="111">
        <v>7810.8182699999998</v>
      </c>
      <c r="R68" s="111">
        <v>7611.6697100000001</v>
      </c>
      <c r="S68" s="111">
        <v>7805.17929</v>
      </c>
      <c r="T68" s="111">
        <v>7699.7171200000003</v>
      </c>
      <c r="U68" s="111">
        <v>8571.2170299999998</v>
      </c>
      <c r="V68" s="112">
        <v>-463.23656999999997</v>
      </c>
      <c r="W68" s="112">
        <v>-2008.1441299999999</v>
      </c>
      <c r="X68" s="112">
        <v>240.61689999999999</v>
      </c>
      <c r="Y68" s="112">
        <v>-530.16272000000004</v>
      </c>
      <c r="Z68" s="112">
        <v>-209.33487</v>
      </c>
      <c r="AA68" s="112">
        <v>131.22549000000001</v>
      </c>
      <c r="AB68" s="112">
        <v>-43.364629999999998</v>
      </c>
      <c r="AC68" s="112">
        <v>12.386569999999701</v>
      </c>
      <c r="AD68" s="112">
        <v>-449.45098000000002</v>
      </c>
      <c r="AE68" s="111">
        <v>7071.8813700000001</v>
      </c>
      <c r="AF68" s="111">
        <v>7097.3980000000001</v>
      </c>
      <c r="AG68" s="111">
        <v>7727.1044700000002</v>
      </c>
      <c r="AH68" s="111">
        <v>8115.3574099999996</v>
      </c>
      <c r="AI68" s="111">
        <v>7410.8714399999999</v>
      </c>
      <c r="AJ68" s="111">
        <v>7274.62601</v>
      </c>
      <c r="AK68" s="111">
        <v>7347.7863699999998</v>
      </c>
      <c r="AL68" s="111">
        <v>7317.97894</v>
      </c>
      <c r="AM68" s="111">
        <v>7835.7660500000002</v>
      </c>
      <c r="AN68" s="112">
        <v>653.06127000000004</v>
      </c>
      <c r="AO68" s="112">
        <v>2772.4830900000002</v>
      </c>
      <c r="AP68" s="112">
        <v>129.12864999999999</v>
      </c>
      <c r="AQ68" s="112">
        <v>736.16272000000095</v>
      </c>
      <c r="AR68" s="112">
        <v>399.94682999999998</v>
      </c>
      <c r="AS68" s="112">
        <v>337.0437</v>
      </c>
      <c r="AT68" s="112">
        <v>457.39292</v>
      </c>
      <c r="AU68" s="112">
        <v>381.73818</v>
      </c>
      <c r="AV68" s="112">
        <v>735.45097999999996</v>
      </c>
      <c r="AW68" s="113">
        <v>517.56470999999999</v>
      </c>
      <c r="AX68" s="113">
        <v>251.37495000000001</v>
      </c>
      <c r="AY68" s="113">
        <v>1498.66632</v>
      </c>
      <c r="AZ68" s="113">
        <v>1702.9038499999999</v>
      </c>
      <c r="BA68" s="113">
        <v>2120.0970699999998</v>
      </c>
      <c r="BB68" s="113">
        <v>561.73108999999999</v>
      </c>
      <c r="BC68" s="113">
        <v>217.46115</v>
      </c>
      <c r="BD68" s="113">
        <v>129.07415</v>
      </c>
      <c r="BE68" s="113">
        <v>52.677050000000001</v>
      </c>
      <c r="BF68" s="112">
        <v>0</v>
      </c>
      <c r="BG68" s="112">
        <v>0</v>
      </c>
      <c r="BH68" s="112">
        <v>33.167050000000003</v>
      </c>
      <c r="BI68" s="112">
        <v>20.429600000000001</v>
      </c>
      <c r="BJ68" s="112">
        <v>42.142850000000003</v>
      </c>
      <c r="BK68" s="112">
        <v>0</v>
      </c>
      <c r="BL68" s="112">
        <v>491.35739999999998</v>
      </c>
      <c r="BM68" s="112">
        <v>0</v>
      </c>
      <c r="BN68" s="112">
        <v>0</v>
      </c>
      <c r="BO68" s="112">
        <v>517.56470999999999</v>
      </c>
      <c r="BP68" s="112">
        <v>251.37495000000001</v>
      </c>
      <c r="BQ68" s="112">
        <v>1465.49927</v>
      </c>
      <c r="BR68" s="112">
        <v>1682.47425</v>
      </c>
      <c r="BS68" s="112">
        <v>2077.9542200000001</v>
      </c>
      <c r="BT68" s="112">
        <v>561.73108999999999</v>
      </c>
      <c r="BU68" s="112">
        <v>-273.89625000000001</v>
      </c>
      <c r="BV68" s="112">
        <v>129.07415</v>
      </c>
      <c r="BW68" s="112">
        <v>52.677050000000001</v>
      </c>
      <c r="BX68" s="112">
        <v>7589.4460799999997</v>
      </c>
      <c r="BY68" s="112">
        <v>7348.7729499999996</v>
      </c>
      <c r="BZ68" s="112">
        <v>9225.7707900000005</v>
      </c>
      <c r="CA68" s="112">
        <v>9818.2612599999993</v>
      </c>
      <c r="CB68" s="112">
        <v>9530.9685100000006</v>
      </c>
      <c r="CC68" s="112">
        <v>7836.3571000000002</v>
      </c>
      <c r="CD68" s="112">
        <v>7565.2475199999999</v>
      </c>
      <c r="CE68" s="112">
        <v>7447.0530900000003</v>
      </c>
      <c r="CF68" s="112">
        <v>7888.4431000000004</v>
      </c>
      <c r="CG68" s="112">
        <v>-135.49655999999999</v>
      </c>
      <c r="CH68" s="112">
        <v>-2521.1081399999998</v>
      </c>
      <c r="CI68" s="112">
        <v>1336.3706199999999</v>
      </c>
      <c r="CJ68" s="112">
        <v>946.31152999999995</v>
      </c>
      <c r="CK68" s="112">
        <v>1678.00739</v>
      </c>
      <c r="CL68" s="112">
        <v>224.68738999999999</v>
      </c>
      <c r="CM68" s="112">
        <v>-731.28917000000001</v>
      </c>
      <c r="CN68" s="112">
        <v>-252.66403</v>
      </c>
      <c r="CO68" s="112">
        <v>-682.77392999999995</v>
      </c>
      <c r="CP68" s="113">
        <v>0</v>
      </c>
      <c r="CQ68" s="113">
        <v>0</v>
      </c>
      <c r="CR68" s="113">
        <v>0</v>
      </c>
      <c r="CS68" s="113">
        <v>1400</v>
      </c>
      <c r="CT68" s="113">
        <v>2940</v>
      </c>
      <c r="CU68" s="113">
        <v>5540</v>
      </c>
      <c r="CV68" s="113">
        <v>5140</v>
      </c>
      <c r="CW68" s="113">
        <v>3740</v>
      </c>
      <c r="CX68" s="113">
        <v>3340</v>
      </c>
      <c r="CY68" s="113">
        <v>667.53218000000004</v>
      </c>
      <c r="CZ68" s="113">
        <v>696.20668999999998</v>
      </c>
      <c r="DA68" s="113">
        <v>879.15250000000003</v>
      </c>
      <c r="DB68" s="113">
        <v>2398.9977399999998</v>
      </c>
      <c r="DC68" s="113">
        <v>4151.6717399999998</v>
      </c>
      <c r="DD68" s="113">
        <v>5932.2678100000003</v>
      </c>
      <c r="DE68" s="113">
        <v>5552.2475599999998</v>
      </c>
      <c r="DF68" s="113">
        <v>4062.8679499999998</v>
      </c>
      <c r="DG68" s="113">
        <v>4638.2271199999996</v>
      </c>
      <c r="DH68" s="113">
        <v>4925.5850600000003</v>
      </c>
      <c r="DI68" s="113">
        <v>7475.3677100000004</v>
      </c>
      <c r="DJ68" s="113">
        <v>6511.9948999999997</v>
      </c>
      <c r="DK68" s="113">
        <v>7085.5286100000003</v>
      </c>
      <c r="DL68" s="113">
        <v>7160.1952199999996</v>
      </c>
      <c r="DM68" s="113">
        <v>8716.1039000000001</v>
      </c>
      <c r="DN68" s="113">
        <v>9067.3728200000005</v>
      </c>
      <c r="DO68" s="113">
        <v>7830.6572399999995</v>
      </c>
      <c r="DP68" s="113">
        <v>9088.7903399999996</v>
      </c>
      <c r="DQ68" s="112">
        <v>-4258.0528800000002</v>
      </c>
      <c r="DR68" s="112">
        <v>-6779.1610199999996</v>
      </c>
      <c r="DS68" s="112">
        <v>-5632.8424000000005</v>
      </c>
      <c r="DT68" s="112">
        <v>-4686.5308699999996</v>
      </c>
      <c r="DU68" s="112">
        <v>-3008.5234799999998</v>
      </c>
      <c r="DV68" s="112">
        <v>-2783.8360899999998</v>
      </c>
      <c r="DW68" s="112">
        <v>-3515.1252599999998</v>
      </c>
      <c r="DX68" s="112">
        <v>-3767.7892900000002</v>
      </c>
      <c r="DY68" s="112">
        <v>-4450.56322</v>
      </c>
      <c r="DZ68" s="112">
        <v>-23.162980000000001</v>
      </c>
      <c r="EA68" s="112">
        <v>-0.40841</v>
      </c>
      <c r="EB68" s="112">
        <v>-31.4358</v>
      </c>
      <c r="EC68" s="112">
        <v>-43.238849999999999</v>
      </c>
      <c r="ED68" s="112">
        <v>-18.277699999999999</v>
      </c>
      <c r="EE68" s="112">
        <v>-19.244060000000001</v>
      </c>
      <c r="EF68" s="112">
        <v>-17.996220000000001</v>
      </c>
      <c r="EG68" s="112">
        <v>-35.322620000000001</v>
      </c>
      <c r="EH68" s="112">
        <v>-16.72513</v>
      </c>
      <c r="EI68" s="112">
        <v>166.66202000000001</v>
      </c>
      <c r="EJ68" s="112">
        <v>763.93059000000005</v>
      </c>
      <c r="EK68" s="112">
        <v>338.31020000000001</v>
      </c>
      <c r="EL68" s="112">
        <v>162.76114999999999</v>
      </c>
      <c r="EM68" s="112">
        <v>172.33430000000001</v>
      </c>
      <c r="EN68" s="112">
        <v>449.02494000000002</v>
      </c>
      <c r="EO68" s="112">
        <v>396.03178000000003</v>
      </c>
      <c r="EP68" s="112">
        <v>358.80238000000003</v>
      </c>
      <c r="EQ68" s="114">
        <v>269.27487000000002</v>
      </c>
    </row>
    <row r="69" spans="1:147" x14ac:dyDescent="0.25">
      <c r="A69" s="110" t="s">
        <v>368</v>
      </c>
      <c r="B69" s="110">
        <v>5708</v>
      </c>
      <c r="C69" s="110"/>
      <c r="D69" s="111">
        <v>4530.8014700000003</v>
      </c>
      <c r="E69" s="111">
        <v>4543.5514800000001</v>
      </c>
      <c r="F69" s="111">
        <v>6024.7415899999996</v>
      </c>
      <c r="G69" s="111">
        <v>5339.3501999999999</v>
      </c>
      <c r="H69" s="111">
        <v>4839.8468000000003</v>
      </c>
      <c r="I69" s="111">
        <v>5135.29637</v>
      </c>
      <c r="J69" s="111">
        <v>5724.2296699999997</v>
      </c>
      <c r="K69" s="111">
        <v>5573.2893400000003</v>
      </c>
      <c r="L69" s="111">
        <v>5673.8140999999996</v>
      </c>
      <c r="M69" s="111">
        <v>5111.8994899999998</v>
      </c>
      <c r="N69" s="111">
        <v>4898.7604499999998</v>
      </c>
      <c r="O69" s="111">
        <v>15162.36875</v>
      </c>
      <c r="P69" s="111">
        <v>4814.8297499999999</v>
      </c>
      <c r="Q69" s="111">
        <v>3944.3100199999999</v>
      </c>
      <c r="R69" s="111">
        <v>4694.5937199999998</v>
      </c>
      <c r="S69" s="111">
        <v>5682.3155900000002</v>
      </c>
      <c r="T69" s="111">
        <v>5677.1631200000002</v>
      </c>
      <c r="U69" s="111">
        <v>5688.6503000000002</v>
      </c>
      <c r="V69" s="112">
        <v>-581.098019999999</v>
      </c>
      <c r="W69" s="112">
        <v>-355.20897000000002</v>
      </c>
      <c r="X69" s="112">
        <v>-9137.62716</v>
      </c>
      <c r="Y69" s="112">
        <v>524.52044999999998</v>
      </c>
      <c r="Z69" s="112">
        <v>895.53678000000002</v>
      </c>
      <c r="AA69" s="112">
        <v>440.70265000000001</v>
      </c>
      <c r="AB69" s="112">
        <v>41.914079999999601</v>
      </c>
      <c r="AC69" s="112">
        <v>-103.87378</v>
      </c>
      <c r="AD69" s="112">
        <v>-14.8362000000006</v>
      </c>
      <c r="AE69" s="111">
        <v>4483.12147</v>
      </c>
      <c r="AF69" s="111">
        <v>4495.0314799999996</v>
      </c>
      <c r="AG69" s="111">
        <v>5687.8715899999997</v>
      </c>
      <c r="AH69" s="111">
        <v>5190.0404500000004</v>
      </c>
      <c r="AI69" s="111">
        <v>4712.0717999999997</v>
      </c>
      <c r="AJ69" s="111">
        <v>4937.0113700000002</v>
      </c>
      <c r="AK69" s="111">
        <v>5443.7357700000002</v>
      </c>
      <c r="AL69" s="111">
        <v>5303.4038799999998</v>
      </c>
      <c r="AM69" s="111">
        <v>5403.5487499999999</v>
      </c>
      <c r="AN69" s="112">
        <v>628.77801999999997</v>
      </c>
      <c r="AO69" s="112">
        <v>403.72897</v>
      </c>
      <c r="AP69" s="112">
        <v>9474.4971600000008</v>
      </c>
      <c r="AQ69" s="112">
        <v>-375.210700000001</v>
      </c>
      <c r="AR69" s="112">
        <v>-767.76178000000004</v>
      </c>
      <c r="AS69" s="112">
        <v>-242.41765000000001</v>
      </c>
      <c r="AT69" s="112">
        <v>238.57982000000001</v>
      </c>
      <c r="AU69" s="112">
        <v>373.75923999999998</v>
      </c>
      <c r="AV69" s="112">
        <v>285.10154999999997</v>
      </c>
      <c r="AW69" s="113">
        <v>2396.04585</v>
      </c>
      <c r="AX69" s="113">
        <v>4914.5343999999996</v>
      </c>
      <c r="AY69" s="113">
        <v>1367.3771999999999</v>
      </c>
      <c r="AZ69" s="113">
        <v>2776.3195000000001</v>
      </c>
      <c r="BA69" s="113">
        <v>2577.5594099999998</v>
      </c>
      <c r="BB69" s="113">
        <v>2544.7143099999998</v>
      </c>
      <c r="BC69" s="113">
        <v>19.162400000000002</v>
      </c>
      <c r="BD69" s="113">
        <v>14.85205</v>
      </c>
      <c r="BE69" s="113">
        <v>15.520099999999999</v>
      </c>
      <c r="BF69" s="112">
        <v>17.001000000000001</v>
      </c>
      <c r="BG69" s="112">
        <v>16.2</v>
      </c>
      <c r="BH69" s="112">
        <v>26.981649999999998</v>
      </c>
      <c r="BI69" s="112">
        <v>6.7</v>
      </c>
      <c r="BJ69" s="112">
        <v>33.835099999999997</v>
      </c>
      <c r="BK69" s="112">
        <v>194.3973</v>
      </c>
      <c r="BL69" s="112">
        <v>9.2469999999999999</v>
      </c>
      <c r="BM69" s="112">
        <v>86.566850000000002</v>
      </c>
      <c r="BN69" s="112">
        <v>0</v>
      </c>
      <c r="BO69" s="112">
        <v>2379.0448500000002</v>
      </c>
      <c r="BP69" s="112">
        <v>4898.3343999999997</v>
      </c>
      <c r="BQ69" s="112">
        <v>1340.39555</v>
      </c>
      <c r="BR69" s="112">
        <v>2769.6194999999998</v>
      </c>
      <c r="BS69" s="112">
        <v>2543.7243100000001</v>
      </c>
      <c r="BT69" s="112">
        <v>2350.3170100000002</v>
      </c>
      <c r="BU69" s="112">
        <v>9.9154</v>
      </c>
      <c r="BV69" s="112">
        <v>-71.714799999999997</v>
      </c>
      <c r="BW69" s="112">
        <v>15.520099999999999</v>
      </c>
      <c r="BX69" s="112">
        <v>6879.1673199999996</v>
      </c>
      <c r="BY69" s="112">
        <v>9409.5658800000001</v>
      </c>
      <c r="BZ69" s="112">
        <v>7055.2487899999996</v>
      </c>
      <c r="CA69" s="112">
        <v>7966.35995</v>
      </c>
      <c r="CB69" s="112">
        <v>7289.6312099999996</v>
      </c>
      <c r="CC69" s="112">
        <v>7481.7256799999996</v>
      </c>
      <c r="CD69" s="112">
        <v>5462.8981700000004</v>
      </c>
      <c r="CE69" s="112">
        <v>5318.2559300000003</v>
      </c>
      <c r="CF69" s="112">
        <v>5419.0688499999997</v>
      </c>
      <c r="CG69" s="112">
        <v>1750.26683</v>
      </c>
      <c r="CH69" s="112">
        <v>4494.6054299999996</v>
      </c>
      <c r="CI69" s="112">
        <v>-8134.1016099999997</v>
      </c>
      <c r="CJ69" s="112">
        <v>3144.8301999999999</v>
      </c>
      <c r="CK69" s="112">
        <v>3311.4860899999999</v>
      </c>
      <c r="CL69" s="112">
        <v>2592.7346600000001</v>
      </c>
      <c r="CM69" s="112">
        <v>-228.66442000000001</v>
      </c>
      <c r="CN69" s="112">
        <v>-445.47404</v>
      </c>
      <c r="CO69" s="112">
        <v>-269.58145000000002</v>
      </c>
      <c r="CP69" s="113">
        <v>0</v>
      </c>
      <c r="CQ69" s="113">
        <v>5250</v>
      </c>
      <c r="CR69" s="113">
        <v>0</v>
      </c>
      <c r="CS69" s="113">
        <v>2500</v>
      </c>
      <c r="CT69" s="113">
        <v>5800</v>
      </c>
      <c r="CU69" s="113">
        <v>9200</v>
      </c>
      <c r="CV69" s="113">
        <v>9200</v>
      </c>
      <c r="CW69" s="113">
        <v>7500</v>
      </c>
      <c r="CX69" s="113">
        <v>7500</v>
      </c>
      <c r="CY69" s="113">
        <v>4599.1774999999998</v>
      </c>
      <c r="CZ69" s="113">
        <v>8284.1371799999997</v>
      </c>
      <c r="DA69" s="113">
        <v>280.35712000000001</v>
      </c>
      <c r="DB69" s="113">
        <v>3083.2762899999998</v>
      </c>
      <c r="DC69" s="113">
        <v>6480.8017099999997</v>
      </c>
      <c r="DD69" s="113">
        <v>9469.8869900000009</v>
      </c>
      <c r="DE69" s="113">
        <v>9931.9553599999999</v>
      </c>
      <c r="DF69" s="113">
        <v>8063.74658</v>
      </c>
      <c r="DG69" s="113">
        <v>7870.1658100000004</v>
      </c>
      <c r="DH69" s="113">
        <v>4042.5910699999999</v>
      </c>
      <c r="DI69" s="113">
        <v>3239.95858</v>
      </c>
      <c r="DJ69" s="113">
        <v>3370.2801300000001</v>
      </c>
      <c r="DK69" s="113">
        <v>3023.2759299999998</v>
      </c>
      <c r="DL69" s="113">
        <v>3134.6452599999998</v>
      </c>
      <c r="DM69" s="113">
        <v>3542.05188</v>
      </c>
      <c r="DN69" s="113">
        <v>4232.78467</v>
      </c>
      <c r="DO69" s="113">
        <v>2810.0499300000001</v>
      </c>
      <c r="DP69" s="113">
        <v>2886.0506099999998</v>
      </c>
      <c r="DQ69" s="112">
        <v>556.58642999999995</v>
      </c>
      <c r="DR69" s="112">
        <v>5044.1786000000002</v>
      </c>
      <c r="DS69" s="112">
        <v>-3089.92301</v>
      </c>
      <c r="DT69" s="112">
        <v>60.000360000000001</v>
      </c>
      <c r="DU69" s="112">
        <v>3346.1564499999999</v>
      </c>
      <c r="DV69" s="112">
        <v>5927.83511</v>
      </c>
      <c r="DW69" s="112">
        <v>5699.1706899999999</v>
      </c>
      <c r="DX69" s="112">
        <v>5253.6966499999999</v>
      </c>
      <c r="DY69" s="112">
        <v>4984.1152000000002</v>
      </c>
      <c r="DZ69" s="112">
        <v>4.7593300000000003</v>
      </c>
      <c r="EA69" s="112">
        <v>60.86309</v>
      </c>
      <c r="EB69" s="112">
        <v>2.18912</v>
      </c>
      <c r="EC69" s="112">
        <v>-0.87295</v>
      </c>
      <c r="ED69" s="112">
        <v>-23.254370000000002</v>
      </c>
      <c r="EE69" s="112">
        <v>-19.440349999999999</v>
      </c>
      <c r="EF69" s="112">
        <v>-10.447279999999999</v>
      </c>
      <c r="EG69" s="112">
        <v>-5.4966699999999999</v>
      </c>
      <c r="EH69" s="112">
        <v>-24.853739999999998</v>
      </c>
      <c r="EI69" s="112">
        <v>52.439329999999998</v>
      </c>
      <c r="EJ69" s="112">
        <v>109.38309</v>
      </c>
      <c r="EK69" s="112">
        <v>339.05912000000001</v>
      </c>
      <c r="EL69" s="112">
        <v>148.43705</v>
      </c>
      <c r="EM69" s="112">
        <v>104.52063</v>
      </c>
      <c r="EN69" s="112">
        <v>178.84465</v>
      </c>
      <c r="EO69" s="112">
        <v>270.04671999999999</v>
      </c>
      <c r="EP69" s="112">
        <v>264.38833</v>
      </c>
      <c r="EQ69" s="114">
        <v>245.41126</v>
      </c>
    </row>
    <row r="70" spans="1:147" x14ac:dyDescent="0.25">
      <c r="A70" s="110" t="s">
        <v>367</v>
      </c>
      <c r="B70" s="110">
        <v>5907</v>
      </c>
      <c r="C70" s="110"/>
      <c r="D70" s="111">
        <v>1130.329</v>
      </c>
      <c r="E70" s="111">
        <v>1061.60322</v>
      </c>
      <c r="F70" s="111">
        <v>989.77395000000001</v>
      </c>
      <c r="G70" s="111">
        <v>1180.98489</v>
      </c>
      <c r="H70" s="111">
        <v>1126.59521</v>
      </c>
      <c r="I70" s="111">
        <v>1086.2920099999999</v>
      </c>
      <c r="J70" s="111">
        <v>1082.07017</v>
      </c>
      <c r="K70" s="111">
        <v>1062.96173</v>
      </c>
      <c r="L70" s="111">
        <v>1014.92585</v>
      </c>
      <c r="M70" s="111">
        <v>1077.58222</v>
      </c>
      <c r="N70" s="111">
        <v>993.98676999999998</v>
      </c>
      <c r="O70" s="111">
        <v>1014.2669100000001</v>
      </c>
      <c r="P70" s="111">
        <v>1198.3333500000001</v>
      </c>
      <c r="Q70" s="111">
        <v>1131.53999</v>
      </c>
      <c r="R70" s="111">
        <v>1080.3202799999999</v>
      </c>
      <c r="S70" s="111">
        <v>1144.80521</v>
      </c>
      <c r="T70" s="111">
        <v>1146.0577599999999</v>
      </c>
      <c r="U70" s="111">
        <v>1077.4476299999999</v>
      </c>
      <c r="V70" s="112">
        <v>52.746779999999902</v>
      </c>
      <c r="W70" s="112">
        <v>67.61645</v>
      </c>
      <c r="X70" s="112">
        <v>-24.49296</v>
      </c>
      <c r="Y70" s="112">
        <v>-17.348460000000198</v>
      </c>
      <c r="Z70" s="112">
        <v>-4.9447800000000397</v>
      </c>
      <c r="AA70" s="112">
        <v>5.9717299999999804</v>
      </c>
      <c r="AB70" s="112">
        <v>-62.735039999999998</v>
      </c>
      <c r="AC70" s="112">
        <v>-83.096029999999899</v>
      </c>
      <c r="AD70" s="112">
        <v>-62.5217799999999</v>
      </c>
      <c r="AE70" s="111">
        <v>991.52700000000004</v>
      </c>
      <c r="AF70" s="111">
        <v>984.60321999999996</v>
      </c>
      <c r="AG70" s="111">
        <v>898.27395000000001</v>
      </c>
      <c r="AH70" s="111">
        <v>1077.4525900000001</v>
      </c>
      <c r="AI70" s="111">
        <v>1039.59521</v>
      </c>
      <c r="AJ70" s="111">
        <v>999.29201</v>
      </c>
      <c r="AK70" s="111">
        <v>974.41192000000001</v>
      </c>
      <c r="AL70" s="111">
        <v>985.93600000000004</v>
      </c>
      <c r="AM70" s="111">
        <v>934.74710000000005</v>
      </c>
      <c r="AN70" s="112">
        <v>86.055220000000006</v>
      </c>
      <c r="AO70" s="112">
        <v>9.3835500000000103</v>
      </c>
      <c r="AP70" s="112">
        <v>115.99296</v>
      </c>
      <c r="AQ70" s="112">
        <v>120.88076</v>
      </c>
      <c r="AR70" s="112">
        <v>91.944779999999994</v>
      </c>
      <c r="AS70" s="112">
        <v>81.028269999999907</v>
      </c>
      <c r="AT70" s="112">
        <v>170.39329000000001</v>
      </c>
      <c r="AU70" s="112">
        <v>160.12175999999999</v>
      </c>
      <c r="AV70" s="112">
        <v>142.70052999999999</v>
      </c>
      <c r="AW70" s="113">
        <v>164.56</v>
      </c>
      <c r="AX70" s="113">
        <v>134.47</v>
      </c>
      <c r="AY70" s="113">
        <v>208.27025</v>
      </c>
      <c r="AZ70" s="113">
        <v>43.397100000000002</v>
      </c>
      <c r="BA70" s="113">
        <v>203.52435</v>
      </c>
      <c r="BB70" s="113">
        <v>401.29764999999998</v>
      </c>
      <c r="BC70" s="113">
        <v>148.09087</v>
      </c>
      <c r="BD70" s="113">
        <v>38.728050000000003</v>
      </c>
      <c r="BE70" s="113">
        <v>51.258800000000001</v>
      </c>
      <c r="BF70" s="112">
        <v>0</v>
      </c>
      <c r="BG70" s="112">
        <v>43.459000000000003</v>
      </c>
      <c r="BH70" s="112">
        <v>48</v>
      </c>
      <c r="BI70" s="112">
        <v>73.503399999999999</v>
      </c>
      <c r="BJ70" s="112">
        <v>200.9486</v>
      </c>
      <c r="BK70" s="112">
        <v>354.53739999999999</v>
      </c>
      <c r="BL70" s="112">
        <v>122.2732</v>
      </c>
      <c r="BM70" s="112">
        <v>5.8810700000000002</v>
      </c>
      <c r="BN70" s="112">
        <v>6.2681500000000003</v>
      </c>
      <c r="BO70" s="112">
        <v>164.56</v>
      </c>
      <c r="BP70" s="112">
        <v>91.010999999999996</v>
      </c>
      <c r="BQ70" s="112">
        <v>160.27025</v>
      </c>
      <c r="BR70" s="112">
        <v>-30.106300000000001</v>
      </c>
      <c r="BS70" s="112">
        <v>2.5757500000000002</v>
      </c>
      <c r="BT70" s="112">
        <v>46.760249999999999</v>
      </c>
      <c r="BU70" s="112">
        <v>25.81767</v>
      </c>
      <c r="BV70" s="112">
        <v>32.846980000000002</v>
      </c>
      <c r="BW70" s="112">
        <v>44.990650000000002</v>
      </c>
      <c r="BX70" s="112">
        <v>1156.087</v>
      </c>
      <c r="BY70" s="112">
        <v>1119.07322</v>
      </c>
      <c r="BZ70" s="112">
        <v>1106.5442</v>
      </c>
      <c r="CA70" s="112">
        <v>1120.84969</v>
      </c>
      <c r="CB70" s="112">
        <v>1243.1195600000001</v>
      </c>
      <c r="CC70" s="112">
        <v>1400.5896600000001</v>
      </c>
      <c r="CD70" s="112">
        <v>1122.50279</v>
      </c>
      <c r="CE70" s="112">
        <v>1024.6640500000001</v>
      </c>
      <c r="CF70" s="112">
        <v>986.0059</v>
      </c>
      <c r="CG70" s="112">
        <v>78.504779999999997</v>
      </c>
      <c r="CH70" s="112">
        <v>81.627449999999996</v>
      </c>
      <c r="CI70" s="112">
        <v>44.277290000000001</v>
      </c>
      <c r="CJ70" s="112">
        <v>-150.98706000000001</v>
      </c>
      <c r="CK70" s="112">
        <v>-89.369029999999995</v>
      </c>
      <c r="CL70" s="112">
        <v>-34.26802</v>
      </c>
      <c r="CM70" s="112">
        <v>-144.57561999999999</v>
      </c>
      <c r="CN70" s="112">
        <v>-127.27478000000001</v>
      </c>
      <c r="CO70" s="112">
        <v>-97.709879999999998</v>
      </c>
      <c r="CP70" s="113">
        <v>2861.2332999999999</v>
      </c>
      <c r="CQ70" s="113">
        <v>2874.4666000000002</v>
      </c>
      <c r="CR70" s="113">
        <v>2884.1999000000001</v>
      </c>
      <c r="CS70" s="113">
        <v>2759.9331999999999</v>
      </c>
      <c r="CT70" s="113">
        <v>2625.6664999999998</v>
      </c>
      <c r="CU70" s="113">
        <v>2476.3998000000001</v>
      </c>
      <c r="CV70" s="113">
        <v>2402.1331</v>
      </c>
      <c r="CW70" s="113">
        <v>2231.8663999999999</v>
      </c>
      <c r="CX70" s="113">
        <v>2121.5997000000002</v>
      </c>
      <c r="CY70" s="113">
        <v>2994.9881300000002</v>
      </c>
      <c r="CZ70" s="113">
        <v>2953.9134800000002</v>
      </c>
      <c r="DA70" s="113">
        <v>2996.9413100000002</v>
      </c>
      <c r="DB70" s="113">
        <v>3013.8672000000001</v>
      </c>
      <c r="DC70" s="113">
        <v>2825.8412600000001</v>
      </c>
      <c r="DD70" s="113">
        <v>2564.0770499999999</v>
      </c>
      <c r="DE70" s="113">
        <v>2520.8769000000002</v>
      </c>
      <c r="DF70" s="113">
        <v>2395.3258000000001</v>
      </c>
      <c r="DG70" s="113">
        <v>2179.2078000000001</v>
      </c>
      <c r="DH70" s="113">
        <v>1636.29315</v>
      </c>
      <c r="DI70" s="113">
        <v>1513.59105</v>
      </c>
      <c r="DJ70" s="113">
        <v>1512.34159</v>
      </c>
      <c r="DK70" s="113">
        <v>1680.2545399999999</v>
      </c>
      <c r="DL70" s="113">
        <v>1581.59763</v>
      </c>
      <c r="DM70" s="113">
        <v>1379.1014399999999</v>
      </c>
      <c r="DN70" s="113">
        <v>1480.4769100000001</v>
      </c>
      <c r="DO70" s="113">
        <v>1482.2005899999999</v>
      </c>
      <c r="DP70" s="113">
        <v>1363.7924700000001</v>
      </c>
      <c r="DQ70" s="112">
        <v>1358.69498</v>
      </c>
      <c r="DR70" s="112">
        <v>1440.3224299999999</v>
      </c>
      <c r="DS70" s="112">
        <v>1484.5997199999999</v>
      </c>
      <c r="DT70" s="112">
        <v>1333.61266</v>
      </c>
      <c r="DU70" s="112">
        <v>1244.2436299999999</v>
      </c>
      <c r="DV70" s="112">
        <v>1184.97561</v>
      </c>
      <c r="DW70" s="112">
        <v>1040.3999899999999</v>
      </c>
      <c r="DX70" s="112">
        <v>913.12521000000004</v>
      </c>
      <c r="DY70" s="112">
        <v>815.41533000000004</v>
      </c>
      <c r="DZ70" s="112">
        <v>40.31617</v>
      </c>
      <c r="EA70" s="112">
        <v>47.424639999999997</v>
      </c>
      <c r="EB70" s="112">
        <v>42.605879999999999</v>
      </c>
      <c r="EC70" s="112">
        <v>37.198459999999997</v>
      </c>
      <c r="ED70" s="112">
        <v>14.828670000000001</v>
      </c>
      <c r="EE70" s="112">
        <v>20.660340000000001</v>
      </c>
      <c r="EF70" s="112">
        <v>0.58987000000000001</v>
      </c>
      <c r="EG70" s="112">
        <v>8.7805199999999992</v>
      </c>
      <c r="EH70" s="112">
        <v>-6.479E-2</v>
      </c>
      <c r="EI70" s="112">
        <v>179.11816999999999</v>
      </c>
      <c r="EJ70" s="112">
        <v>124.42464</v>
      </c>
      <c r="EK70" s="112">
        <v>134.10588000000001</v>
      </c>
      <c r="EL70" s="112">
        <v>140.73045999999999</v>
      </c>
      <c r="EM70" s="112">
        <v>101.82867</v>
      </c>
      <c r="EN70" s="112">
        <v>107.66034000000001</v>
      </c>
      <c r="EO70" s="112">
        <v>108.24787000000001</v>
      </c>
      <c r="EP70" s="112">
        <v>85.806520000000006</v>
      </c>
      <c r="EQ70" s="114">
        <v>80.11421</v>
      </c>
    </row>
    <row r="71" spans="1:147" x14ac:dyDescent="0.25">
      <c r="A71" s="110" t="s">
        <v>366</v>
      </c>
      <c r="B71" s="110">
        <v>5475</v>
      </c>
      <c r="C71" s="110"/>
      <c r="D71" s="111">
        <v>565.36699999999996</v>
      </c>
      <c r="E71" s="111">
        <v>574.78935000000001</v>
      </c>
      <c r="F71" s="111">
        <v>652.94371000000001</v>
      </c>
      <c r="G71" s="111">
        <v>558.68564000000003</v>
      </c>
      <c r="H71" s="111">
        <v>591.22977000000003</v>
      </c>
      <c r="I71" s="111">
        <v>741.25544000000002</v>
      </c>
      <c r="J71" s="111">
        <v>691.87780999999995</v>
      </c>
      <c r="K71" s="111">
        <v>795.47964000000002</v>
      </c>
      <c r="L71" s="111">
        <v>645.66435000000001</v>
      </c>
      <c r="M71" s="111">
        <v>524.62609999999995</v>
      </c>
      <c r="N71" s="111">
        <v>552.14031999999997</v>
      </c>
      <c r="O71" s="111">
        <v>518.91465000000005</v>
      </c>
      <c r="P71" s="111">
        <v>651.43404999999996</v>
      </c>
      <c r="Q71" s="111">
        <v>701.75201000000004</v>
      </c>
      <c r="R71" s="111">
        <v>828.00777000000005</v>
      </c>
      <c r="S71" s="111">
        <v>555.09340999999995</v>
      </c>
      <c r="T71" s="111">
        <v>803.41759000000002</v>
      </c>
      <c r="U71" s="111">
        <v>649.11243999999999</v>
      </c>
      <c r="V71" s="112">
        <v>40.740900000000003</v>
      </c>
      <c r="W71" s="112">
        <v>22.64903</v>
      </c>
      <c r="X71" s="112">
        <v>134.02905999999999</v>
      </c>
      <c r="Y71" s="112">
        <v>-92.748409999999893</v>
      </c>
      <c r="Z71" s="112">
        <v>-110.52224</v>
      </c>
      <c r="AA71" s="112">
        <v>-86.752330000000001</v>
      </c>
      <c r="AB71" s="112">
        <v>136.78440000000001</v>
      </c>
      <c r="AC71" s="112">
        <v>-7.9379499999999998</v>
      </c>
      <c r="AD71" s="112">
        <v>-3.4480899999999801</v>
      </c>
      <c r="AE71" s="111">
        <v>535.91300000000001</v>
      </c>
      <c r="AF71" s="111">
        <v>544.44199000000003</v>
      </c>
      <c r="AG71" s="111">
        <v>622.63370999999995</v>
      </c>
      <c r="AH71" s="111">
        <v>528.37563999999998</v>
      </c>
      <c r="AI71" s="111">
        <v>560.91976999999997</v>
      </c>
      <c r="AJ71" s="111">
        <v>710.94543999999996</v>
      </c>
      <c r="AK71" s="111">
        <v>666.71780999999999</v>
      </c>
      <c r="AL71" s="111">
        <v>770.31964000000005</v>
      </c>
      <c r="AM71" s="111">
        <v>620.50435000000004</v>
      </c>
      <c r="AN71" s="112">
        <v>-11.286900000000101</v>
      </c>
      <c r="AO71" s="112">
        <v>7.6983299999999399</v>
      </c>
      <c r="AP71" s="112">
        <v>-103.71906</v>
      </c>
      <c r="AQ71" s="112">
        <v>123.05840999999999</v>
      </c>
      <c r="AR71" s="112">
        <v>140.83224000000001</v>
      </c>
      <c r="AS71" s="112">
        <v>117.06233</v>
      </c>
      <c r="AT71" s="112">
        <v>-111.62439999999999</v>
      </c>
      <c r="AU71" s="112">
        <v>33.097949999999997</v>
      </c>
      <c r="AV71" s="112">
        <v>28.608089999999901</v>
      </c>
      <c r="AW71" s="113">
        <v>72.748649999999998</v>
      </c>
      <c r="AX71" s="113">
        <v>51.135910000000003</v>
      </c>
      <c r="AY71" s="113">
        <v>0</v>
      </c>
      <c r="AZ71" s="113">
        <v>0</v>
      </c>
      <c r="BA71" s="113">
        <v>0</v>
      </c>
      <c r="BB71" s="113">
        <v>8.25</v>
      </c>
      <c r="BC71" s="113">
        <v>0</v>
      </c>
      <c r="BD71" s="113">
        <v>0</v>
      </c>
      <c r="BE71" s="113">
        <v>0</v>
      </c>
      <c r="BF71" s="112">
        <v>0</v>
      </c>
      <c r="BG71" s="112">
        <v>41.514000000000003</v>
      </c>
      <c r="BH71" s="112">
        <v>0</v>
      </c>
      <c r="BI71" s="112">
        <v>0</v>
      </c>
      <c r="BJ71" s="112">
        <v>0</v>
      </c>
      <c r="BK71" s="112">
        <v>0</v>
      </c>
      <c r="BL71" s="112">
        <v>0</v>
      </c>
      <c r="BM71" s="112">
        <v>0</v>
      </c>
      <c r="BN71" s="112">
        <v>0</v>
      </c>
      <c r="BO71" s="112">
        <v>72.748649999999998</v>
      </c>
      <c r="BP71" s="112">
        <v>9.6219099999999997</v>
      </c>
      <c r="BQ71" s="112">
        <v>0</v>
      </c>
      <c r="BR71" s="112">
        <v>0</v>
      </c>
      <c r="BS71" s="112">
        <v>0</v>
      </c>
      <c r="BT71" s="112">
        <v>8.25</v>
      </c>
      <c r="BU71" s="112">
        <v>0</v>
      </c>
      <c r="BV71" s="112">
        <v>0</v>
      </c>
      <c r="BW71" s="112">
        <v>0</v>
      </c>
      <c r="BX71" s="112">
        <v>608.66165000000001</v>
      </c>
      <c r="BY71" s="112">
        <v>595.5779</v>
      </c>
      <c r="BZ71" s="112">
        <v>622.63370999999995</v>
      </c>
      <c r="CA71" s="112">
        <v>528.37563999999998</v>
      </c>
      <c r="CB71" s="112">
        <v>560.91976999999997</v>
      </c>
      <c r="CC71" s="112">
        <v>719.19543999999996</v>
      </c>
      <c r="CD71" s="112">
        <v>666.71780999999999</v>
      </c>
      <c r="CE71" s="112">
        <v>770.31964000000005</v>
      </c>
      <c r="CF71" s="112">
        <v>620.50435000000004</v>
      </c>
      <c r="CG71" s="112">
        <v>84.035550000000001</v>
      </c>
      <c r="CH71" s="112">
        <v>1.9235800000000001</v>
      </c>
      <c r="CI71" s="112">
        <v>103.71906</v>
      </c>
      <c r="CJ71" s="112">
        <v>-123.05840999999999</v>
      </c>
      <c r="CK71" s="112">
        <v>-140.83224000000001</v>
      </c>
      <c r="CL71" s="112">
        <v>-108.81233</v>
      </c>
      <c r="CM71" s="112">
        <v>111.62439999999999</v>
      </c>
      <c r="CN71" s="112">
        <v>-33.097949999999997</v>
      </c>
      <c r="CO71" s="112">
        <v>-28.608090000000001</v>
      </c>
      <c r="CP71" s="113">
        <v>151.5</v>
      </c>
      <c r="CQ71" s="113">
        <v>141.4</v>
      </c>
      <c r="CR71" s="113">
        <v>131.30000000000001</v>
      </c>
      <c r="CS71" s="113">
        <v>121.2</v>
      </c>
      <c r="CT71" s="113">
        <v>111.1</v>
      </c>
      <c r="CU71" s="113">
        <v>101</v>
      </c>
      <c r="CV71" s="113">
        <v>90.9</v>
      </c>
      <c r="CW71" s="113">
        <v>80.8</v>
      </c>
      <c r="CX71" s="113">
        <v>70.7</v>
      </c>
      <c r="CY71" s="113">
        <v>186.80165</v>
      </c>
      <c r="CZ71" s="113">
        <v>207.28944999999999</v>
      </c>
      <c r="DA71" s="113">
        <v>196.90125</v>
      </c>
      <c r="DB71" s="113">
        <v>186.55025000000001</v>
      </c>
      <c r="DC71" s="113">
        <v>168.80539999999999</v>
      </c>
      <c r="DD71" s="113">
        <v>148.78489999999999</v>
      </c>
      <c r="DE71" s="113">
        <v>152.51315</v>
      </c>
      <c r="DF71" s="113">
        <v>108.52566</v>
      </c>
      <c r="DG71" s="113">
        <v>160.15255999999999</v>
      </c>
      <c r="DH71" s="113">
        <v>620.48235</v>
      </c>
      <c r="DI71" s="113">
        <v>639.35622000000001</v>
      </c>
      <c r="DJ71" s="113">
        <v>526.21031000000005</v>
      </c>
      <c r="DK71" s="113">
        <v>640.23316999999997</v>
      </c>
      <c r="DL71" s="113">
        <v>763.81705999999997</v>
      </c>
      <c r="DM71" s="113">
        <v>853.42368999999997</v>
      </c>
      <c r="DN71" s="113">
        <v>745.52754000000004</v>
      </c>
      <c r="DO71" s="113">
        <v>734.63800000000003</v>
      </c>
      <c r="DP71" s="113">
        <v>814.87298999999996</v>
      </c>
      <c r="DQ71" s="112">
        <v>-433.6807</v>
      </c>
      <c r="DR71" s="112">
        <v>-432.06677000000002</v>
      </c>
      <c r="DS71" s="112">
        <v>-329.30905999999999</v>
      </c>
      <c r="DT71" s="112">
        <v>-453.68292000000002</v>
      </c>
      <c r="DU71" s="112">
        <v>-595.01166000000001</v>
      </c>
      <c r="DV71" s="112">
        <v>-704.63878999999997</v>
      </c>
      <c r="DW71" s="112">
        <v>-593.01439000000005</v>
      </c>
      <c r="DX71" s="112">
        <v>-626.11234000000002</v>
      </c>
      <c r="DY71" s="112">
        <v>-654.72042999999996</v>
      </c>
      <c r="DZ71" s="112">
        <v>3.6234000000000002</v>
      </c>
      <c r="EA71" s="112">
        <v>3.5104000000000002</v>
      </c>
      <c r="EB71" s="112">
        <v>3.3209</v>
      </c>
      <c r="EC71" s="112">
        <v>3.2284000000000002</v>
      </c>
      <c r="ED71" s="112">
        <v>2.8863500000000002</v>
      </c>
      <c r="EE71" s="112">
        <v>2.6772999999999998</v>
      </c>
      <c r="EF71" s="112">
        <v>2.2922500000000001</v>
      </c>
      <c r="EG71" s="112">
        <v>1.44095</v>
      </c>
      <c r="EH71" s="112">
        <v>0.56930000000000003</v>
      </c>
      <c r="EI71" s="112">
        <v>33.077399999999997</v>
      </c>
      <c r="EJ71" s="112">
        <v>33.857399999999998</v>
      </c>
      <c r="EK71" s="112">
        <v>33.630899999999997</v>
      </c>
      <c r="EL71" s="112">
        <v>33.538400000000003</v>
      </c>
      <c r="EM71" s="112">
        <v>33.196350000000002</v>
      </c>
      <c r="EN71" s="112">
        <v>32.987299999999998</v>
      </c>
      <c r="EO71" s="112">
        <v>27.452249999999999</v>
      </c>
      <c r="EP71" s="112">
        <v>26.600950000000001</v>
      </c>
      <c r="EQ71" s="114">
        <v>25.729299999999999</v>
      </c>
    </row>
    <row r="72" spans="1:147" ht="25.5" x14ac:dyDescent="0.25">
      <c r="A72" s="110" t="s">
        <v>365</v>
      </c>
      <c r="B72" s="110">
        <v>5627</v>
      </c>
      <c r="C72" s="110"/>
      <c r="D72" s="111">
        <v>25272.34693</v>
      </c>
      <c r="E72" s="111">
        <v>27099.874390000001</v>
      </c>
      <c r="F72" s="111">
        <v>28212.55586</v>
      </c>
      <c r="G72" s="111">
        <v>29168.121439999999</v>
      </c>
      <c r="H72" s="111">
        <v>32046.619139999999</v>
      </c>
      <c r="I72" s="111">
        <v>31394.878700000001</v>
      </c>
      <c r="J72" s="111">
        <v>37446.340190000003</v>
      </c>
      <c r="K72" s="111">
        <v>35019.295319999997</v>
      </c>
      <c r="L72" s="111">
        <v>35047.703889999997</v>
      </c>
      <c r="M72" s="111">
        <v>26207.46528</v>
      </c>
      <c r="N72" s="111">
        <v>28149.727060000001</v>
      </c>
      <c r="O72" s="111">
        <v>28449.888620000002</v>
      </c>
      <c r="P72" s="111">
        <v>29647.620139999999</v>
      </c>
      <c r="Q72" s="111">
        <v>33419.453609999997</v>
      </c>
      <c r="R72" s="111">
        <v>32703.00445</v>
      </c>
      <c r="S72" s="111">
        <v>36948.233679999998</v>
      </c>
      <c r="T72" s="111">
        <v>30045.030510000001</v>
      </c>
      <c r="U72" s="111">
        <v>34486.077980000002</v>
      </c>
      <c r="V72" s="112">
        <v>-935.11835000000099</v>
      </c>
      <c r="W72" s="112">
        <v>-1049.85267</v>
      </c>
      <c r="X72" s="112">
        <v>-237.332760000001</v>
      </c>
      <c r="Y72" s="112">
        <v>-479.49869999999999</v>
      </c>
      <c r="Z72" s="112">
        <v>-1372.83447</v>
      </c>
      <c r="AA72" s="112">
        <v>-1308.1257499999999</v>
      </c>
      <c r="AB72" s="112">
        <v>498.10651000000502</v>
      </c>
      <c r="AC72" s="112">
        <v>4974.2648099999997</v>
      </c>
      <c r="AD72" s="112">
        <v>561.62590999999497</v>
      </c>
      <c r="AE72" s="111">
        <v>23583.435379999999</v>
      </c>
      <c r="AF72" s="111">
        <v>25560.73184</v>
      </c>
      <c r="AG72" s="111">
        <v>26184.508310000001</v>
      </c>
      <c r="AH72" s="111">
        <v>27025.79924</v>
      </c>
      <c r="AI72" s="111">
        <v>28787.308359999999</v>
      </c>
      <c r="AJ72" s="111">
        <v>29036.523550000002</v>
      </c>
      <c r="AK72" s="111">
        <v>31208.991190000001</v>
      </c>
      <c r="AL72" s="111">
        <v>31232.11537</v>
      </c>
      <c r="AM72" s="111">
        <v>31807.30199</v>
      </c>
      <c r="AN72" s="112">
        <v>2624.0299</v>
      </c>
      <c r="AO72" s="112">
        <v>2588.9952199999998</v>
      </c>
      <c r="AP72" s="112">
        <v>2265.38031</v>
      </c>
      <c r="AQ72" s="112">
        <v>2621.8209000000002</v>
      </c>
      <c r="AR72" s="112">
        <v>4632.1452499999996</v>
      </c>
      <c r="AS72" s="112">
        <v>3666.4809</v>
      </c>
      <c r="AT72" s="112">
        <v>5739.2424899999996</v>
      </c>
      <c r="AU72" s="112">
        <v>-1187.0848599999999</v>
      </c>
      <c r="AV72" s="112">
        <v>2678.7759900000001</v>
      </c>
      <c r="AW72" s="113">
        <v>13065.16115</v>
      </c>
      <c r="AX72" s="113">
        <v>4097.5778</v>
      </c>
      <c r="AY72" s="113">
        <v>3479.7035500000002</v>
      </c>
      <c r="AZ72" s="113">
        <v>1823.0550599999999</v>
      </c>
      <c r="BA72" s="113">
        <v>1520.27675</v>
      </c>
      <c r="BB72" s="113">
        <v>2033.2185500000001</v>
      </c>
      <c r="BC72" s="113">
        <v>3247.4949499999998</v>
      </c>
      <c r="BD72" s="113">
        <v>4677.0407999999998</v>
      </c>
      <c r="BE72" s="113">
        <v>10536.951849999999</v>
      </c>
      <c r="BF72" s="112">
        <v>110.6835</v>
      </c>
      <c r="BG72" s="112">
        <v>695.2491</v>
      </c>
      <c r="BH72" s="112">
        <v>88.3001</v>
      </c>
      <c r="BI72" s="112">
        <v>2.7</v>
      </c>
      <c r="BJ72" s="112">
        <v>590.03520000000003</v>
      </c>
      <c r="BK72" s="112">
        <v>671.66819999999996</v>
      </c>
      <c r="BL72" s="112">
        <v>3.4894500000000002</v>
      </c>
      <c r="BM72" s="112">
        <v>156.584</v>
      </c>
      <c r="BN72" s="112">
        <v>1364.4872499999999</v>
      </c>
      <c r="BO72" s="112">
        <v>12954.477650000001</v>
      </c>
      <c r="BP72" s="112">
        <v>3402.3287</v>
      </c>
      <c r="BQ72" s="112">
        <v>3391.4034499999998</v>
      </c>
      <c r="BR72" s="112">
        <v>1820.3550600000001</v>
      </c>
      <c r="BS72" s="112">
        <v>930.24154999999996</v>
      </c>
      <c r="BT72" s="112">
        <v>1361.55035</v>
      </c>
      <c r="BU72" s="112">
        <v>3244.0055000000002</v>
      </c>
      <c r="BV72" s="112">
        <v>4520.4567999999999</v>
      </c>
      <c r="BW72" s="112">
        <v>9172.4645999999993</v>
      </c>
      <c r="BX72" s="112">
        <v>36648.596530000003</v>
      </c>
      <c r="BY72" s="112">
        <v>29658.309639999999</v>
      </c>
      <c r="BZ72" s="112">
        <v>29664.211859999999</v>
      </c>
      <c r="CA72" s="112">
        <v>28848.854299999999</v>
      </c>
      <c r="CB72" s="112">
        <v>30307.58511</v>
      </c>
      <c r="CC72" s="112">
        <v>31069.742099999999</v>
      </c>
      <c r="CD72" s="112">
        <v>34456.486140000001</v>
      </c>
      <c r="CE72" s="112">
        <v>35909.156170000002</v>
      </c>
      <c r="CF72" s="112">
        <v>42344.253839999998</v>
      </c>
      <c r="CG72" s="112">
        <v>10330.447749999999</v>
      </c>
      <c r="CH72" s="112">
        <v>813.33348000000001</v>
      </c>
      <c r="CI72" s="112">
        <v>1126.02314</v>
      </c>
      <c r="CJ72" s="112">
        <v>-801.46583999999996</v>
      </c>
      <c r="CK72" s="112">
        <v>-3701.9036999999998</v>
      </c>
      <c r="CL72" s="112">
        <v>-2304.93055</v>
      </c>
      <c r="CM72" s="112">
        <v>-2495.2369899999999</v>
      </c>
      <c r="CN72" s="112">
        <v>5707.5416599999999</v>
      </c>
      <c r="CO72" s="112">
        <v>6493.6886100000002</v>
      </c>
      <c r="CP72" s="113">
        <v>29745.0242</v>
      </c>
      <c r="CQ72" s="113">
        <v>31407.624199999998</v>
      </c>
      <c r="CR72" s="113">
        <v>34070.224199999997</v>
      </c>
      <c r="CS72" s="113">
        <v>33732.824200000003</v>
      </c>
      <c r="CT72" s="113">
        <v>29306.824199999999</v>
      </c>
      <c r="CU72" s="113">
        <v>29006.824199999999</v>
      </c>
      <c r="CV72" s="113">
        <v>25706.824199999999</v>
      </c>
      <c r="CW72" s="113">
        <v>25406.824199999999</v>
      </c>
      <c r="CX72" s="113">
        <v>30106.824199999999</v>
      </c>
      <c r="CY72" s="113">
        <v>38114.754079999999</v>
      </c>
      <c r="CZ72" s="113">
        <v>38753.13435</v>
      </c>
      <c r="DA72" s="113">
        <v>42384.388059999997</v>
      </c>
      <c r="DB72" s="113">
        <v>42300.244460000002</v>
      </c>
      <c r="DC72" s="113">
        <v>40230.798690000003</v>
      </c>
      <c r="DD72" s="113">
        <v>38983.592720000001</v>
      </c>
      <c r="DE72" s="113">
        <v>38212.21787</v>
      </c>
      <c r="DF72" s="113">
        <v>37877.607129999997</v>
      </c>
      <c r="DG72" s="113">
        <v>46576.791449999997</v>
      </c>
      <c r="DH72" s="113">
        <v>16832.404299999998</v>
      </c>
      <c r="DI72" s="113">
        <v>16654.577089999999</v>
      </c>
      <c r="DJ72" s="113">
        <v>19128.665659999999</v>
      </c>
      <c r="DK72" s="113">
        <v>19845.057250000002</v>
      </c>
      <c r="DL72" s="113">
        <v>21477.535779999998</v>
      </c>
      <c r="DM72" s="113">
        <v>22523.611209999999</v>
      </c>
      <c r="DN72" s="113">
        <v>24247.47335</v>
      </c>
      <c r="DO72" s="113">
        <v>18155.645100000002</v>
      </c>
      <c r="DP72" s="113">
        <v>20573.68131</v>
      </c>
      <c r="DQ72" s="112">
        <v>21282.34978</v>
      </c>
      <c r="DR72" s="112">
        <v>22098.557260000001</v>
      </c>
      <c r="DS72" s="112">
        <v>23255.722399999999</v>
      </c>
      <c r="DT72" s="112">
        <v>22455.18721</v>
      </c>
      <c r="DU72" s="112">
        <v>18753.262910000001</v>
      </c>
      <c r="DV72" s="112">
        <v>16459.981510000001</v>
      </c>
      <c r="DW72" s="112">
        <v>13964.74452</v>
      </c>
      <c r="DX72" s="112">
        <v>19721.962029999999</v>
      </c>
      <c r="DY72" s="112">
        <v>26003.110140000001</v>
      </c>
      <c r="DZ72" s="112">
        <v>665.04165</v>
      </c>
      <c r="EA72" s="112">
        <v>728.65894000000003</v>
      </c>
      <c r="EB72" s="112">
        <v>785.56199000000004</v>
      </c>
      <c r="EC72" s="112">
        <v>695.13670000000002</v>
      </c>
      <c r="ED72" s="112">
        <v>604.54115999999999</v>
      </c>
      <c r="EE72" s="112">
        <v>531.77008000000001</v>
      </c>
      <c r="EF72" s="112">
        <v>475.35082</v>
      </c>
      <c r="EG72" s="112">
        <v>420.17084999999997</v>
      </c>
      <c r="EH72" s="112">
        <v>350.11964</v>
      </c>
      <c r="EI72" s="112">
        <v>2353.9536499999999</v>
      </c>
      <c r="EJ72" s="112">
        <v>2267.8019399999998</v>
      </c>
      <c r="EK72" s="112">
        <v>2813.6099899999999</v>
      </c>
      <c r="EL72" s="112">
        <v>2837.4587000000001</v>
      </c>
      <c r="EM72" s="112">
        <v>3863.8521599999999</v>
      </c>
      <c r="EN72" s="112">
        <v>2890.1250799999998</v>
      </c>
      <c r="EO72" s="112">
        <v>6712.6998199999998</v>
      </c>
      <c r="EP72" s="112">
        <v>4207.3508499999998</v>
      </c>
      <c r="EQ72" s="114">
        <v>3590.5216399999999</v>
      </c>
    </row>
    <row r="73" spans="1:147" ht="25.5" x14ac:dyDescent="0.25">
      <c r="A73" s="110" t="s">
        <v>364</v>
      </c>
      <c r="B73" s="110">
        <v>5665</v>
      </c>
      <c r="C73" s="110"/>
      <c r="D73" s="111">
        <v>465.19313</v>
      </c>
      <c r="E73" s="111">
        <v>486.43446</v>
      </c>
      <c r="F73" s="111">
        <v>491.17156999999997</v>
      </c>
      <c r="G73" s="111">
        <v>502.52073999999999</v>
      </c>
      <c r="H73" s="111">
        <v>652.62159999999994</v>
      </c>
      <c r="I73" s="111">
        <v>588.86496999999997</v>
      </c>
      <c r="J73" s="111">
        <v>655.21717999999998</v>
      </c>
      <c r="K73" s="111">
        <v>599.14251999999999</v>
      </c>
      <c r="L73" s="111">
        <v>740.99162000000001</v>
      </c>
      <c r="M73" s="111">
        <v>519.17156999999997</v>
      </c>
      <c r="N73" s="111">
        <v>585.31772000000001</v>
      </c>
      <c r="O73" s="111">
        <v>748.78912000000003</v>
      </c>
      <c r="P73" s="111">
        <v>626.41492000000005</v>
      </c>
      <c r="Q73" s="111">
        <v>664.69019000000003</v>
      </c>
      <c r="R73" s="111">
        <v>667.00214000000005</v>
      </c>
      <c r="S73" s="111">
        <v>643.21110999999996</v>
      </c>
      <c r="T73" s="111">
        <v>830.35650999999996</v>
      </c>
      <c r="U73" s="111">
        <v>662.87445000000002</v>
      </c>
      <c r="V73" s="112">
        <v>-53.978439999999999</v>
      </c>
      <c r="W73" s="112">
        <v>-98.883260000000007</v>
      </c>
      <c r="X73" s="112">
        <v>-257.61754999999999</v>
      </c>
      <c r="Y73" s="112">
        <v>-123.89418000000001</v>
      </c>
      <c r="Z73" s="112">
        <v>-12.0685900000001</v>
      </c>
      <c r="AA73" s="112">
        <v>-78.137170000000097</v>
      </c>
      <c r="AB73" s="112">
        <v>12.006069999999999</v>
      </c>
      <c r="AC73" s="112">
        <v>-231.21399</v>
      </c>
      <c r="AD73" s="112">
        <v>78.117170000000002</v>
      </c>
      <c r="AE73" s="111">
        <v>425.53768000000002</v>
      </c>
      <c r="AF73" s="111">
        <v>486.43446</v>
      </c>
      <c r="AG73" s="111">
        <v>488.67477000000002</v>
      </c>
      <c r="AH73" s="111">
        <v>487.52989000000002</v>
      </c>
      <c r="AI73" s="111">
        <v>644.23865000000001</v>
      </c>
      <c r="AJ73" s="111">
        <v>577.22472000000005</v>
      </c>
      <c r="AK73" s="111">
        <v>646.01718000000005</v>
      </c>
      <c r="AL73" s="111">
        <v>589.94251999999994</v>
      </c>
      <c r="AM73" s="111">
        <v>736.79161999999997</v>
      </c>
      <c r="AN73" s="112">
        <v>93.633889999999994</v>
      </c>
      <c r="AO73" s="112">
        <v>98.883260000000007</v>
      </c>
      <c r="AP73" s="112">
        <v>260.11435</v>
      </c>
      <c r="AQ73" s="112">
        <v>138.88503</v>
      </c>
      <c r="AR73" s="112">
        <v>20.451540000000001</v>
      </c>
      <c r="AS73" s="112">
        <v>89.777420000000006</v>
      </c>
      <c r="AT73" s="112">
        <v>-2.8060700000000902</v>
      </c>
      <c r="AU73" s="112">
        <v>240.41399000000001</v>
      </c>
      <c r="AV73" s="112">
        <v>-73.917169999999899</v>
      </c>
      <c r="AW73" s="113">
        <v>32.1721</v>
      </c>
      <c r="AX73" s="113">
        <v>40.3185</v>
      </c>
      <c r="AY73" s="113">
        <v>552.16925000000003</v>
      </c>
      <c r="AZ73" s="113">
        <v>16.21435</v>
      </c>
      <c r="BA73" s="113">
        <v>300.959</v>
      </c>
      <c r="BB73" s="113">
        <v>243.25550000000001</v>
      </c>
      <c r="BC73" s="113">
        <v>691</v>
      </c>
      <c r="BD73" s="113">
        <v>0</v>
      </c>
      <c r="BE73" s="113">
        <v>351.92685</v>
      </c>
      <c r="BF73" s="112">
        <v>14.003</v>
      </c>
      <c r="BG73" s="112">
        <v>23.4</v>
      </c>
      <c r="BH73" s="112">
        <v>0.51600000000000001</v>
      </c>
      <c r="BI73" s="112">
        <v>256.32499999999999</v>
      </c>
      <c r="BJ73" s="112">
        <v>57.844700000000003</v>
      </c>
      <c r="BK73" s="112">
        <v>185</v>
      </c>
      <c r="BL73" s="112">
        <v>24.986989999999999</v>
      </c>
      <c r="BM73" s="112">
        <v>156.35486</v>
      </c>
      <c r="BN73" s="112">
        <v>46.8</v>
      </c>
      <c r="BO73" s="112">
        <v>18.1691</v>
      </c>
      <c r="BP73" s="112">
        <v>16.918500000000002</v>
      </c>
      <c r="BQ73" s="112">
        <v>551.65324999999996</v>
      </c>
      <c r="BR73" s="112">
        <v>-240.11064999999999</v>
      </c>
      <c r="BS73" s="112">
        <v>243.11429999999999</v>
      </c>
      <c r="BT73" s="112">
        <v>58.255499999999998</v>
      </c>
      <c r="BU73" s="112">
        <v>666.01301000000001</v>
      </c>
      <c r="BV73" s="112">
        <v>-156.35486</v>
      </c>
      <c r="BW73" s="112">
        <v>305.12684999999999</v>
      </c>
      <c r="BX73" s="112">
        <v>457.70978000000002</v>
      </c>
      <c r="BY73" s="112">
        <v>526.75296000000003</v>
      </c>
      <c r="BZ73" s="112">
        <v>1040.84402</v>
      </c>
      <c r="CA73" s="112">
        <v>503.74423999999999</v>
      </c>
      <c r="CB73" s="112">
        <v>945.19764999999995</v>
      </c>
      <c r="CC73" s="112">
        <v>820.48022000000003</v>
      </c>
      <c r="CD73" s="112">
        <v>1337.0171800000001</v>
      </c>
      <c r="CE73" s="112">
        <v>589.94251999999994</v>
      </c>
      <c r="CF73" s="112">
        <v>1088.71847</v>
      </c>
      <c r="CG73" s="112">
        <v>-75.464789999999994</v>
      </c>
      <c r="CH73" s="112">
        <v>-81.964759999999998</v>
      </c>
      <c r="CI73" s="112">
        <v>291.53890000000001</v>
      </c>
      <c r="CJ73" s="112">
        <v>-378.99567999999999</v>
      </c>
      <c r="CK73" s="112">
        <v>222.66275999999999</v>
      </c>
      <c r="CL73" s="112">
        <v>-31.521920000000001</v>
      </c>
      <c r="CM73" s="112">
        <v>668.81907999999999</v>
      </c>
      <c r="CN73" s="112">
        <v>-396.76884999999999</v>
      </c>
      <c r="CO73" s="112">
        <v>379.04401999999999</v>
      </c>
      <c r="CP73" s="113">
        <v>201.01564999999999</v>
      </c>
      <c r="CQ73" s="113">
        <v>211.39635000000001</v>
      </c>
      <c r="CR73" s="113">
        <v>200.64189999999999</v>
      </c>
      <c r="CS73" s="113">
        <v>244.32845</v>
      </c>
      <c r="CT73" s="113">
        <v>280.6771</v>
      </c>
      <c r="CU73" s="113">
        <v>239.11959999999999</v>
      </c>
      <c r="CV73" s="113">
        <v>190.36834999999999</v>
      </c>
      <c r="CW73" s="113">
        <v>173.65285</v>
      </c>
      <c r="CX73" s="113">
        <v>15.45</v>
      </c>
      <c r="CY73" s="113">
        <v>201.01564999999999</v>
      </c>
      <c r="CZ73" s="113">
        <v>211.39635000000001</v>
      </c>
      <c r="DA73" s="113">
        <v>217.84190000000001</v>
      </c>
      <c r="DB73" s="113">
        <v>261.62844999999999</v>
      </c>
      <c r="DC73" s="113">
        <v>297.57709999999997</v>
      </c>
      <c r="DD73" s="113">
        <v>247.54814999999999</v>
      </c>
      <c r="DE73" s="113">
        <v>210.41495</v>
      </c>
      <c r="DF73" s="113">
        <v>193.80279999999999</v>
      </c>
      <c r="DG73" s="113">
        <v>33.25</v>
      </c>
      <c r="DH73" s="113">
        <v>1352.7927</v>
      </c>
      <c r="DI73" s="113">
        <v>1445.13816</v>
      </c>
      <c r="DJ73" s="113">
        <v>1160.0448100000001</v>
      </c>
      <c r="DK73" s="113">
        <v>1582.8270399999999</v>
      </c>
      <c r="DL73" s="113">
        <v>1396.11293</v>
      </c>
      <c r="DM73" s="113">
        <v>1377.6059</v>
      </c>
      <c r="DN73" s="113">
        <v>671.65362000000005</v>
      </c>
      <c r="DO73" s="113">
        <v>1051.81032</v>
      </c>
      <c r="DP73" s="113">
        <v>512.21349999999995</v>
      </c>
      <c r="DQ73" s="112">
        <v>-1151.7770499999999</v>
      </c>
      <c r="DR73" s="112">
        <v>-1233.74181</v>
      </c>
      <c r="DS73" s="112">
        <v>-942.20290999999997</v>
      </c>
      <c r="DT73" s="112">
        <v>-1321.19859</v>
      </c>
      <c r="DU73" s="112">
        <v>-1098.53583</v>
      </c>
      <c r="DV73" s="112">
        <v>-1130.0577499999999</v>
      </c>
      <c r="DW73" s="112">
        <v>-461.23867000000001</v>
      </c>
      <c r="DX73" s="112">
        <v>-858.00752</v>
      </c>
      <c r="DY73" s="112">
        <v>-478.96350000000001</v>
      </c>
      <c r="DZ73" s="112">
        <v>-6.6402900000000002</v>
      </c>
      <c r="EA73" s="112">
        <v>-8.3343799999999995</v>
      </c>
      <c r="EB73" s="112">
        <v>-9.8069699999999997</v>
      </c>
      <c r="EC73" s="112">
        <v>-10.39467</v>
      </c>
      <c r="ED73" s="112">
        <v>-11.49578</v>
      </c>
      <c r="EE73" s="112">
        <v>-11.86239</v>
      </c>
      <c r="EF73" s="112">
        <v>-11.82502</v>
      </c>
      <c r="EG73" s="112">
        <v>-11.57428</v>
      </c>
      <c r="EH73" s="112">
        <v>-12.044930000000001</v>
      </c>
      <c r="EI73" s="112">
        <v>33.014710000000001</v>
      </c>
      <c r="EJ73" s="112">
        <v>-8.3343799999999995</v>
      </c>
      <c r="EK73" s="112">
        <v>-7.3099699999999999</v>
      </c>
      <c r="EL73" s="112">
        <v>4.59633</v>
      </c>
      <c r="EM73" s="112">
        <v>-3.1127799999999999</v>
      </c>
      <c r="EN73" s="112">
        <v>-0.22238999999999901</v>
      </c>
      <c r="EO73" s="112">
        <v>-2.6250200000000001</v>
      </c>
      <c r="EP73" s="112">
        <v>-2.3742800000000002</v>
      </c>
      <c r="EQ73" s="114">
        <v>-7.8449299999999997</v>
      </c>
    </row>
    <row r="74" spans="1:147" x14ac:dyDescent="0.25">
      <c r="A74" s="110" t="s">
        <v>363</v>
      </c>
      <c r="B74" s="110">
        <v>5749</v>
      </c>
      <c r="C74" s="110"/>
      <c r="D74" s="111">
        <v>16560.806779999999</v>
      </c>
      <c r="E74" s="111">
        <v>17742.177909999999</v>
      </c>
      <c r="F74" s="111">
        <v>17767.91619</v>
      </c>
      <c r="G74" s="111">
        <v>19399.300599999999</v>
      </c>
      <c r="H74" s="111">
        <v>19835.41287</v>
      </c>
      <c r="I74" s="111">
        <v>19936.326400000002</v>
      </c>
      <c r="J74" s="111">
        <v>20552.525310000001</v>
      </c>
      <c r="K74" s="111">
        <v>19718.83927</v>
      </c>
      <c r="L74" s="111">
        <v>20590.57778</v>
      </c>
      <c r="M74" s="111">
        <v>16128.26742</v>
      </c>
      <c r="N74" s="111">
        <v>19163.125019999999</v>
      </c>
      <c r="O74" s="111">
        <v>19939.351480000001</v>
      </c>
      <c r="P74" s="111">
        <v>21390.527910000001</v>
      </c>
      <c r="Q74" s="111">
        <v>21779.257399999999</v>
      </c>
      <c r="R74" s="111">
        <v>21890.020659999998</v>
      </c>
      <c r="S74" s="111">
        <v>22131.345979999998</v>
      </c>
      <c r="T74" s="111">
        <v>21887.927</v>
      </c>
      <c r="U74" s="111">
        <v>23198.358199999999</v>
      </c>
      <c r="V74" s="112">
        <v>432.53935999999902</v>
      </c>
      <c r="W74" s="112">
        <v>-1420.9471100000001</v>
      </c>
      <c r="X74" s="112">
        <v>-2171.4352899999999</v>
      </c>
      <c r="Y74" s="112">
        <v>-1991.22731</v>
      </c>
      <c r="Z74" s="112">
        <v>-1943.8445300000001</v>
      </c>
      <c r="AA74" s="112">
        <v>-1953.69426</v>
      </c>
      <c r="AB74" s="112">
        <v>-1578.8206700000001</v>
      </c>
      <c r="AC74" s="112">
        <v>-2169.0877300000002</v>
      </c>
      <c r="AD74" s="112">
        <v>-2607.78042</v>
      </c>
      <c r="AE74" s="111">
        <v>14451.319159999999</v>
      </c>
      <c r="AF74" s="111">
        <v>15644.45282</v>
      </c>
      <c r="AG74" s="111">
        <v>16346.05769</v>
      </c>
      <c r="AH74" s="111">
        <v>17918.298449999998</v>
      </c>
      <c r="AI74" s="111">
        <v>18228.11707</v>
      </c>
      <c r="AJ74" s="111">
        <v>18137.833920000001</v>
      </c>
      <c r="AK74" s="111">
        <v>18760.258310000001</v>
      </c>
      <c r="AL74" s="111">
        <v>17925.3387</v>
      </c>
      <c r="AM74" s="111">
        <v>18719.526669999999</v>
      </c>
      <c r="AN74" s="112">
        <v>1676.9482599999999</v>
      </c>
      <c r="AO74" s="112">
        <v>3518.6722</v>
      </c>
      <c r="AP74" s="112">
        <v>3593.2937900000002</v>
      </c>
      <c r="AQ74" s="112">
        <v>3472.22946</v>
      </c>
      <c r="AR74" s="112">
        <v>3551.1403300000002</v>
      </c>
      <c r="AS74" s="112">
        <v>3752.1867400000001</v>
      </c>
      <c r="AT74" s="112">
        <v>3371.0876699999999</v>
      </c>
      <c r="AU74" s="112">
        <v>3962.5882999999999</v>
      </c>
      <c r="AV74" s="112">
        <v>4478.8315300000004</v>
      </c>
      <c r="AW74" s="113">
        <v>3465.2327500000001</v>
      </c>
      <c r="AX74" s="113">
        <v>7429.89023</v>
      </c>
      <c r="AY74" s="113">
        <v>4843.0533400000004</v>
      </c>
      <c r="AZ74" s="113">
        <v>3451.33304</v>
      </c>
      <c r="BA74" s="113">
        <v>5669.3625599999996</v>
      </c>
      <c r="BB74" s="113">
        <v>8640.1595300000008</v>
      </c>
      <c r="BC74" s="113">
        <v>2431.8552399999999</v>
      </c>
      <c r="BD74" s="113">
        <v>3192.5230299999998</v>
      </c>
      <c r="BE74" s="113">
        <v>4948.5082400000001</v>
      </c>
      <c r="BF74" s="112">
        <v>1838.0491300000001</v>
      </c>
      <c r="BG74" s="112">
        <v>154.79915</v>
      </c>
      <c r="BH74" s="112">
        <v>1530.7887000000001</v>
      </c>
      <c r="BI74" s="112">
        <v>130</v>
      </c>
      <c r="BJ74" s="112">
        <v>1161.30585</v>
      </c>
      <c r="BK74" s="112">
        <v>810.44434999999999</v>
      </c>
      <c r="BL74" s="112">
        <v>205.82835</v>
      </c>
      <c r="BM74" s="112">
        <v>490.88189</v>
      </c>
      <c r="BN74" s="112">
        <v>1517.2077099999999</v>
      </c>
      <c r="BO74" s="112">
        <v>1627.18362</v>
      </c>
      <c r="BP74" s="112">
        <v>7275.0910800000001</v>
      </c>
      <c r="BQ74" s="112">
        <v>3312.2646399999999</v>
      </c>
      <c r="BR74" s="112">
        <v>3321.33304</v>
      </c>
      <c r="BS74" s="112">
        <v>4508.0567099999998</v>
      </c>
      <c r="BT74" s="112">
        <v>7829.7151800000001</v>
      </c>
      <c r="BU74" s="112">
        <v>2226.0268900000001</v>
      </c>
      <c r="BV74" s="112">
        <v>2701.6411400000002</v>
      </c>
      <c r="BW74" s="112">
        <v>3431.30053</v>
      </c>
      <c r="BX74" s="112">
        <v>17916.551909999998</v>
      </c>
      <c r="BY74" s="112">
        <v>23074.343049999999</v>
      </c>
      <c r="BZ74" s="112">
        <v>21189.11103</v>
      </c>
      <c r="CA74" s="112">
        <v>21369.63149</v>
      </c>
      <c r="CB74" s="112">
        <v>23897.479630000002</v>
      </c>
      <c r="CC74" s="112">
        <v>26777.993450000002</v>
      </c>
      <c r="CD74" s="112">
        <v>21192.113549999998</v>
      </c>
      <c r="CE74" s="112">
        <v>21117.861730000001</v>
      </c>
      <c r="CF74" s="112">
        <v>23668.034909999998</v>
      </c>
      <c r="CG74" s="112">
        <v>-49.76464</v>
      </c>
      <c r="CH74" s="112">
        <v>3756.4188800000002</v>
      </c>
      <c r="CI74" s="112">
        <v>-281.02915000000002</v>
      </c>
      <c r="CJ74" s="112">
        <v>-150.89642000000001</v>
      </c>
      <c r="CK74" s="112">
        <v>956.91638</v>
      </c>
      <c r="CL74" s="112">
        <v>4077.52844</v>
      </c>
      <c r="CM74" s="112">
        <v>-1145.06078</v>
      </c>
      <c r="CN74" s="112">
        <v>-1260.9471599999999</v>
      </c>
      <c r="CO74" s="112">
        <v>-1047.5309999999999</v>
      </c>
      <c r="CP74" s="113">
        <v>23063.63091</v>
      </c>
      <c r="CQ74" s="113">
        <v>26759.692910000002</v>
      </c>
      <c r="CR74" s="113">
        <v>26463.876349999999</v>
      </c>
      <c r="CS74" s="113">
        <v>26503.912359999998</v>
      </c>
      <c r="CT74" s="113">
        <v>28075.054250000001</v>
      </c>
      <c r="CU74" s="113">
        <v>31859.432049999999</v>
      </c>
      <c r="CV74" s="113">
        <v>31921.032050000002</v>
      </c>
      <c r="CW74" s="113">
        <v>30764.991099999999</v>
      </c>
      <c r="CX74" s="113">
        <v>28437.805100000001</v>
      </c>
      <c r="CY74" s="113">
        <v>24279.906230000001</v>
      </c>
      <c r="CZ74" s="113">
        <v>28138.014139999999</v>
      </c>
      <c r="DA74" s="113">
        <v>28869.621859999999</v>
      </c>
      <c r="DB74" s="113">
        <v>28991.596160000001</v>
      </c>
      <c r="DC74" s="113">
        <v>31172.423439999999</v>
      </c>
      <c r="DD74" s="113">
        <v>34149.96918</v>
      </c>
      <c r="DE74" s="113">
        <v>32872.73878</v>
      </c>
      <c r="DF74" s="113">
        <v>32446.56709</v>
      </c>
      <c r="DG74" s="113">
        <v>30829.947919999999</v>
      </c>
      <c r="DH74" s="113">
        <v>12304.373949999999</v>
      </c>
      <c r="DI74" s="113">
        <v>12406.062980000001</v>
      </c>
      <c r="DJ74" s="113">
        <v>13263.182849999999</v>
      </c>
      <c r="DK74" s="113">
        <v>13528.19802</v>
      </c>
      <c r="DL74" s="113">
        <v>14780.720069999999</v>
      </c>
      <c r="DM74" s="113">
        <v>13962.97992</v>
      </c>
      <c r="DN74" s="113">
        <v>13823.564350000001</v>
      </c>
      <c r="DO74" s="113">
        <v>14674.270119999999</v>
      </c>
      <c r="DP74" s="113">
        <v>14104.267949999999</v>
      </c>
      <c r="DQ74" s="112">
        <v>11975.532279999999</v>
      </c>
      <c r="DR74" s="112">
        <v>15731.951160000001</v>
      </c>
      <c r="DS74" s="112">
        <v>15606.43901</v>
      </c>
      <c r="DT74" s="112">
        <v>15463.398139999999</v>
      </c>
      <c r="DU74" s="112">
        <v>16391.703369999999</v>
      </c>
      <c r="DV74" s="112">
        <v>20186.989259999998</v>
      </c>
      <c r="DW74" s="112">
        <v>19049.174429999999</v>
      </c>
      <c r="DX74" s="112">
        <v>17772.296969999999</v>
      </c>
      <c r="DY74" s="112">
        <v>16725.679970000001</v>
      </c>
      <c r="DZ74" s="112">
        <v>339.53622999999999</v>
      </c>
      <c r="EA74" s="112">
        <v>331.52802000000003</v>
      </c>
      <c r="EB74" s="112">
        <v>299.30131999999998</v>
      </c>
      <c r="EC74" s="112">
        <v>289.0992</v>
      </c>
      <c r="ED74" s="112">
        <v>254.43904000000001</v>
      </c>
      <c r="EE74" s="112">
        <v>261.39242000000002</v>
      </c>
      <c r="EF74" s="112">
        <v>203.77887999999999</v>
      </c>
      <c r="EG74" s="112">
        <v>163.45097999999999</v>
      </c>
      <c r="EH74" s="112">
        <v>130.09357</v>
      </c>
      <c r="EI74" s="112">
        <v>2449.02423</v>
      </c>
      <c r="EJ74" s="112">
        <v>2429.2530200000001</v>
      </c>
      <c r="EK74" s="112">
        <v>1721.16032</v>
      </c>
      <c r="EL74" s="112">
        <v>1770.1012000000001</v>
      </c>
      <c r="EM74" s="112">
        <v>1861.73504</v>
      </c>
      <c r="EN74" s="112">
        <v>2059.8844199999999</v>
      </c>
      <c r="EO74" s="112">
        <v>1996.0458799999999</v>
      </c>
      <c r="EP74" s="112">
        <v>1956.95198</v>
      </c>
      <c r="EQ74" s="114">
        <v>2001.1445699999999</v>
      </c>
    </row>
    <row r="75" spans="1:147" x14ac:dyDescent="0.25">
      <c r="A75" s="110" t="s">
        <v>362</v>
      </c>
      <c r="B75" s="110">
        <v>5908</v>
      </c>
      <c r="C75" s="110"/>
      <c r="D75" s="111">
        <v>467.51423</v>
      </c>
      <c r="E75" s="111">
        <v>501.74515000000002</v>
      </c>
      <c r="F75" s="111">
        <v>499.50511</v>
      </c>
      <c r="G75" s="111">
        <v>389.32652999999999</v>
      </c>
      <c r="H75" s="111">
        <v>496.61363999999998</v>
      </c>
      <c r="I75" s="111">
        <v>523.28435999999999</v>
      </c>
      <c r="J75" s="111">
        <v>486.94763999999998</v>
      </c>
      <c r="K75" s="111">
        <v>472.58766000000003</v>
      </c>
      <c r="L75" s="111">
        <v>499.83039000000002</v>
      </c>
      <c r="M75" s="111">
        <v>558.38108</v>
      </c>
      <c r="N75" s="111">
        <v>536.98108999999999</v>
      </c>
      <c r="O75" s="111">
        <v>389.62065999999999</v>
      </c>
      <c r="P75" s="111">
        <v>531.17156999999997</v>
      </c>
      <c r="Q75" s="111">
        <v>474.11881</v>
      </c>
      <c r="R75" s="111">
        <v>595.94287999999995</v>
      </c>
      <c r="S75" s="111">
        <v>495.63166999999999</v>
      </c>
      <c r="T75" s="111">
        <v>739.73842000000002</v>
      </c>
      <c r="U75" s="111">
        <v>586.80479000000003</v>
      </c>
      <c r="V75" s="112">
        <v>-90.866849999999999</v>
      </c>
      <c r="W75" s="112">
        <v>-35.235939999999999</v>
      </c>
      <c r="X75" s="112">
        <v>109.88445</v>
      </c>
      <c r="Y75" s="112">
        <v>-141.84504000000001</v>
      </c>
      <c r="Z75" s="112">
        <v>22.49483</v>
      </c>
      <c r="AA75" s="112">
        <v>-72.658519999999996</v>
      </c>
      <c r="AB75" s="112">
        <v>-8.6840300000000106</v>
      </c>
      <c r="AC75" s="112">
        <v>-267.15075999999999</v>
      </c>
      <c r="AD75" s="112">
        <v>-86.974400000000003</v>
      </c>
      <c r="AE75" s="111">
        <v>443.31423000000001</v>
      </c>
      <c r="AF75" s="111">
        <v>477.54514999999998</v>
      </c>
      <c r="AG75" s="111">
        <v>475.30511000000001</v>
      </c>
      <c r="AH75" s="111">
        <v>355.07652999999999</v>
      </c>
      <c r="AI75" s="111">
        <v>462.36363999999998</v>
      </c>
      <c r="AJ75" s="111">
        <v>489.03435999999999</v>
      </c>
      <c r="AK75" s="111">
        <v>466.32074</v>
      </c>
      <c r="AL75" s="111">
        <v>462.53766000000002</v>
      </c>
      <c r="AM75" s="111">
        <v>489.78039000000001</v>
      </c>
      <c r="AN75" s="112">
        <v>115.06685</v>
      </c>
      <c r="AO75" s="112">
        <v>59.435940000000002</v>
      </c>
      <c r="AP75" s="112">
        <v>-85.684449999999998</v>
      </c>
      <c r="AQ75" s="112">
        <v>176.09504000000001</v>
      </c>
      <c r="AR75" s="112">
        <v>11.75517</v>
      </c>
      <c r="AS75" s="112">
        <v>106.90852</v>
      </c>
      <c r="AT75" s="112">
        <v>29.310929999999999</v>
      </c>
      <c r="AU75" s="112">
        <v>277.20076</v>
      </c>
      <c r="AV75" s="112">
        <v>97.0244</v>
      </c>
      <c r="AW75" s="113">
        <v>0</v>
      </c>
      <c r="AX75" s="113">
        <v>0</v>
      </c>
      <c r="AY75" s="113">
        <v>81.258449999999996</v>
      </c>
      <c r="AZ75" s="113">
        <v>84.239750000000001</v>
      </c>
      <c r="BA75" s="113">
        <v>9.8000000000000007</v>
      </c>
      <c r="BB75" s="113">
        <v>0</v>
      </c>
      <c r="BC75" s="113">
        <v>885.18764999999996</v>
      </c>
      <c r="BD75" s="113">
        <v>244.64649</v>
      </c>
      <c r="BE75" s="113">
        <v>77.4298</v>
      </c>
      <c r="BF75" s="112">
        <v>0</v>
      </c>
      <c r="BG75" s="112">
        <v>0</v>
      </c>
      <c r="BH75" s="112">
        <v>0</v>
      </c>
      <c r="BI75" s="112">
        <v>0</v>
      </c>
      <c r="BJ75" s="112">
        <v>0</v>
      </c>
      <c r="BK75" s="112">
        <v>0</v>
      </c>
      <c r="BL75" s="112">
        <v>822.30195000000003</v>
      </c>
      <c r="BM75" s="112">
        <v>58.961590000000001</v>
      </c>
      <c r="BN75" s="112">
        <v>94.437479999999994</v>
      </c>
      <c r="BO75" s="112">
        <v>0</v>
      </c>
      <c r="BP75" s="112">
        <v>0</v>
      </c>
      <c r="BQ75" s="112">
        <v>81.258449999999996</v>
      </c>
      <c r="BR75" s="112">
        <v>84.239750000000001</v>
      </c>
      <c r="BS75" s="112">
        <v>9.8000000000000007</v>
      </c>
      <c r="BT75" s="112">
        <v>0</v>
      </c>
      <c r="BU75" s="112">
        <v>62.8857</v>
      </c>
      <c r="BV75" s="112">
        <v>185.6849</v>
      </c>
      <c r="BW75" s="112">
        <v>-17.007680000000001</v>
      </c>
      <c r="BX75" s="112">
        <v>443.31423000000001</v>
      </c>
      <c r="BY75" s="112">
        <v>477.54514999999998</v>
      </c>
      <c r="BZ75" s="112">
        <v>556.56356000000005</v>
      </c>
      <c r="CA75" s="112">
        <v>439.31628000000001</v>
      </c>
      <c r="CB75" s="112">
        <v>472.16363999999999</v>
      </c>
      <c r="CC75" s="112">
        <v>489.03435999999999</v>
      </c>
      <c r="CD75" s="112">
        <v>1351.50839</v>
      </c>
      <c r="CE75" s="112">
        <v>707.18415000000005</v>
      </c>
      <c r="CF75" s="112">
        <v>567.21019000000001</v>
      </c>
      <c r="CG75" s="112">
        <v>-115.06685</v>
      </c>
      <c r="CH75" s="112">
        <v>-59.435940000000002</v>
      </c>
      <c r="CI75" s="112">
        <v>166.94290000000001</v>
      </c>
      <c r="CJ75" s="112">
        <v>-91.855289999999997</v>
      </c>
      <c r="CK75" s="112">
        <v>-1.9551700000000001</v>
      </c>
      <c r="CL75" s="112">
        <v>-106.90852</v>
      </c>
      <c r="CM75" s="112">
        <v>33.574770000000001</v>
      </c>
      <c r="CN75" s="112">
        <v>-91.515860000000004</v>
      </c>
      <c r="CO75" s="112">
        <v>-114.03207999999999</v>
      </c>
      <c r="CP75" s="113">
        <v>177.2</v>
      </c>
      <c r="CQ75" s="113">
        <v>153</v>
      </c>
      <c r="CR75" s="113">
        <v>223.8</v>
      </c>
      <c r="CS75" s="113">
        <v>199.6</v>
      </c>
      <c r="CT75" s="113">
        <v>175.4</v>
      </c>
      <c r="CU75" s="113">
        <v>151.19999999999999</v>
      </c>
      <c r="CV75" s="113">
        <v>127</v>
      </c>
      <c r="CW75" s="113">
        <v>102.8</v>
      </c>
      <c r="CX75" s="113">
        <v>78.599999999999994</v>
      </c>
      <c r="CY75" s="113">
        <v>268.4402</v>
      </c>
      <c r="CZ75" s="113">
        <v>266.60570000000001</v>
      </c>
      <c r="DA75" s="113">
        <v>348.98235</v>
      </c>
      <c r="DB75" s="113">
        <v>271.80658</v>
      </c>
      <c r="DC75" s="113">
        <v>230.83821</v>
      </c>
      <c r="DD75" s="113">
        <v>252.43799999999999</v>
      </c>
      <c r="DE75" s="113">
        <v>221.99709999999999</v>
      </c>
      <c r="DF75" s="113">
        <v>240.98915</v>
      </c>
      <c r="DG75" s="113">
        <v>152.81874999999999</v>
      </c>
      <c r="DH75" s="113">
        <v>1000.9547700000001</v>
      </c>
      <c r="DI75" s="113">
        <v>1033.70821</v>
      </c>
      <c r="DJ75" s="113">
        <v>949.14196000000004</v>
      </c>
      <c r="DK75" s="113">
        <v>1019.76703</v>
      </c>
      <c r="DL75" s="113">
        <v>980.75382999999999</v>
      </c>
      <c r="DM75" s="113">
        <v>1109.26214</v>
      </c>
      <c r="DN75" s="113">
        <v>1045.24647</v>
      </c>
      <c r="DO75" s="113">
        <v>1155.7543800000001</v>
      </c>
      <c r="DP75" s="113">
        <v>1181.6160600000001</v>
      </c>
      <c r="DQ75" s="112">
        <v>-732.51457000000005</v>
      </c>
      <c r="DR75" s="112">
        <v>-767.10251000000005</v>
      </c>
      <c r="DS75" s="112">
        <v>-600.15961000000004</v>
      </c>
      <c r="DT75" s="112">
        <v>-747.96045000000004</v>
      </c>
      <c r="DU75" s="112">
        <v>-749.91561999999999</v>
      </c>
      <c r="DV75" s="112">
        <v>-856.82414000000006</v>
      </c>
      <c r="DW75" s="112">
        <v>-823.24937</v>
      </c>
      <c r="DX75" s="112">
        <v>-914.76522999999997</v>
      </c>
      <c r="DY75" s="112">
        <v>-1028.7973099999999</v>
      </c>
      <c r="DZ75" s="112">
        <v>-7.7372899999999998</v>
      </c>
      <c r="EA75" s="112">
        <v>-9.8960699999999999</v>
      </c>
      <c r="EB75" s="112">
        <v>-9.0687700000000007</v>
      </c>
      <c r="EC75" s="112">
        <v>-12.732250000000001</v>
      </c>
      <c r="ED75" s="112">
        <v>-10.594889999999999</v>
      </c>
      <c r="EE75" s="112">
        <v>-11.010669999999999</v>
      </c>
      <c r="EF75" s="112">
        <v>-9.2914999999999992</v>
      </c>
      <c r="EG75" s="112">
        <v>-10.798719999999999</v>
      </c>
      <c r="EH75" s="112">
        <v>-10.065289999999999</v>
      </c>
      <c r="EI75" s="112">
        <v>16.462710000000001</v>
      </c>
      <c r="EJ75" s="112">
        <v>14.303929999999999</v>
      </c>
      <c r="EK75" s="112">
        <v>15.13123</v>
      </c>
      <c r="EL75" s="112">
        <v>21.517749999999999</v>
      </c>
      <c r="EM75" s="112">
        <v>23.655110000000001</v>
      </c>
      <c r="EN75" s="112">
        <v>23.239329999999999</v>
      </c>
      <c r="EO75" s="112">
        <v>11.3355</v>
      </c>
      <c r="EP75" s="112">
        <v>-0.74871999999999905</v>
      </c>
      <c r="EQ75" s="114">
        <v>-1.5289999999998499E-2</v>
      </c>
    </row>
    <row r="76" spans="1:147" x14ac:dyDescent="0.25">
      <c r="A76" s="110" t="s">
        <v>361</v>
      </c>
      <c r="B76" s="110">
        <v>5909</v>
      </c>
      <c r="C76" s="110"/>
      <c r="D76" s="111">
        <v>2930.96967</v>
      </c>
      <c r="E76" s="111">
        <v>3053.2582699999998</v>
      </c>
      <c r="F76" s="111">
        <v>2856.1124199999999</v>
      </c>
      <c r="G76" s="111">
        <v>3255.5824299999999</v>
      </c>
      <c r="H76" s="111">
        <v>2840.6739299999999</v>
      </c>
      <c r="I76" s="111">
        <v>3182.6731500000001</v>
      </c>
      <c r="J76" s="111">
        <v>3447.6139800000001</v>
      </c>
      <c r="K76" s="111">
        <v>3363.8700600000002</v>
      </c>
      <c r="L76" s="111">
        <v>3461.67641</v>
      </c>
      <c r="M76" s="111">
        <v>2754.0524300000002</v>
      </c>
      <c r="N76" s="111">
        <v>2967.3558400000002</v>
      </c>
      <c r="O76" s="111">
        <v>2768.9310500000001</v>
      </c>
      <c r="P76" s="111">
        <v>3259.1323600000001</v>
      </c>
      <c r="Q76" s="111">
        <v>2934.0996399999999</v>
      </c>
      <c r="R76" s="111">
        <v>3324.0445300000001</v>
      </c>
      <c r="S76" s="111">
        <v>3488.6573400000002</v>
      </c>
      <c r="T76" s="111">
        <v>3584.70858</v>
      </c>
      <c r="U76" s="111">
        <v>3646.8979800000002</v>
      </c>
      <c r="V76" s="112">
        <v>176.91723999999999</v>
      </c>
      <c r="W76" s="112">
        <v>85.902429999999597</v>
      </c>
      <c r="X76" s="112">
        <v>87.181369999999802</v>
      </c>
      <c r="Y76" s="112">
        <v>-3.5499300000001299</v>
      </c>
      <c r="Z76" s="112">
        <v>-93.425709999999995</v>
      </c>
      <c r="AA76" s="112">
        <v>-141.37137999999999</v>
      </c>
      <c r="AB76" s="112">
        <v>-41.043360000000099</v>
      </c>
      <c r="AC76" s="112">
        <v>-220.83851999999999</v>
      </c>
      <c r="AD76" s="112">
        <v>-185.22157000000001</v>
      </c>
      <c r="AE76" s="111">
        <v>2636.4908300000002</v>
      </c>
      <c r="AF76" s="111">
        <v>2744.3067000000001</v>
      </c>
      <c r="AG76" s="111">
        <v>2544.5802899999999</v>
      </c>
      <c r="AH76" s="111">
        <v>2806.4047700000001</v>
      </c>
      <c r="AI76" s="111">
        <v>2519.5913500000001</v>
      </c>
      <c r="AJ76" s="111">
        <v>2811.60914</v>
      </c>
      <c r="AK76" s="111">
        <v>3169.3883500000002</v>
      </c>
      <c r="AL76" s="111">
        <v>3096.4300600000001</v>
      </c>
      <c r="AM76" s="111">
        <v>3183.0164100000002</v>
      </c>
      <c r="AN76" s="112">
        <v>117.5616</v>
      </c>
      <c r="AO76" s="112">
        <v>223.04913999999999</v>
      </c>
      <c r="AP76" s="112">
        <v>224.35076000000001</v>
      </c>
      <c r="AQ76" s="112">
        <v>452.72759000000002</v>
      </c>
      <c r="AR76" s="112">
        <v>414.50828999999999</v>
      </c>
      <c r="AS76" s="112">
        <v>512.43538999999998</v>
      </c>
      <c r="AT76" s="112">
        <v>319.26898999999997</v>
      </c>
      <c r="AU76" s="112">
        <v>488.27852000000001</v>
      </c>
      <c r="AV76" s="112">
        <v>463.88157000000001</v>
      </c>
      <c r="AW76" s="113">
        <v>281.18488000000002</v>
      </c>
      <c r="AX76" s="113">
        <v>27.864000000000001</v>
      </c>
      <c r="AY76" s="113">
        <v>116.69275</v>
      </c>
      <c r="AZ76" s="113">
        <v>58.918280000000003</v>
      </c>
      <c r="BA76" s="113">
        <v>39.300049999999999</v>
      </c>
      <c r="BB76" s="113">
        <v>0</v>
      </c>
      <c r="BC76" s="113">
        <v>207.14634000000001</v>
      </c>
      <c r="BD76" s="113">
        <v>171.46522999999999</v>
      </c>
      <c r="BE76" s="113">
        <v>286.84278999999998</v>
      </c>
      <c r="BF76" s="112">
        <v>0</v>
      </c>
      <c r="BG76" s="112">
        <v>0</v>
      </c>
      <c r="BH76" s="112">
        <v>0</v>
      </c>
      <c r="BI76" s="112">
        <v>19.192</v>
      </c>
      <c r="BJ76" s="112">
        <v>0</v>
      </c>
      <c r="BK76" s="112">
        <v>0</v>
      </c>
      <c r="BL76" s="112">
        <v>0</v>
      </c>
      <c r="BM76" s="112">
        <v>0</v>
      </c>
      <c r="BN76" s="112">
        <v>0</v>
      </c>
      <c r="BO76" s="112">
        <v>281.18488000000002</v>
      </c>
      <c r="BP76" s="112">
        <v>27.864000000000001</v>
      </c>
      <c r="BQ76" s="112">
        <v>116.69275</v>
      </c>
      <c r="BR76" s="112">
        <v>39.726280000000003</v>
      </c>
      <c r="BS76" s="112">
        <v>39.300049999999999</v>
      </c>
      <c r="BT76" s="112">
        <v>0</v>
      </c>
      <c r="BU76" s="112">
        <v>207.14634000000001</v>
      </c>
      <c r="BV76" s="112">
        <v>171.46522999999999</v>
      </c>
      <c r="BW76" s="112">
        <v>286.84278999999998</v>
      </c>
      <c r="BX76" s="112">
        <v>2917.67571</v>
      </c>
      <c r="BY76" s="112">
        <v>2772.1707000000001</v>
      </c>
      <c r="BZ76" s="112">
        <v>2661.27304</v>
      </c>
      <c r="CA76" s="112">
        <v>2865.32305</v>
      </c>
      <c r="CB76" s="112">
        <v>2558.8914</v>
      </c>
      <c r="CC76" s="112">
        <v>2811.60914</v>
      </c>
      <c r="CD76" s="112">
        <v>3376.53469</v>
      </c>
      <c r="CE76" s="112">
        <v>3267.8952899999999</v>
      </c>
      <c r="CF76" s="112">
        <v>3469.8591999999999</v>
      </c>
      <c r="CG76" s="112">
        <v>163.62327999999999</v>
      </c>
      <c r="CH76" s="112">
        <v>-195.18513999999999</v>
      </c>
      <c r="CI76" s="112">
        <v>-107.65801</v>
      </c>
      <c r="CJ76" s="112">
        <v>-413.00130999999999</v>
      </c>
      <c r="CK76" s="112">
        <v>-375.20823999999999</v>
      </c>
      <c r="CL76" s="112">
        <v>-512.43538999999998</v>
      </c>
      <c r="CM76" s="112">
        <v>-112.12264999999999</v>
      </c>
      <c r="CN76" s="112">
        <v>-316.81328999999999</v>
      </c>
      <c r="CO76" s="112">
        <v>-177.03878</v>
      </c>
      <c r="CP76" s="113">
        <v>4033.5144</v>
      </c>
      <c r="CQ76" s="113">
        <v>3908.4551499999998</v>
      </c>
      <c r="CR76" s="113">
        <v>3849.5457500000002</v>
      </c>
      <c r="CS76" s="113">
        <v>4268.4879499999997</v>
      </c>
      <c r="CT76" s="113">
        <v>3300</v>
      </c>
      <c r="CU76" s="113">
        <v>3300</v>
      </c>
      <c r="CV76" s="113">
        <v>3300</v>
      </c>
      <c r="CW76" s="113">
        <v>3300</v>
      </c>
      <c r="CX76" s="113">
        <v>2800</v>
      </c>
      <c r="CY76" s="113">
        <v>4542.7930500000002</v>
      </c>
      <c r="CZ76" s="113">
        <v>4361.1127800000004</v>
      </c>
      <c r="DA76" s="113">
        <v>4322.3935700000002</v>
      </c>
      <c r="DB76" s="113">
        <v>4490.4909600000001</v>
      </c>
      <c r="DC76" s="113">
        <v>3944.8456200000001</v>
      </c>
      <c r="DD76" s="113">
        <v>4151.6862600000004</v>
      </c>
      <c r="DE76" s="113">
        <v>3950.4226100000001</v>
      </c>
      <c r="DF76" s="113">
        <v>3996.0626400000001</v>
      </c>
      <c r="DG76" s="113">
        <v>3455.8480100000002</v>
      </c>
      <c r="DH76" s="113">
        <v>1393.4526800000001</v>
      </c>
      <c r="DI76" s="113">
        <v>1406.9575500000001</v>
      </c>
      <c r="DJ76" s="113">
        <v>1475.89635</v>
      </c>
      <c r="DK76" s="113">
        <v>2056.99505</v>
      </c>
      <c r="DL76" s="113">
        <v>1886.5579499999999</v>
      </c>
      <c r="DM76" s="113">
        <v>2605.8339799999999</v>
      </c>
      <c r="DN76" s="113">
        <v>2506.0153300000002</v>
      </c>
      <c r="DO76" s="113">
        <v>2868.4686499999998</v>
      </c>
      <c r="DP76" s="113">
        <v>2505.2928000000002</v>
      </c>
      <c r="DQ76" s="112">
        <v>3149.3403699999999</v>
      </c>
      <c r="DR76" s="112">
        <v>2954.1552299999998</v>
      </c>
      <c r="DS76" s="112">
        <v>2846.4972200000002</v>
      </c>
      <c r="DT76" s="112">
        <v>2433.4959100000001</v>
      </c>
      <c r="DU76" s="112">
        <v>2058.2876700000002</v>
      </c>
      <c r="DV76" s="112">
        <v>1545.8522800000001</v>
      </c>
      <c r="DW76" s="112">
        <v>1444.4072799999999</v>
      </c>
      <c r="DX76" s="112">
        <v>1127.5939900000001</v>
      </c>
      <c r="DY76" s="112">
        <v>950.55520999999999</v>
      </c>
      <c r="DZ76" s="112">
        <v>10.00525</v>
      </c>
      <c r="EA76" s="112">
        <v>10.95017</v>
      </c>
      <c r="EB76" s="112">
        <v>3.4931299999999998</v>
      </c>
      <c r="EC76" s="112">
        <v>8.4230400000000003</v>
      </c>
      <c r="ED76" s="112">
        <v>6.1298199999999996</v>
      </c>
      <c r="EE76" s="112">
        <v>-4.3266</v>
      </c>
      <c r="EF76" s="112">
        <v>-6.3531700000000004</v>
      </c>
      <c r="EG76" s="112">
        <v>-17.600709999999999</v>
      </c>
      <c r="EH76" s="112">
        <v>-15.75102</v>
      </c>
      <c r="EI76" s="112">
        <v>304.48424999999997</v>
      </c>
      <c r="EJ76" s="112">
        <v>319.90217000000001</v>
      </c>
      <c r="EK76" s="112">
        <v>315.02512999999999</v>
      </c>
      <c r="EL76" s="112">
        <v>457.60104000000001</v>
      </c>
      <c r="EM76" s="112">
        <v>327.21282000000002</v>
      </c>
      <c r="EN76" s="112">
        <v>366.73739999999998</v>
      </c>
      <c r="EO76" s="112">
        <v>271.87283000000002</v>
      </c>
      <c r="EP76" s="112">
        <v>249.83929000000001</v>
      </c>
      <c r="EQ76" s="114">
        <v>262.90897999999999</v>
      </c>
    </row>
    <row r="77" spans="1:147" ht="25.5" x14ac:dyDescent="0.25">
      <c r="A77" s="110" t="s">
        <v>360</v>
      </c>
      <c r="B77" s="110">
        <v>5582</v>
      </c>
      <c r="C77" s="110"/>
      <c r="D77" s="111">
        <v>19219.74957</v>
      </c>
      <c r="E77" s="111">
        <v>17452.750970000001</v>
      </c>
      <c r="F77" s="111">
        <v>18060.56637</v>
      </c>
      <c r="G77" s="111">
        <v>20231.40998</v>
      </c>
      <c r="H77" s="111">
        <v>19296.503990000001</v>
      </c>
      <c r="I77" s="111">
        <v>18802.115669999999</v>
      </c>
      <c r="J77" s="111">
        <v>18777.51928</v>
      </c>
      <c r="K77" s="111">
        <v>17013.820110000001</v>
      </c>
      <c r="L77" s="111">
        <v>17268.445400000001</v>
      </c>
      <c r="M77" s="111">
        <v>17695.561559999998</v>
      </c>
      <c r="N77" s="111">
        <v>19485.57933</v>
      </c>
      <c r="O77" s="111">
        <v>21828.15078</v>
      </c>
      <c r="P77" s="111">
        <v>22728.077120000002</v>
      </c>
      <c r="Q77" s="111">
        <v>21845.970949999999</v>
      </c>
      <c r="R77" s="111">
        <v>21757.205190000001</v>
      </c>
      <c r="S77" s="111">
        <v>21276.96803</v>
      </c>
      <c r="T77" s="111">
        <v>20405.575290000001</v>
      </c>
      <c r="U77" s="111">
        <v>23554.027859999998</v>
      </c>
      <c r="V77" s="112">
        <v>1524.1880100000001</v>
      </c>
      <c r="W77" s="112">
        <v>-2032.82836</v>
      </c>
      <c r="X77" s="112">
        <v>-3767.5844099999999</v>
      </c>
      <c r="Y77" s="112">
        <v>-2496.66714</v>
      </c>
      <c r="Z77" s="112">
        <v>-2549.4669600000002</v>
      </c>
      <c r="AA77" s="112">
        <v>-2955.08952</v>
      </c>
      <c r="AB77" s="112">
        <v>-2499.44875</v>
      </c>
      <c r="AC77" s="112">
        <v>-3391.7551800000001</v>
      </c>
      <c r="AD77" s="112">
        <v>-6285.5824599999996</v>
      </c>
      <c r="AE77" s="111">
        <v>17628.74957</v>
      </c>
      <c r="AF77" s="111">
        <v>15356.48594</v>
      </c>
      <c r="AG77" s="111">
        <v>16363.56637</v>
      </c>
      <c r="AH77" s="111">
        <v>18066.87398</v>
      </c>
      <c r="AI77" s="111">
        <v>17588.068139999999</v>
      </c>
      <c r="AJ77" s="111">
        <v>17130.239420000002</v>
      </c>
      <c r="AK77" s="111">
        <v>17271.31828</v>
      </c>
      <c r="AL77" s="111">
        <v>15139.604310000001</v>
      </c>
      <c r="AM77" s="111">
        <v>16088.0954</v>
      </c>
      <c r="AN77" s="112">
        <v>66.811989999998303</v>
      </c>
      <c r="AO77" s="112">
        <v>4129.09339</v>
      </c>
      <c r="AP77" s="112">
        <v>5464.5844100000004</v>
      </c>
      <c r="AQ77" s="112">
        <v>4661.2031399999996</v>
      </c>
      <c r="AR77" s="112">
        <v>4257.9028099999996</v>
      </c>
      <c r="AS77" s="112">
        <v>4626.9657699999998</v>
      </c>
      <c r="AT77" s="112">
        <v>4005.64975</v>
      </c>
      <c r="AU77" s="112">
        <v>5265.9709800000001</v>
      </c>
      <c r="AV77" s="112">
        <v>7465.93246</v>
      </c>
      <c r="AW77" s="113">
        <v>3392.86249</v>
      </c>
      <c r="AX77" s="113">
        <v>4200.5066299999999</v>
      </c>
      <c r="AY77" s="113">
        <v>2964.4468400000001</v>
      </c>
      <c r="AZ77" s="113">
        <v>1368.9608499999999</v>
      </c>
      <c r="BA77" s="113">
        <v>872.63679999999999</v>
      </c>
      <c r="BB77" s="113">
        <v>1267.1041</v>
      </c>
      <c r="BC77" s="113">
        <v>1124.79125</v>
      </c>
      <c r="BD77" s="113">
        <v>2310.9059999999999</v>
      </c>
      <c r="BE77" s="113">
        <v>7276.6114600000001</v>
      </c>
      <c r="BF77" s="112">
        <v>0</v>
      </c>
      <c r="BG77" s="112">
        <v>521.64914999999996</v>
      </c>
      <c r="BH77" s="112">
        <v>129.46</v>
      </c>
      <c r="BI77" s="112">
        <v>139</v>
      </c>
      <c r="BJ77" s="112">
        <v>68.930000000000007</v>
      </c>
      <c r="BK77" s="112">
        <v>40.4</v>
      </c>
      <c r="BL77" s="112">
        <v>0</v>
      </c>
      <c r="BM77" s="112">
        <v>98.927210000000002</v>
      </c>
      <c r="BN77" s="112">
        <v>22.34055</v>
      </c>
      <c r="BO77" s="112">
        <v>3392.86249</v>
      </c>
      <c r="BP77" s="112">
        <v>3678.8574800000001</v>
      </c>
      <c r="BQ77" s="112">
        <v>2834.98684</v>
      </c>
      <c r="BR77" s="112">
        <v>1229.9608499999999</v>
      </c>
      <c r="BS77" s="112">
        <v>803.70680000000004</v>
      </c>
      <c r="BT77" s="112">
        <v>1226.7040999999999</v>
      </c>
      <c r="BU77" s="112">
        <v>1124.79125</v>
      </c>
      <c r="BV77" s="112">
        <v>2211.9787900000001</v>
      </c>
      <c r="BW77" s="112">
        <v>7254.2709100000002</v>
      </c>
      <c r="BX77" s="112">
        <v>21021.612059999999</v>
      </c>
      <c r="BY77" s="112">
        <v>19556.992569999999</v>
      </c>
      <c r="BZ77" s="112">
        <v>19328.013210000001</v>
      </c>
      <c r="CA77" s="112">
        <v>19435.83483</v>
      </c>
      <c r="CB77" s="112">
        <v>18460.70494</v>
      </c>
      <c r="CC77" s="112">
        <v>18397.343519999999</v>
      </c>
      <c r="CD77" s="112">
        <v>18396.109530000002</v>
      </c>
      <c r="CE77" s="112">
        <v>17450.510310000001</v>
      </c>
      <c r="CF77" s="112">
        <v>23364.706859999998</v>
      </c>
      <c r="CG77" s="112">
        <v>3326.0504999999998</v>
      </c>
      <c r="CH77" s="112">
        <v>-450.23590999999999</v>
      </c>
      <c r="CI77" s="112">
        <v>-2629.5975699999999</v>
      </c>
      <c r="CJ77" s="112">
        <v>-3431.2422900000001</v>
      </c>
      <c r="CK77" s="112">
        <v>-3454.1960100000001</v>
      </c>
      <c r="CL77" s="112">
        <v>-3400.2616699999999</v>
      </c>
      <c r="CM77" s="112">
        <v>-2880.8584999999998</v>
      </c>
      <c r="CN77" s="112">
        <v>-3053.9921899999999</v>
      </c>
      <c r="CO77" s="112">
        <v>-211.66155000000001</v>
      </c>
      <c r="CP77" s="113">
        <v>13500</v>
      </c>
      <c r="CQ77" s="113">
        <v>12950</v>
      </c>
      <c r="CR77" s="113">
        <v>12000</v>
      </c>
      <c r="CS77" s="113">
        <v>11750</v>
      </c>
      <c r="CT77" s="113">
        <v>11500</v>
      </c>
      <c r="CU77" s="113">
        <v>11340.281000000001</v>
      </c>
      <c r="CV77" s="113">
        <v>11090.281000000001</v>
      </c>
      <c r="CW77" s="113">
        <v>10840.281000000001</v>
      </c>
      <c r="CX77" s="113">
        <v>10590.281000000001</v>
      </c>
      <c r="CY77" s="113">
        <v>14789.0638</v>
      </c>
      <c r="CZ77" s="113">
        <v>14311.471799999999</v>
      </c>
      <c r="DA77" s="113">
        <v>13706.507030000001</v>
      </c>
      <c r="DB77" s="113">
        <v>16065.92446</v>
      </c>
      <c r="DC77" s="113">
        <v>13331.814259999999</v>
      </c>
      <c r="DD77" s="113">
        <v>13831.46666</v>
      </c>
      <c r="DE77" s="113">
        <v>12749.679630000001</v>
      </c>
      <c r="DF77" s="113">
        <v>11579.079530000001</v>
      </c>
      <c r="DG77" s="113">
        <v>13320.32512</v>
      </c>
      <c r="DH77" s="113">
        <v>9022.1252899999999</v>
      </c>
      <c r="DI77" s="113">
        <v>8994.7692000000006</v>
      </c>
      <c r="DJ77" s="113">
        <v>11019.402</v>
      </c>
      <c r="DK77" s="113">
        <v>16810.061720000002</v>
      </c>
      <c r="DL77" s="113">
        <v>17530.147529999998</v>
      </c>
      <c r="DM77" s="113">
        <v>21430.061600000001</v>
      </c>
      <c r="DN77" s="113">
        <v>23229.13307</v>
      </c>
      <c r="DO77" s="113">
        <v>25112.525160000001</v>
      </c>
      <c r="DP77" s="113">
        <v>27065.4323</v>
      </c>
      <c r="DQ77" s="112">
        <v>5766.93851</v>
      </c>
      <c r="DR77" s="112">
        <v>5316.7025999999996</v>
      </c>
      <c r="DS77" s="112">
        <v>2687.1050300000002</v>
      </c>
      <c r="DT77" s="112">
        <v>-744.13725999999997</v>
      </c>
      <c r="DU77" s="112">
        <v>-4198.3332700000001</v>
      </c>
      <c r="DV77" s="112">
        <v>-7598.59494</v>
      </c>
      <c r="DW77" s="112">
        <v>-10479.453439999999</v>
      </c>
      <c r="DX77" s="112">
        <v>-13533.44563</v>
      </c>
      <c r="DY77" s="112">
        <v>-13745.107180000001</v>
      </c>
      <c r="DZ77" s="112">
        <v>301.74070999999998</v>
      </c>
      <c r="EA77" s="112">
        <v>287.80329999999998</v>
      </c>
      <c r="EB77" s="112">
        <v>261.51803000000001</v>
      </c>
      <c r="EC77" s="112">
        <v>140.75200000000001</v>
      </c>
      <c r="ED77" s="112">
        <v>48.62865</v>
      </c>
      <c r="EE77" s="112">
        <v>157.90127000000001</v>
      </c>
      <c r="EF77" s="112">
        <v>161.60647</v>
      </c>
      <c r="EG77" s="112">
        <v>153.95570000000001</v>
      </c>
      <c r="EH77" s="112">
        <v>155.07898</v>
      </c>
      <c r="EI77" s="112">
        <v>1892.74071</v>
      </c>
      <c r="EJ77" s="112">
        <v>2384.0682999999999</v>
      </c>
      <c r="EK77" s="112">
        <v>1958.51803</v>
      </c>
      <c r="EL77" s="112">
        <v>2305.288</v>
      </c>
      <c r="EM77" s="112">
        <v>1757.06465</v>
      </c>
      <c r="EN77" s="112">
        <v>1829.77727</v>
      </c>
      <c r="EO77" s="112">
        <v>1667.80747</v>
      </c>
      <c r="EP77" s="112">
        <v>2028.1717000000001</v>
      </c>
      <c r="EQ77" s="114">
        <v>1335.4289799999999</v>
      </c>
    </row>
    <row r="78" spans="1:147" x14ac:dyDescent="0.25">
      <c r="A78" s="110" t="s">
        <v>359</v>
      </c>
      <c r="B78" s="110">
        <v>5709</v>
      </c>
      <c r="C78" s="110"/>
      <c r="D78" s="111">
        <v>11734.08085</v>
      </c>
      <c r="E78" s="111">
        <v>11588.442590000001</v>
      </c>
      <c r="F78" s="111">
        <v>11793.279280000001</v>
      </c>
      <c r="G78" s="111">
        <v>10442.051750000001</v>
      </c>
      <c r="H78" s="111">
        <v>9768.9274000000005</v>
      </c>
      <c r="I78" s="111">
        <v>11602.418470000001</v>
      </c>
      <c r="J78" s="111">
        <v>9326.6881599999997</v>
      </c>
      <c r="K78" s="111">
        <v>9684.7571000000007</v>
      </c>
      <c r="L78" s="111">
        <v>9060.8102699999999</v>
      </c>
      <c r="M78" s="111">
        <v>11671.50656</v>
      </c>
      <c r="N78" s="111">
        <v>10324.08727</v>
      </c>
      <c r="O78" s="111">
        <v>10687.63488</v>
      </c>
      <c r="P78" s="111">
        <v>12788.35672</v>
      </c>
      <c r="Q78" s="111">
        <v>8246.5082399999992</v>
      </c>
      <c r="R78" s="111">
        <v>12456.881600000001</v>
      </c>
      <c r="S78" s="111">
        <v>8963.8165499999996</v>
      </c>
      <c r="T78" s="111">
        <v>9176.0799399999996</v>
      </c>
      <c r="U78" s="111">
        <v>9599.7071799999994</v>
      </c>
      <c r="V78" s="112">
        <v>62.574290000000502</v>
      </c>
      <c r="W78" s="112">
        <v>1264.3553199999999</v>
      </c>
      <c r="X78" s="112">
        <v>1105.6443999999999</v>
      </c>
      <c r="Y78" s="112">
        <v>-2346.3049700000001</v>
      </c>
      <c r="Z78" s="112">
        <v>1522.4191599999999</v>
      </c>
      <c r="AA78" s="112">
        <v>-854.46312999999998</v>
      </c>
      <c r="AB78" s="112">
        <v>362.87160999999998</v>
      </c>
      <c r="AC78" s="112">
        <v>508.67716000000098</v>
      </c>
      <c r="AD78" s="112">
        <v>-538.89690999999902</v>
      </c>
      <c r="AE78" s="111">
        <v>11130.1988</v>
      </c>
      <c r="AF78" s="111">
        <v>10975.472589999999</v>
      </c>
      <c r="AG78" s="111">
        <v>11176.38473</v>
      </c>
      <c r="AH78" s="111">
        <v>9851.1276500000004</v>
      </c>
      <c r="AI78" s="111">
        <v>9204.1500500000002</v>
      </c>
      <c r="AJ78" s="111">
        <v>11077.08647</v>
      </c>
      <c r="AK78" s="111">
        <v>8801.3561599999994</v>
      </c>
      <c r="AL78" s="111">
        <v>9152.4635999999991</v>
      </c>
      <c r="AM78" s="111">
        <v>8535.6057199999996</v>
      </c>
      <c r="AN78" s="112">
        <v>541.30776000000003</v>
      </c>
      <c r="AO78" s="112">
        <v>-651.38531999999896</v>
      </c>
      <c r="AP78" s="112">
        <v>-488.74984999999998</v>
      </c>
      <c r="AQ78" s="112">
        <v>2937.2290699999999</v>
      </c>
      <c r="AR78" s="112">
        <v>-957.64181000000099</v>
      </c>
      <c r="AS78" s="112">
        <v>1379.79513</v>
      </c>
      <c r="AT78" s="112">
        <v>162.46038999999999</v>
      </c>
      <c r="AU78" s="112">
        <v>23.616340000000498</v>
      </c>
      <c r="AV78" s="112">
        <v>1064.1014600000001</v>
      </c>
      <c r="AW78" s="113">
        <v>736.97119999999995</v>
      </c>
      <c r="AX78" s="113">
        <v>134.87465</v>
      </c>
      <c r="AY78" s="113">
        <v>214.6994</v>
      </c>
      <c r="AZ78" s="113">
        <v>94.115650000000002</v>
      </c>
      <c r="BA78" s="113">
        <v>215.73674</v>
      </c>
      <c r="BB78" s="113">
        <v>30</v>
      </c>
      <c r="BC78" s="113">
        <v>173.56739999999999</v>
      </c>
      <c r="BD78" s="113">
        <v>126.17322</v>
      </c>
      <c r="BE78" s="113">
        <v>131.85821000000001</v>
      </c>
      <c r="BF78" s="112">
        <v>1865.69325</v>
      </c>
      <c r="BG78" s="112">
        <v>0</v>
      </c>
      <c r="BH78" s="112">
        <v>0</v>
      </c>
      <c r="BI78" s="112">
        <v>0</v>
      </c>
      <c r="BJ78" s="112">
        <v>0</v>
      </c>
      <c r="BK78" s="112">
        <v>0</v>
      </c>
      <c r="BL78" s="112">
        <v>0</v>
      </c>
      <c r="BM78" s="112">
        <v>69.599999999999994</v>
      </c>
      <c r="BN78" s="112">
        <v>21.639749999999999</v>
      </c>
      <c r="BO78" s="112">
        <v>-1128.7220500000001</v>
      </c>
      <c r="BP78" s="112">
        <v>134.87465</v>
      </c>
      <c r="BQ78" s="112">
        <v>214.6994</v>
      </c>
      <c r="BR78" s="112">
        <v>94.115650000000002</v>
      </c>
      <c r="BS78" s="112">
        <v>215.73674</v>
      </c>
      <c r="BT78" s="112">
        <v>30</v>
      </c>
      <c r="BU78" s="112">
        <v>173.56739999999999</v>
      </c>
      <c r="BV78" s="112">
        <v>56.573219999999999</v>
      </c>
      <c r="BW78" s="112">
        <v>110.21845999999999</v>
      </c>
      <c r="BX78" s="112">
        <v>11867.17</v>
      </c>
      <c r="BY78" s="112">
        <v>11110.347239999999</v>
      </c>
      <c r="BZ78" s="112">
        <v>11391.084129999999</v>
      </c>
      <c r="CA78" s="112">
        <v>9945.2433000000001</v>
      </c>
      <c r="CB78" s="112">
        <v>9419.8867900000005</v>
      </c>
      <c r="CC78" s="112">
        <v>11107.08647</v>
      </c>
      <c r="CD78" s="112">
        <v>8974.9235599999993</v>
      </c>
      <c r="CE78" s="112">
        <v>9278.6368199999997</v>
      </c>
      <c r="CF78" s="112">
        <v>8667.4639299999999</v>
      </c>
      <c r="CG78" s="112">
        <v>-1670.02981</v>
      </c>
      <c r="CH78" s="112">
        <v>786.25996999999995</v>
      </c>
      <c r="CI78" s="112">
        <v>703.44925000000001</v>
      </c>
      <c r="CJ78" s="112">
        <v>-2843.1134200000001</v>
      </c>
      <c r="CK78" s="112">
        <v>1173.3785499999999</v>
      </c>
      <c r="CL78" s="112">
        <v>-1349.79513</v>
      </c>
      <c r="CM78" s="112">
        <v>11.107010000000001</v>
      </c>
      <c r="CN78" s="112">
        <v>32.956879999999998</v>
      </c>
      <c r="CO78" s="112">
        <v>-953.88300000000004</v>
      </c>
      <c r="CP78" s="113">
        <v>1000</v>
      </c>
      <c r="CQ78" s="113">
        <v>1500</v>
      </c>
      <c r="CR78" s="113">
        <v>1500</v>
      </c>
      <c r="CS78" s="113">
        <v>0</v>
      </c>
      <c r="CT78" s="113">
        <v>0</v>
      </c>
      <c r="CU78" s="113">
        <v>0</v>
      </c>
      <c r="CV78" s="113">
        <v>0</v>
      </c>
      <c r="CW78" s="113">
        <v>0</v>
      </c>
      <c r="CX78" s="113">
        <v>0</v>
      </c>
      <c r="CY78" s="113">
        <v>1606.7022899999999</v>
      </c>
      <c r="CZ78" s="113">
        <v>2114.6107000000002</v>
      </c>
      <c r="DA78" s="113">
        <v>2132.98738</v>
      </c>
      <c r="DB78" s="113">
        <v>536.74204999999995</v>
      </c>
      <c r="DC78" s="113">
        <v>568.51031999999998</v>
      </c>
      <c r="DD78" s="113">
        <v>677.18886999999995</v>
      </c>
      <c r="DE78" s="113">
        <v>1314.6764499999999</v>
      </c>
      <c r="DF78" s="113">
        <v>580.69419000000005</v>
      </c>
      <c r="DG78" s="113">
        <v>547.74550999999997</v>
      </c>
      <c r="DH78" s="113">
        <v>11484.725689999999</v>
      </c>
      <c r="DI78" s="113">
        <v>11206.37413</v>
      </c>
      <c r="DJ78" s="113">
        <v>10472.312309999999</v>
      </c>
      <c r="DK78" s="113">
        <v>11719.180399999999</v>
      </c>
      <c r="DL78" s="113">
        <v>10628.536120000001</v>
      </c>
      <c r="DM78" s="113">
        <v>12087.0098</v>
      </c>
      <c r="DN78" s="113">
        <v>12910.934370000001</v>
      </c>
      <c r="DO78" s="113">
        <v>12143.99523</v>
      </c>
      <c r="DP78" s="113">
        <v>13064.929550000001</v>
      </c>
      <c r="DQ78" s="112">
        <v>-9878.0234</v>
      </c>
      <c r="DR78" s="112">
        <v>-9091.7634300000009</v>
      </c>
      <c r="DS78" s="112">
        <v>-8339.3249300000007</v>
      </c>
      <c r="DT78" s="112">
        <v>-11182.43835</v>
      </c>
      <c r="DU78" s="112">
        <v>-10060.025799999999</v>
      </c>
      <c r="DV78" s="112">
        <v>-11409.82093</v>
      </c>
      <c r="DW78" s="112">
        <v>-11596.25792</v>
      </c>
      <c r="DX78" s="112">
        <v>-11563.30104</v>
      </c>
      <c r="DY78" s="112">
        <v>-12517.18404</v>
      </c>
      <c r="DZ78" s="112">
        <v>-18.01943</v>
      </c>
      <c r="EA78" s="112">
        <v>-29.438199999999998</v>
      </c>
      <c r="EB78" s="112">
        <v>-21.26202</v>
      </c>
      <c r="EC78" s="112">
        <v>-34.976059999999997</v>
      </c>
      <c r="ED78" s="112">
        <v>-52.37509</v>
      </c>
      <c r="EE78" s="112">
        <v>-54.473210000000002</v>
      </c>
      <c r="EF78" s="112">
        <v>-61.630949999999999</v>
      </c>
      <c r="EG78" s="112">
        <v>-51.18242</v>
      </c>
      <c r="EH78" s="112">
        <v>-32.301229999999997</v>
      </c>
      <c r="EI78" s="112">
        <v>585.86257000000001</v>
      </c>
      <c r="EJ78" s="112">
        <v>583.53179999999998</v>
      </c>
      <c r="EK78" s="112">
        <v>595.63297999999998</v>
      </c>
      <c r="EL78" s="112">
        <v>555.94794000000002</v>
      </c>
      <c r="EM78" s="112">
        <v>512.40191000000004</v>
      </c>
      <c r="EN78" s="112">
        <v>470.85879</v>
      </c>
      <c r="EO78" s="112">
        <v>463.70105000000001</v>
      </c>
      <c r="EP78" s="112">
        <v>481.11158</v>
      </c>
      <c r="EQ78" s="114">
        <v>492.90377000000001</v>
      </c>
    </row>
    <row r="79" spans="1:147" x14ac:dyDescent="0.25">
      <c r="A79" s="110" t="s">
        <v>358</v>
      </c>
      <c r="B79" s="110">
        <v>5403</v>
      </c>
      <c r="C79" s="110"/>
      <c r="D79" s="111">
        <v>1325.9238</v>
      </c>
      <c r="E79" s="111">
        <v>1467.07224</v>
      </c>
      <c r="F79" s="111">
        <v>1422.80609</v>
      </c>
      <c r="G79" s="111">
        <v>1429.1881900000001</v>
      </c>
      <c r="H79" s="111">
        <v>1585.0444299999999</v>
      </c>
      <c r="I79" s="111">
        <v>1755.3851400000001</v>
      </c>
      <c r="J79" s="111">
        <v>1767.1775</v>
      </c>
      <c r="K79" s="111">
        <v>1967.9291800000001</v>
      </c>
      <c r="L79" s="111">
        <v>1917.6531600000001</v>
      </c>
      <c r="M79" s="111">
        <v>1169.27307</v>
      </c>
      <c r="N79" s="111">
        <v>1558.6995899999999</v>
      </c>
      <c r="O79" s="111">
        <v>1949.9213099999999</v>
      </c>
      <c r="P79" s="111">
        <v>1622.28521</v>
      </c>
      <c r="Q79" s="111">
        <v>1741.9047599999999</v>
      </c>
      <c r="R79" s="111">
        <v>1786.98471</v>
      </c>
      <c r="S79" s="111">
        <v>1857.28613</v>
      </c>
      <c r="T79" s="111">
        <v>1970.6603500000001</v>
      </c>
      <c r="U79" s="111">
        <v>2003.2821799999999</v>
      </c>
      <c r="V79" s="112">
        <v>156.65073000000001</v>
      </c>
      <c r="W79" s="112">
        <v>-91.627350000000007</v>
      </c>
      <c r="X79" s="112">
        <v>-527.11522000000002</v>
      </c>
      <c r="Y79" s="112">
        <v>-193.09701999999999</v>
      </c>
      <c r="Z79" s="112">
        <v>-156.86033</v>
      </c>
      <c r="AA79" s="112">
        <v>-31.5995699999999</v>
      </c>
      <c r="AB79" s="112">
        <v>-90.108629999999906</v>
      </c>
      <c r="AC79" s="112">
        <v>-2.7311700000000201</v>
      </c>
      <c r="AD79" s="112">
        <v>-85.629019999999898</v>
      </c>
      <c r="AE79" s="111">
        <v>1151.9238</v>
      </c>
      <c r="AF79" s="111">
        <v>1263.95579</v>
      </c>
      <c r="AG79" s="111">
        <v>1248.80609</v>
      </c>
      <c r="AH79" s="111">
        <v>1264.3381899999999</v>
      </c>
      <c r="AI79" s="111">
        <v>1416.94443</v>
      </c>
      <c r="AJ79" s="111">
        <v>1570.6701399999999</v>
      </c>
      <c r="AK79" s="111">
        <v>1609.4266</v>
      </c>
      <c r="AL79" s="111">
        <v>1588.2668200000001</v>
      </c>
      <c r="AM79" s="111">
        <v>1618.9801</v>
      </c>
      <c r="AN79" s="112">
        <v>17.349269999999901</v>
      </c>
      <c r="AO79" s="112">
        <v>294.74380000000002</v>
      </c>
      <c r="AP79" s="112">
        <v>701.11522000000002</v>
      </c>
      <c r="AQ79" s="112">
        <v>357.94702000000001</v>
      </c>
      <c r="AR79" s="112">
        <v>324.96033</v>
      </c>
      <c r="AS79" s="112">
        <v>216.31457</v>
      </c>
      <c r="AT79" s="112">
        <v>247.85953000000001</v>
      </c>
      <c r="AU79" s="112">
        <v>382.39353</v>
      </c>
      <c r="AV79" s="112">
        <v>384.30207999999999</v>
      </c>
      <c r="AW79" s="113">
        <v>2246.8293399999998</v>
      </c>
      <c r="AX79" s="113">
        <v>438.88634999999999</v>
      </c>
      <c r="AY79" s="113">
        <v>36.859499999999997</v>
      </c>
      <c r="AZ79" s="113">
        <v>16.664899999999999</v>
      </c>
      <c r="BA79" s="113">
        <v>122.73784000000001</v>
      </c>
      <c r="BB79" s="113">
        <v>273.80613</v>
      </c>
      <c r="BC79" s="113">
        <v>177.11931000000001</v>
      </c>
      <c r="BD79" s="113">
        <v>102.68986</v>
      </c>
      <c r="BE79" s="113">
        <v>67.203749999999999</v>
      </c>
      <c r="BF79" s="112">
        <v>589</v>
      </c>
      <c r="BG79" s="112">
        <v>236.006</v>
      </c>
      <c r="BH79" s="112">
        <v>0</v>
      </c>
      <c r="BI79" s="112">
        <v>2.2280500000000001</v>
      </c>
      <c r="BJ79" s="112">
        <v>0</v>
      </c>
      <c r="BK79" s="112">
        <v>0</v>
      </c>
      <c r="BL79" s="112">
        <v>17.251850000000001</v>
      </c>
      <c r="BM79" s="112">
        <v>181.56299999999999</v>
      </c>
      <c r="BN79" s="112">
        <v>1.7120500000000001</v>
      </c>
      <c r="BO79" s="112">
        <v>1657.82934</v>
      </c>
      <c r="BP79" s="112">
        <v>202.88034999999999</v>
      </c>
      <c r="BQ79" s="112">
        <v>36.859499999999997</v>
      </c>
      <c r="BR79" s="112">
        <v>14.43685</v>
      </c>
      <c r="BS79" s="112">
        <v>122.73784000000001</v>
      </c>
      <c r="BT79" s="112">
        <v>273.80613</v>
      </c>
      <c r="BU79" s="112">
        <v>159.86745999999999</v>
      </c>
      <c r="BV79" s="112">
        <v>-78.873140000000006</v>
      </c>
      <c r="BW79" s="112">
        <v>65.491699999999994</v>
      </c>
      <c r="BX79" s="112">
        <v>3398.7531399999998</v>
      </c>
      <c r="BY79" s="112">
        <v>1702.84214</v>
      </c>
      <c r="BZ79" s="112">
        <v>1285.6655900000001</v>
      </c>
      <c r="CA79" s="112">
        <v>1281.0030899999999</v>
      </c>
      <c r="CB79" s="112">
        <v>1539.68227</v>
      </c>
      <c r="CC79" s="112">
        <v>1844.4762700000001</v>
      </c>
      <c r="CD79" s="112">
        <v>1786.54591</v>
      </c>
      <c r="CE79" s="112">
        <v>1690.95668</v>
      </c>
      <c r="CF79" s="112">
        <v>1686.1838499999999</v>
      </c>
      <c r="CG79" s="112">
        <v>1640.4800700000001</v>
      </c>
      <c r="CH79" s="112">
        <v>-91.86345</v>
      </c>
      <c r="CI79" s="112">
        <v>-664.25572</v>
      </c>
      <c r="CJ79" s="112">
        <v>-343.51017000000002</v>
      </c>
      <c r="CK79" s="112">
        <v>-202.22248999999999</v>
      </c>
      <c r="CL79" s="112">
        <v>57.49156</v>
      </c>
      <c r="CM79" s="112">
        <v>-87.992069999999998</v>
      </c>
      <c r="CN79" s="112">
        <v>-461.26666999999998</v>
      </c>
      <c r="CO79" s="112">
        <v>-318.81038000000001</v>
      </c>
      <c r="CP79" s="113">
        <v>760.18362000000002</v>
      </c>
      <c r="CQ79" s="113">
        <v>848.18362000000002</v>
      </c>
      <c r="CR79" s="113">
        <v>655.70020999999997</v>
      </c>
      <c r="CS79" s="113">
        <v>588.18362000000002</v>
      </c>
      <c r="CT79" s="113">
        <v>533.18362000000002</v>
      </c>
      <c r="CU79" s="113">
        <v>478.18362000000002</v>
      </c>
      <c r="CV79" s="113">
        <v>421.5</v>
      </c>
      <c r="CW79" s="113">
        <v>366.5</v>
      </c>
      <c r="CX79" s="113">
        <v>327.5</v>
      </c>
      <c r="CY79" s="113">
        <v>1208.8495</v>
      </c>
      <c r="CZ79" s="113">
        <v>973.84821999999997</v>
      </c>
      <c r="DA79" s="113">
        <v>756.62366999999995</v>
      </c>
      <c r="DB79" s="113">
        <v>716.36215000000004</v>
      </c>
      <c r="DC79" s="113">
        <v>743.83064999999999</v>
      </c>
      <c r="DD79" s="113">
        <v>598.42028000000005</v>
      </c>
      <c r="DE79" s="113">
        <v>578.21137999999996</v>
      </c>
      <c r="DF79" s="113">
        <v>485.30856999999997</v>
      </c>
      <c r="DG79" s="113">
        <v>444.99583999999999</v>
      </c>
      <c r="DH79" s="113">
        <v>774.06494999999995</v>
      </c>
      <c r="DI79" s="113">
        <v>630.92711999999995</v>
      </c>
      <c r="DJ79" s="113">
        <v>1077.95829</v>
      </c>
      <c r="DK79" s="113">
        <v>1381.20694</v>
      </c>
      <c r="DL79" s="113">
        <v>1610.8979300000001</v>
      </c>
      <c r="DM79" s="113">
        <v>1381.6158499999999</v>
      </c>
      <c r="DN79" s="113">
        <v>1449.3990200000001</v>
      </c>
      <c r="DO79" s="113">
        <v>1824.77298</v>
      </c>
      <c r="DP79" s="113">
        <v>2102.5211300000001</v>
      </c>
      <c r="DQ79" s="112">
        <v>434.78455000000002</v>
      </c>
      <c r="DR79" s="112">
        <v>342.92110000000002</v>
      </c>
      <c r="DS79" s="112">
        <v>-321.33461999999997</v>
      </c>
      <c r="DT79" s="112">
        <v>-664.84478999999999</v>
      </c>
      <c r="DU79" s="112">
        <v>-867.06727999999998</v>
      </c>
      <c r="DV79" s="112">
        <v>-783.19556999999998</v>
      </c>
      <c r="DW79" s="112">
        <v>-871.18763999999999</v>
      </c>
      <c r="DX79" s="112">
        <v>-1339.46441</v>
      </c>
      <c r="DY79" s="112">
        <v>-1657.52529</v>
      </c>
      <c r="DZ79" s="112">
        <v>-4.6761200000000001</v>
      </c>
      <c r="EA79" s="112">
        <v>-1.9172800000000001</v>
      </c>
      <c r="EB79" s="112">
        <v>-2.1553599999999999</v>
      </c>
      <c r="EC79" s="112">
        <v>-2.77217</v>
      </c>
      <c r="ED79" s="112">
        <v>-6.2226800000000004</v>
      </c>
      <c r="EE79" s="112">
        <v>-8.59924</v>
      </c>
      <c r="EF79" s="112">
        <v>-13.770350000000001</v>
      </c>
      <c r="EG79" s="112">
        <v>-16.951720000000002</v>
      </c>
      <c r="EH79" s="112">
        <v>-37.302219999999998</v>
      </c>
      <c r="EI79" s="112">
        <v>169.32388</v>
      </c>
      <c r="EJ79" s="112">
        <v>201.19872000000001</v>
      </c>
      <c r="EK79" s="112">
        <v>171.84464</v>
      </c>
      <c r="EL79" s="112">
        <v>162.07783000000001</v>
      </c>
      <c r="EM79" s="112">
        <v>161.87732</v>
      </c>
      <c r="EN79" s="112">
        <v>176.11575999999999</v>
      </c>
      <c r="EO79" s="112">
        <v>143.98065</v>
      </c>
      <c r="EP79" s="112">
        <v>362.71028000000001</v>
      </c>
      <c r="EQ79" s="114">
        <v>261.37078000000002</v>
      </c>
    </row>
    <row r="80" spans="1:147" x14ac:dyDescent="0.25">
      <c r="A80" s="110" t="s">
        <v>357</v>
      </c>
      <c r="B80" s="110">
        <v>5476</v>
      </c>
      <c r="C80" s="110"/>
      <c r="D80" s="111">
        <v>1042.2178100000001</v>
      </c>
      <c r="E80" s="111">
        <v>1008.40272</v>
      </c>
      <c r="F80" s="111">
        <v>906.97211000000004</v>
      </c>
      <c r="G80" s="111">
        <v>1014.0399</v>
      </c>
      <c r="H80" s="111">
        <v>1140.5749599999999</v>
      </c>
      <c r="I80" s="111">
        <v>1256.0323900000001</v>
      </c>
      <c r="J80" s="111">
        <v>1239.1852799999999</v>
      </c>
      <c r="K80" s="111">
        <v>1205.5100199999999</v>
      </c>
      <c r="L80" s="111">
        <v>1265.5518500000001</v>
      </c>
      <c r="M80" s="111">
        <v>947.82840999999996</v>
      </c>
      <c r="N80" s="111">
        <v>1225.5998199999999</v>
      </c>
      <c r="O80" s="111">
        <v>1115.9479799999999</v>
      </c>
      <c r="P80" s="111">
        <v>1146.19812</v>
      </c>
      <c r="Q80" s="111">
        <v>1135.8514700000001</v>
      </c>
      <c r="R80" s="111">
        <v>1234.8537100000001</v>
      </c>
      <c r="S80" s="111">
        <v>1936.4378999999999</v>
      </c>
      <c r="T80" s="111">
        <v>1291.1572000000001</v>
      </c>
      <c r="U80" s="111">
        <v>1367.7320299999999</v>
      </c>
      <c r="V80" s="112">
        <v>94.389400000000094</v>
      </c>
      <c r="W80" s="112">
        <v>-217.19710000000001</v>
      </c>
      <c r="X80" s="112">
        <v>-208.97586999999999</v>
      </c>
      <c r="Y80" s="112">
        <v>-132.15822</v>
      </c>
      <c r="Z80" s="112">
        <v>4.7234899999998596</v>
      </c>
      <c r="AA80" s="112">
        <v>21.17868</v>
      </c>
      <c r="AB80" s="112">
        <v>-697.25261999999998</v>
      </c>
      <c r="AC80" s="112">
        <v>-85.647180000000205</v>
      </c>
      <c r="AD80" s="112">
        <v>-102.18017999999999</v>
      </c>
      <c r="AE80" s="111">
        <v>1005.45416</v>
      </c>
      <c r="AF80" s="111">
        <v>972.24271999999996</v>
      </c>
      <c r="AG80" s="111">
        <v>878.37211000000002</v>
      </c>
      <c r="AH80" s="111">
        <v>982.53989999999999</v>
      </c>
      <c r="AI80" s="111">
        <v>1094.2489599999999</v>
      </c>
      <c r="AJ80" s="111">
        <v>1205.59239</v>
      </c>
      <c r="AK80" s="111">
        <v>1171.6842799999999</v>
      </c>
      <c r="AL80" s="111">
        <v>1150.09502</v>
      </c>
      <c r="AM80" s="111">
        <v>1196.24685</v>
      </c>
      <c r="AN80" s="112">
        <v>-57.625749999999996</v>
      </c>
      <c r="AO80" s="112">
        <v>253.3571</v>
      </c>
      <c r="AP80" s="112">
        <v>237.57587000000001</v>
      </c>
      <c r="AQ80" s="112">
        <v>163.65822</v>
      </c>
      <c r="AR80" s="112">
        <v>41.602510000000201</v>
      </c>
      <c r="AS80" s="112">
        <v>29.261320000000101</v>
      </c>
      <c r="AT80" s="112">
        <v>764.75361999999996</v>
      </c>
      <c r="AU80" s="112">
        <v>141.06218000000001</v>
      </c>
      <c r="AV80" s="112">
        <v>171.48518000000001</v>
      </c>
      <c r="AW80" s="113">
        <v>68.391999999999996</v>
      </c>
      <c r="AX80" s="113">
        <v>142.99</v>
      </c>
      <c r="AY80" s="113">
        <v>721.34820000000002</v>
      </c>
      <c r="AZ80" s="113">
        <v>1318.7120500000001</v>
      </c>
      <c r="BA80" s="113">
        <v>7.1920000000000002</v>
      </c>
      <c r="BB80" s="113">
        <v>161.30419000000001</v>
      </c>
      <c r="BC80" s="113">
        <v>890.02470000000005</v>
      </c>
      <c r="BD80" s="113">
        <v>26.19745</v>
      </c>
      <c r="BE80" s="113">
        <v>94.4071</v>
      </c>
      <c r="BF80" s="112">
        <v>0</v>
      </c>
      <c r="BG80" s="112">
        <v>0</v>
      </c>
      <c r="BH80" s="112">
        <v>12.4</v>
      </c>
      <c r="BI80" s="112">
        <v>0</v>
      </c>
      <c r="BJ80" s="112">
        <v>0</v>
      </c>
      <c r="BK80" s="112">
        <v>0</v>
      </c>
      <c r="BL80" s="112">
        <v>666.10299999999995</v>
      </c>
      <c r="BM80" s="112">
        <v>0</v>
      </c>
      <c r="BN80" s="112">
        <v>1.5</v>
      </c>
      <c r="BO80" s="112">
        <v>68.391999999999996</v>
      </c>
      <c r="BP80" s="112">
        <v>142.99</v>
      </c>
      <c r="BQ80" s="112">
        <v>708.94820000000004</v>
      </c>
      <c r="BR80" s="112">
        <v>1318.7120500000001</v>
      </c>
      <c r="BS80" s="112">
        <v>7.1920000000000002</v>
      </c>
      <c r="BT80" s="112">
        <v>161.30419000000001</v>
      </c>
      <c r="BU80" s="112">
        <v>223.92169999999999</v>
      </c>
      <c r="BV80" s="112">
        <v>26.19745</v>
      </c>
      <c r="BW80" s="112">
        <v>92.9071</v>
      </c>
      <c r="BX80" s="112">
        <v>1073.8461600000001</v>
      </c>
      <c r="BY80" s="112">
        <v>1115.23272</v>
      </c>
      <c r="BZ80" s="112">
        <v>1599.7203099999999</v>
      </c>
      <c r="CA80" s="112">
        <v>2301.2519499999999</v>
      </c>
      <c r="CB80" s="112">
        <v>1101.4409599999999</v>
      </c>
      <c r="CC80" s="112">
        <v>1366.8965800000001</v>
      </c>
      <c r="CD80" s="112">
        <v>2061.7089799999999</v>
      </c>
      <c r="CE80" s="112">
        <v>1176.2924700000001</v>
      </c>
      <c r="CF80" s="112">
        <v>1290.6539499999999</v>
      </c>
      <c r="CG80" s="112">
        <v>126.01775000000001</v>
      </c>
      <c r="CH80" s="112">
        <v>-110.36709999999999</v>
      </c>
      <c r="CI80" s="112">
        <v>471.37232999999998</v>
      </c>
      <c r="CJ80" s="112">
        <v>1155.0538300000001</v>
      </c>
      <c r="CK80" s="112">
        <v>-34.410510000000002</v>
      </c>
      <c r="CL80" s="112">
        <v>132.04286999999999</v>
      </c>
      <c r="CM80" s="112">
        <v>-540.83191999999997</v>
      </c>
      <c r="CN80" s="112">
        <v>-114.86472999999999</v>
      </c>
      <c r="CO80" s="112">
        <v>-78.57808</v>
      </c>
      <c r="CP80" s="113">
        <v>4.1420000000000003</v>
      </c>
      <c r="CQ80" s="113">
        <v>2.0705</v>
      </c>
      <c r="CR80" s="113">
        <v>0</v>
      </c>
      <c r="CS80" s="113">
        <v>768</v>
      </c>
      <c r="CT80" s="113">
        <v>936</v>
      </c>
      <c r="CU80" s="113">
        <v>904</v>
      </c>
      <c r="CV80" s="113">
        <v>672</v>
      </c>
      <c r="CW80" s="113">
        <v>640</v>
      </c>
      <c r="CX80" s="113">
        <v>608</v>
      </c>
      <c r="CY80" s="113">
        <v>78.904949999999999</v>
      </c>
      <c r="CZ80" s="113">
        <v>266.37876</v>
      </c>
      <c r="DA80" s="113">
        <v>277.9128</v>
      </c>
      <c r="DB80" s="113">
        <v>1020.36544</v>
      </c>
      <c r="DC80" s="113">
        <v>1079.64491</v>
      </c>
      <c r="DD80" s="113">
        <v>1042.0807199999999</v>
      </c>
      <c r="DE80" s="113">
        <v>982.82602999999995</v>
      </c>
      <c r="DF80" s="113">
        <v>778.20488999999998</v>
      </c>
      <c r="DG80" s="113">
        <v>710.50972999999999</v>
      </c>
      <c r="DH80" s="113">
        <v>1282.72246</v>
      </c>
      <c r="DI80" s="113">
        <v>1567.19562</v>
      </c>
      <c r="DJ80" s="113">
        <v>1093.03413</v>
      </c>
      <c r="DK80" s="113">
        <v>666.04574000000002</v>
      </c>
      <c r="DL80" s="113">
        <v>747.51536999999996</v>
      </c>
      <c r="DM80" s="113">
        <v>561.94861000000003</v>
      </c>
      <c r="DN80" s="113">
        <v>1028.5610899999999</v>
      </c>
      <c r="DO80" s="113">
        <v>926.74058000000002</v>
      </c>
      <c r="DP80" s="113">
        <v>1001.3757000000001</v>
      </c>
      <c r="DQ80" s="112">
        <v>-1203.8175100000001</v>
      </c>
      <c r="DR80" s="112">
        <v>-1300.8168599999999</v>
      </c>
      <c r="DS80" s="112">
        <v>-815.12132999999994</v>
      </c>
      <c r="DT80" s="112">
        <v>354.31970000000001</v>
      </c>
      <c r="DU80" s="112">
        <v>332.12954000000002</v>
      </c>
      <c r="DV80" s="112">
        <v>480.13211000000001</v>
      </c>
      <c r="DW80" s="112">
        <v>-45.735059999999997</v>
      </c>
      <c r="DX80" s="112">
        <v>-148.53568999999999</v>
      </c>
      <c r="DY80" s="112">
        <v>-290.86597</v>
      </c>
      <c r="DZ80" s="112">
        <v>-26.501270000000002</v>
      </c>
      <c r="EA80" s="112">
        <v>-23.873719999999999</v>
      </c>
      <c r="EB80" s="112">
        <v>-22.65136</v>
      </c>
      <c r="EC80" s="112">
        <v>-21.39847</v>
      </c>
      <c r="ED80" s="112">
        <v>-25.150929999999999</v>
      </c>
      <c r="EE80" s="112">
        <v>-24.871469999999999</v>
      </c>
      <c r="EF80" s="112">
        <v>-32.384120000000003</v>
      </c>
      <c r="EG80" s="112">
        <v>-28.302140000000001</v>
      </c>
      <c r="EH80" s="112">
        <v>-28.82377</v>
      </c>
      <c r="EI80" s="112">
        <v>10.262729999999999</v>
      </c>
      <c r="EJ80" s="112">
        <v>12.28628</v>
      </c>
      <c r="EK80" s="112">
        <v>5.9486400000000001</v>
      </c>
      <c r="EL80" s="112">
        <v>10.10153</v>
      </c>
      <c r="EM80" s="112">
        <v>21.175070000000002</v>
      </c>
      <c r="EN80" s="112">
        <v>25.568529999999999</v>
      </c>
      <c r="EO80" s="112">
        <v>35.116880000000002</v>
      </c>
      <c r="EP80" s="112">
        <v>27.112860000000001</v>
      </c>
      <c r="EQ80" s="114">
        <v>40.481229999999996</v>
      </c>
    </row>
    <row r="81" spans="1:147" x14ac:dyDescent="0.25">
      <c r="A81" s="110" t="s">
        <v>356</v>
      </c>
      <c r="B81" s="110">
        <v>5813</v>
      </c>
      <c r="C81" s="110"/>
      <c r="D81" s="111">
        <v>3187.6135100000001</v>
      </c>
      <c r="E81" s="111">
        <v>3438.6631499999999</v>
      </c>
      <c r="F81" s="111">
        <v>3071.0664299999999</v>
      </c>
      <c r="G81" s="111">
        <v>3245.5152899999998</v>
      </c>
      <c r="H81" s="111">
        <v>3315.90888</v>
      </c>
      <c r="I81" s="111">
        <v>3292.1801399999999</v>
      </c>
      <c r="J81" s="111">
        <v>3470.1295399999999</v>
      </c>
      <c r="K81" s="111">
        <v>3693.7344600000001</v>
      </c>
      <c r="L81" s="111">
        <v>3845.2575499999998</v>
      </c>
      <c r="M81" s="111">
        <v>3119.6111299999998</v>
      </c>
      <c r="N81" s="111">
        <v>3639.94722</v>
      </c>
      <c r="O81" s="111">
        <v>3253.7176399999998</v>
      </c>
      <c r="P81" s="111">
        <v>3334.18723</v>
      </c>
      <c r="Q81" s="111">
        <v>3570.57465</v>
      </c>
      <c r="R81" s="111">
        <v>3596.8309399999998</v>
      </c>
      <c r="S81" s="111">
        <v>3606.8290699999998</v>
      </c>
      <c r="T81" s="111">
        <v>3725.7674900000002</v>
      </c>
      <c r="U81" s="111">
        <v>4696.0115900000001</v>
      </c>
      <c r="V81" s="112">
        <v>68.0023800000004</v>
      </c>
      <c r="W81" s="112">
        <v>-201.28407000000001</v>
      </c>
      <c r="X81" s="112">
        <v>-182.65120999999999</v>
      </c>
      <c r="Y81" s="112">
        <v>-88.671940000000205</v>
      </c>
      <c r="Z81" s="112">
        <v>-254.66577000000001</v>
      </c>
      <c r="AA81" s="112">
        <v>-304.6508</v>
      </c>
      <c r="AB81" s="112">
        <v>-136.69953000000001</v>
      </c>
      <c r="AC81" s="112">
        <v>-32.033030000000103</v>
      </c>
      <c r="AD81" s="112">
        <v>-850.75404000000003</v>
      </c>
      <c r="AE81" s="111">
        <v>2856.4135099999999</v>
      </c>
      <c r="AF81" s="111">
        <v>3042.46315</v>
      </c>
      <c r="AG81" s="111">
        <v>2645.7664300000001</v>
      </c>
      <c r="AH81" s="111">
        <v>2817.7152900000001</v>
      </c>
      <c r="AI81" s="111">
        <v>2848.1088800000002</v>
      </c>
      <c r="AJ81" s="111">
        <v>2817.3801400000002</v>
      </c>
      <c r="AK81" s="111">
        <v>3083.9996900000001</v>
      </c>
      <c r="AL81" s="111">
        <v>3314.9233599999998</v>
      </c>
      <c r="AM81" s="111">
        <v>3363.55755</v>
      </c>
      <c r="AN81" s="112">
        <v>263.19761999999997</v>
      </c>
      <c r="AO81" s="112">
        <v>597.48406999999997</v>
      </c>
      <c r="AP81" s="112">
        <v>607.95120999999995</v>
      </c>
      <c r="AQ81" s="112">
        <v>516.47194000000002</v>
      </c>
      <c r="AR81" s="112">
        <v>722.46577000000002</v>
      </c>
      <c r="AS81" s="112">
        <v>779.45079999999996</v>
      </c>
      <c r="AT81" s="112">
        <v>522.82938000000001</v>
      </c>
      <c r="AU81" s="112">
        <v>410.84413000000001</v>
      </c>
      <c r="AV81" s="112">
        <v>1332.4540400000001</v>
      </c>
      <c r="AW81" s="113">
        <v>407.17505999999997</v>
      </c>
      <c r="AX81" s="113">
        <v>333.2278</v>
      </c>
      <c r="AY81" s="113">
        <v>508.12094999999999</v>
      </c>
      <c r="AZ81" s="113">
        <v>540.26113999999995</v>
      </c>
      <c r="BA81" s="113">
        <v>341.37272999999999</v>
      </c>
      <c r="BB81" s="113">
        <v>759.31057999999996</v>
      </c>
      <c r="BC81" s="113">
        <v>5075.0646500000003</v>
      </c>
      <c r="BD81" s="113">
        <v>9808.4704899999997</v>
      </c>
      <c r="BE81" s="113">
        <v>2132.81648</v>
      </c>
      <c r="BF81" s="112">
        <v>0</v>
      </c>
      <c r="BG81" s="112">
        <v>41.524999999999999</v>
      </c>
      <c r="BH81" s="112">
        <v>147.90299999999999</v>
      </c>
      <c r="BI81" s="112">
        <v>0</v>
      </c>
      <c r="BJ81" s="112">
        <v>0</v>
      </c>
      <c r="BK81" s="112">
        <v>0</v>
      </c>
      <c r="BL81" s="112">
        <v>0</v>
      </c>
      <c r="BM81" s="112">
        <v>0</v>
      </c>
      <c r="BN81" s="112">
        <v>236.21100000000001</v>
      </c>
      <c r="BO81" s="112">
        <v>407.17505999999997</v>
      </c>
      <c r="BP81" s="112">
        <v>291.70280000000002</v>
      </c>
      <c r="BQ81" s="112">
        <v>360.21794999999997</v>
      </c>
      <c r="BR81" s="112">
        <v>540.26113999999995</v>
      </c>
      <c r="BS81" s="112">
        <v>341.37272999999999</v>
      </c>
      <c r="BT81" s="112">
        <v>759.31057999999996</v>
      </c>
      <c r="BU81" s="112">
        <v>5075.0646500000003</v>
      </c>
      <c r="BV81" s="112">
        <v>9808.4704899999997</v>
      </c>
      <c r="BW81" s="112">
        <v>1896.6054799999999</v>
      </c>
      <c r="BX81" s="112">
        <v>3263.5885699999999</v>
      </c>
      <c r="BY81" s="112">
        <v>3375.6909500000002</v>
      </c>
      <c r="BZ81" s="112">
        <v>3153.8873800000001</v>
      </c>
      <c r="CA81" s="112">
        <v>3357.9764300000002</v>
      </c>
      <c r="CB81" s="112">
        <v>3189.4816099999998</v>
      </c>
      <c r="CC81" s="112">
        <v>3576.6907200000001</v>
      </c>
      <c r="CD81" s="112">
        <v>8159.0643399999999</v>
      </c>
      <c r="CE81" s="112">
        <v>13123.39385</v>
      </c>
      <c r="CF81" s="112">
        <v>5496.3740299999999</v>
      </c>
      <c r="CG81" s="112">
        <v>143.97744</v>
      </c>
      <c r="CH81" s="112">
        <v>-305.78127000000001</v>
      </c>
      <c r="CI81" s="112">
        <v>-247.73326</v>
      </c>
      <c r="CJ81" s="112">
        <v>23.789200000000001</v>
      </c>
      <c r="CK81" s="112">
        <v>-381.09303999999997</v>
      </c>
      <c r="CL81" s="112">
        <v>-20.140219999999999</v>
      </c>
      <c r="CM81" s="112">
        <v>4552.2352700000001</v>
      </c>
      <c r="CN81" s="112">
        <v>9397.6263600000002</v>
      </c>
      <c r="CO81" s="112">
        <v>564.15143999999998</v>
      </c>
      <c r="CP81" s="113">
        <v>6180.5724</v>
      </c>
      <c r="CQ81" s="113">
        <v>5999.0695999999998</v>
      </c>
      <c r="CR81" s="113">
        <v>5817.65</v>
      </c>
      <c r="CS81" s="113">
        <v>5911.1</v>
      </c>
      <c r="CT81" s="113">
        <v>5623.2</v>
      </c>
      <c r="CU81" s="113">
        <v>5179.2</v>
      </c>
      <c r="CV81" s="113">
        <v>4591.2</v>
      </c>
      <c r="CW81" s="113">
        <v>7410.2</v>
      </c>
      <c r="CX81" s="113">
        <v>7622.5976000000001</v>
      </c>
      <c r="CY81" s="113">
        <v>6340.4437200000002</v>
      </c>
      <c r="CZ81" s="113">
        <v>6180.2943500000001</v>
      </c>
      <c r="DA81" s="113">
        <v>6239.2797300000002</v>
      </c>
      <c r="DB81" s="113">
        <v>6135.9928099999997</v>
      </c>
      <c r="DC81" s="113">
        <v>5923.1266699999996</v>
      </c>
      <c r="DD81" s="113">
        <v>9784.05969</v>
      </c>
      <c r="DE81" s="113">
        <v>13364.481159999999</v>
      </c>
      <c r="DF81" s="113">
        <v>20258.40279</v>
      </c>
      <c r="DG81" s="113">
        <v>20787.01686</v>
      </c>
      <c r="DH81" s="113">
        <v>1899.8506199999999</v>
      </c>
      <c r="DI81" s="113">
        <v>2045.48252</v>
      </c>
      <c r="DJ81" s="113">
        <v>2352.2011600000001</v>
      </c>
      <c r="DK81" s="113">
        <v>2225.1250399999999</v>
      </c>
      <c r="DL81" s="113">
        <v>2393.35194</v>
      </c>
      <c r="DM81" s="113">
        <v>6274.4251800000002</v>
      </c>
      <c r="DN81" s="113">
        <v>5302.6113800000003</v>
      </c>
      <c r="DO81" s="113">
        <v>2798.9066499999999</v>
      </c>
      <c r="DP81" s="113">
        <v>2763.3692799999999</v>
      </c>
      <c r="DQ81" s="112">
        <v>4440.5931</v>
      </c>
      <c r="DR81" s="112">
        <v>4134.8118299999996</v>
      </c>
      <c r="DS81" s="112">
        <v>3887.0785700000001</v>
      </c>
      <c r="DT81" s="112">
        <v>3910.8677699999998</v>
      </c>
      <c r="DU81" s="112">
        <v>3529.7747300000001</v>
      </c>
      <c r="DV81" s="112">
        <v>3509.6345099999999</v>
      </c>
      <c r="DW81" s="112">
        <v>8061.86978</v>
      </c>
      <c r="DX81" s="112">
        <v>17459.496139999999</v>
      </c>
      <c r="DY81" s="112">
        <v>18023.647580000001</v>
      </c>
      <c r="DZ81" s="112">
        <v>54.353729999999999</v>
      </c>
      <c r="EA81" s="112">
        <v>82.352639999999994</v>
      </c>
      <c r="EB81" s="112">
        <v>75.498990000000006</v>
      </c>
      <c r="EC81" s="112">
        <v>65.971620000000001</v>
      </c>
      <c r="ED81" s="112">
        <v>63.693440000000002</v>
      </c>
      <c r="EE81" s="112">
        <v>44.620220000000003</v>
      </c>
      <c r="EF81" s="112">
        <v>43.845149999999997</v>
      </c>
      <c r="EG81" s="112">
        <v>32.325189999999999</v>
      </c>
      <c r="EH81" s="112">
        <v>29.03436</v>
      </c>
      <c r="EI81" s="112">
        <v>385.55372999999997</v>
      </c>
      <c r="EJ81" s="112">
        <v>478.55264</v>
      </c>
      <c r="EK81" s="112">
        <v>500.79899</v>
      </c>
      <c r="EL81" s="112">
        <v>493.77161999999998</v>
      </c>
      <c r="EM81" s="112">
        <v>531.49343999999996</v>
      </c>
      <c r="EN81" s="112">
        <v>519.42021999999997</v>
      </c>
      <c r="EO81" s="112">
        <v>429.97514999999999</v>
      </c>
      <c r="EP81" s="112">
        <v>411.13619</v>
      </c>
      <c r="EQ81" s="114">
        <v>510.73435999999998</v>
      </c>
    </row>
    <row r="82" spans="1:147" x14ac:dyDescent="0.25">
      <c r="A82" s="110" t="s">
        <v>355</v>
      </c>
      <c r="B82" s="110">
        <v>5601</v>
      </c>
      <c r="C82" s="110"/>
      <c r="D82" s="111">
        <v>13671.28752</v>
      </c>
      <c r="E82" s="111">
        <v>10362.660019999999</v>
      </c>
      <c r="F82" s="111">
        <v>11307.58641</v>
      </c>
      <c r="G82" s="111">
        <v>11353.99461</v>
      </c>
      <c r="H82" s="111">
        <v>11444.32091</v>
      </c>
      <c r="I82" s="111">
        <v>11342.067129999999</v>
      </c>
      <c r="J82" s="111">
        <v>11164.8392</v>
      </c>
      <c r="K82" s="111">
        <v>12265.14905</v>
      </c>
      <c r="L82" s="111">
        <v>10979.2379</v>
      </c>
      <c r="M82" s="111">
        <v>12233.32451</v>
      </c>
      <c r="N82" s="111">
        <v>10721.54881</v>
      </c>
      <c r="O82" s="111">
        <v>12415.987220000001</v>
      </c>
      <c r="P82" s="111">
        <v>10506.28832</v>
      </c>
      <c r="Q82" s="111">
        <v>12294.44391</v>
      </c>
      <c r="R82" s="111">
        <v>11581.315769999999</v>
      </c>
      <c r="S82" s="111">
        <v>11099.44188</v>
      </c>
      <c r="T82" s="111">
        <v>13960.187159999999</v>
      </c>
      <c r="U82" s="111">
        <v>11146.050429999999</v>
      </c>
      <c r="V82" s="112">
        <v>1437.9630099999999</v>
      </c>
      <c r="W82" s="112">
        <v>-358.88879000000099</v>
      </c>
      <c r="X82" s="112">
        <v>-1108.4008100000001</v>
      </c>
      <c r="Y82" s="112">
        <v>847.70628999999997</v>
      </c>
      <c r="Z82" s="112">
        <v>-850.12300000000005</v>
      </c>
      <c r="AA82" s="112">
        <v>-239.24863999999999</v>
      </c>
      <c r="AB82" s="112">
        <v>65.397319999999993</v>
      </c>
      <c r="AC82" s="112">
        <v>-1695.03811</v>
      </c>
      <c r="AD82" s="112">
        <v>-166.81252999999899</v>
      </c>
      <c r="AE82" s="111">
        <v>11481.837369999999</v>
      </c>
      <c r="AF82" s="111">
        <v>9899.7444400000004</v>
      </c>
      <c r="AG82" s="111">
        <v>9883.8118599999998</v>
      </c>
      <c r="AH82" s="111">
        <v>10430.1525</v>
      </c>
      <c r="AI82" s="111">
        <v>11122.61781</v>
      </c>
      <c r="AJ82" s="111">
        <v>10752.03368</v>
      </c>
      <c r="AK82" s="111">
        <v>10807.198899999999</v>
      </c>
      <c r="AL82" s="111">
        <v>11904.4221</v>
      </c>
      <c r="AM82" s="111">
        <v>10636.937900000001</v>
      </c>
      <c r="AN82" s="112">
        <v>751.48714000000098</v>
      </c>
      <c r="AO82" s="112">
        <v>821.80436999999995</v>
      </c>
      <c r="AP82" s="112">
        <v>2532.1753600000002</v>
      </c>
      <c r="AQ82" s="112">
        <v>76.135819999999498</v>
      </c>
      <c r="AR82" s="112">
        <v>1171.8261</v>
      </c>
      <c r="AS82" s="112">
        <v>829.28208999999902</v>
      </c>
      <c r="AT82" s="112">
        <v>292.24298000000101</v>
      </c>
      <c r="AU82" s="112">
        <v>2055.7650600000002</v>
      </c>
      <c r="AV82" s="112">
        <v>509.11252999999903</v>
      </c>
      <c r="AW82" s="113">
        <v>2751.1835999999998</v>
      </c>
      <c r="AX82" s="113">
        <v>1159.7607</v>
      </c>
      <c r="AY82" s="113">
        <v>570.50639000000001</v>
      </c>
      <c r="AZ82" s="113">
        <v>162.88987</v>
      </c>
      <c r="BA82" s="113">
        <v>916.91714999999999</v>
      </c>
      <c r="BB82" s="113">
        <v>700.779</v>
      </c>
      <c r="BC82" s="113">
        <v>205.7055</v>
      </c>
      <c r="BD82" s="113">
        <v>849.53599999999994</v>
      </c>
      <c r="BE82" s="113">
        <v>968.87049999999999</v>
      </c>
      <c r="BF82" s="112">
        <v>1168.58</v>
      </c>
      <c r="BG82" s="112">
        <v>1002.56735</v>
      </c>
      <c r="BH82" s="112">
        <v>845.74789999999996</v>
      </c>
      <c r="BI82" s="112">
        <v>80.096000000000004</v>
      </c>
      <c r="BJ82" s="112">
        <v>76.599000000000004</v>
      </c>
      <c r="BK82" s="112">
        <v>85.769000000000005</v>
      </c>
      <c r="BL82" s="112">
        <v>59.966000000000001</v>
      </c>
      <c r="BM82" s="112">
        <v>1538.864</v>
      </c>
      <c r="BN82" s="112">
        <v>56.00215</v>
      </c>
      <c r="BO82" s="112">
        <v>1582.6035999999999</v>
      </c>
      <c r="BP82" s="112">
        <v>157.19335000000001</v>
      </c>
      <c r="BQ82" s="112">
        <v>-275.24151000000001</v>
      </c>
      <c r="BR82" s="112">
        <v>82.793869999999998</v>
      </c>
      <c r="BS82" s="112">
        <v>840.31814999999995</v>
      </c>
      <c r="BT82" s="112">
        <v>615.01</v>
      </c>
      <c r="BU82" s="112">
        <v>145.73949999999999</v>
      </c>
      <c r="BV82" s="112">
        <v>-689.32799999999997</v>
      </c>
      <c r="BW82" s="112">
        <v>912.86834999999996</v>
      </c>
      <c r="BX82" s="112">
        <v>14233.02097</v>
      </c>
      <c r="BY82" s="112">
        <v>11059.505139999999</v>
      </c>
      <c r="BZ82" s="112">
        <v>10454.31825</v>
      </c>
      <c r="CA82" s="112">
        <v>10593.042369999999</v>
      </c>
      <c r="CB82" s="112">
        <v>12039.534960000001</v>
      </c>
      <c r="CC82" s="112">
        <v>11452.812679999999</v>
      </c>
      <c r="CD82" s="112">
        <v>11012.904399999999</v>
      </c>
      <c r="CE82" s="112">
        <v>12753.9581</v>
      </c>
      <c r="CF82" s="112">
        <v>11605.8084</v>
      </c>
      <c r="CG82" s="112">
        <v>831.11645999999996</v>
      </c>
      <c r="CH82" s="112">
        <v>-664.61102000000005</v>
      </c>
      <c r="CI82" s="112">
        <v>-2807.41687</v>
      </c>
      <c r="CJ82" s="112">
        <v>6.6580500000000002</v>
      </c>
      <c r="CK82" s="112">
        <v>-331.50794999999999</v>
      </c>
      <c r="CL82" s="112">
        <v>-214.27208999999999</v>
      </c>
      <c r="CM82" s="112">
        <v>-146.50348</v>
      </c>
      <c r="CN82" s="112">
        <v>-2745.0930600000002</v>
      </c>
      <c r="CO82" s="112">
        <v>403.75582000000003</v>
      </c>
      <c r="CP82" s="113">
        <v>12440.510689999999</v>
      </c>
      <c r="CQ82" s="113">
        <v>12362.50109</v>
      </c>
      <c r="CR82" s="113">
        <v>10534.50109</v>
      </c>
      <c r="CS82" s="113">
        <v>10531.50109</v>
      </c>
      <c r="CT82" s="113">
        <v>10453.542090000001</v>
      </c>
      <c r="CU82" s="113">
        <v>9223.1061900000004</v>
      </c>
      <c r="CV82" s="113">
        <v>10207.69909</v>
      </c>
      <c r="CW82" s="113">
        <v>7370.8886899999998</v>
      </c>
      <c r="CX82" s="113">
        <v>7341.7353400000002</v>
      </c>
      <c r="CY82" s="113">
        <v>14031.44333</v>
      </c>
      <c r="CZ82" s="113">
        <v>13813.810299999999</v>
      </c>
      <c r="DA82" s="113">
        <v>11560.1234</v>
      </c>
      <c r="DB82" s="113">
        <v>11257.2356</v>
      </c>
      <c r="DC82" s="113">
        <v>11908.58986</v>
      </c>
      <c r="DD82" s="113">
        <v>9841.6106400000008</v>
      </c>
      <c r="DE82" s="113">
        <v>11024.710489999999</v>
      </c>
      <c r="DF82" s="113">
        <v>8434.4436800000003</v>
      </c>
      <c r="DG82" s="113">
        <v>7880.78532</v>
      </c>
      <c r="DH82" s="113">
        <v>8394.1264900000006</v>
      </c>
      <c r="DI82" s="113">
        <v>8841.10448</v>
      </c>
      <c r="DJ82" s="113">
        <v>9394.8344500000003</v>
      </c>
      <c r="DK82" s="113">
        <v>9085.2885999999999</v>
      </c>
      <c r="DL82" s="113">
        <v>10143.10981</v>
      </c>
      <c r="DM82" s="113">
        <v>8345.24568</v>
      </c>
      <c r="DN82" s="113">
        <v>9689.8490099999999</v>
      </c>
      <c r="DO82" s="113">
        <v>9907.4856600000003</v>
      </c>
      <c r="DP82" s="113">
        <v>8955.2248299999992</v>
      </c>
      <c r="DQ82" s="112">
        <v>5637.3168400000004</v>
      </c>
      <c r="DR82" s="112">
        <v>4972.7058200000001</v>
      </c>
      <c r="DS82" s="112">
        <v>2165.2889500000001</v>
      </c>
      <c r="DT82" s="112">
        <v>2171.9470000000001</v>
      </c>
      <c r="DU82" s="112">
        <v>1765.4800499999999</v>
      </c>
      <c r="DV82" s="112">
        <v>1496.3649600000001</v>
      </c>
      <c r="DW82" s="112">
        <v>1334.86148</v>
      </c>
      <c r="DX82" s="112">
        <v>-1473.04198</v>
      </c>
      <c r="DY82" s="112">
        <v>-1074.4395099999999</v>
      </c>
      <c r="DZ82" s="112">
        <v>191.34318999999999</v>
      </c>
      <c r="EA82" s="112">
        <v>223.93575999999999</v>
      </c>
      <c r="EB82" s="112">
        <v>216.09824</v>
      </c>
      <c r="EC82" s="112">
        <v>186.17556999999999</v>
      </c>
      <c r="ED82" s="112">
        <v>188.3458</v>
      </c>
      <c r="EE82" s="112">
        <v>-38.06561</v>
      </c>
      <c r="EF82" s="112">
        <v>-174.31899000000001</v>
      </c>
      <c r="EG82" s="112">
        <v>-116.33432999999999</v>
      </c>
      <c r="EH82" s="112">
        <v>-42.503779999999999</v>
      </c>
      <c r="EI82" s="112">
        <v>2380.7931899999999</v>
      </c>
      <c r="EJ82" s="112">
        <v>686.85176000000001</v>
      </c>
      <c r="EK82" s="112">
        <v>1639.8732399999999</v>
      </c>
      <c r="EL82" s="112">
        <v>1110.01757</v>
      </c>
      <c r="EM82" s="112">
        <v>510.04880000000003</v>
      </c>
      <c r="EN82" s="112">
        <v>551.96739000000002</v>
      </c>
      <c r="EO82" s="112">
        <v>183.32101</v>
      </c>
      <c r="EP82" s="112">
        <v>244.39267000000001</v>
      </c>
      <c r="EQ82" s="114">
        <v>299.79622000000001</v>
      </c>
    </row>
    <row r="83" spans="1:147" x14ac:dyDescent="0.25">
      <c r="A83" s="110" t="s">
        <v>354</v>
      </c>
      <c r="B83" s="110">
        <v>5628</v>
      </c>
      <c r="C83" s="110"/>
      <c r="D83" s="111">
        <v>1576.8928599999999</v>
      </c>
      <c r="E83" s="111">
        <v>1464.5844400000001</v>
      </c>
      <c r="F83" s="111">
        <v>1563.4624899999999</v>
      </c>
      <c r="G83" s="111">
        <v>1659.8017600000001</v>
      </c>
      <c r="H83" s="111">
        <v>1719.7084</v>
      </c>
      <c r="I83" s="111">
        <v>2113.8645799999999</v>
      </c>
      <c r="J83" s="111">
        <v>2062.2872000000002</v>
      </c>
      <c r="K83" s="111">
        <v>1982.13849</v>
      </c>
      <c r="L83" s="111">
        <v>1934.57509</v>
      </c>
      <c r="M83" s="111">
        <v>1591.6524300000001</v>
      </c>
      <c r="N83" s="111">
        <v>1518.71543</v>
      </c>
      <c r="O83" s="111">
        <v>1529.5266899999999</v>
      </c>
      <c r="P83" s="111">
        <v>1859.1503600000001</v>
      </c>
      <c r="Q83" s="111">
        <v>1741.03368</v>
      </c>
      <c r="R83" s="111">
        <v>2363.5090300000002</v>
      </c>
      <c r="S83" s="111">
        <v>1948.25441</v>
      </c>
      <c r="T83" s="111">
        <v>2089.7051499999998</v>
      </c>
      <c r="U83" s="111">
        <v>2074.6392700000001</v>
      </c>
      <c r="V83" s="112">
        <v>-14.759570000000201</v>
      </c>
      <c r="W83" s="112">
        <v>-54.130989999999898</v>
      </c>
      <c r="X83" s="112">
        <v>33.9358</v>
      </c>
      <c r="Y83" s="112">
        <v>-199.3486</v>
      </c>
      <c r="Z83" s="112">
        <v>-21.325279999999999</v>
      </c>
      <c r="AA83" s="112">
        <v>-249.64445000000001</v>
      </c>
      <c r="AB83" s="112">
        <v>114.03279000000001</v>
      </c>
      <c r="AC83" s="112">
        <v>-107.56666</v>
      </c>
      <c r="AD83" s="112">
        <v>-140.06417999999999</v>
      </c>
      <c r="AE83" s="111">
        <v>1576.8928599999999</v>
      </c>
      <c r="AF83" s="111">
        <v>1464.5844400000001</v>
      </c>
      <c r="AG83" s="111">
        <v>1558.4624899999999</v>
      </c>
      <c r="AH83" s="111">
        <v>1654.8017600000001</v>
      </c>
      <c r="AI83" s="111">
        <v>1622.1404</v>
      </c>
      <c r="AJ83" s="111">
        <v>2088.8645799999999</v>
      </c>
      <c r="AK83" s="111">
        <v>1870.12005</v>
      </c>
      <c r="AL83" s="111">
        <v>1957.13849</v>
      </c>
      <c r="AM83" s="111">
        <v>1909.57509</v>
      </c>
      <c r="AN83" s="112">
        <v>14.759570000000201</v>
      </c>
      <c r="AO83" s="112">
        <v>54.130989999999898</v>
      </c>
      <c r="AP83" s="112">
        <v>-28.9358</v>
      </c>
      <c r="AQ83" s="112">
        <v>204.3486</v>
      </c>
      <c r="AR83" s="112">
        <v>118.89328</v>
      </c>
      <c r="AS83" s="112">
        <v>274.64445000000001</v>
      </c>
      <c r="AT83" s="112">
        <v>78.134360000000001</v>
      </c>
      <c r="AU83" s="112">
        <v>132.56666000000001</v>
      </c>
      <c r="AV83" s="112">
        <v>165.06417999999999</v>
      </c>
      <c r="AW83" s="113">
        <v>241.33359999999999</v>
      </c>
      <c r="AX83" s="113">
        <v>230.67081999999999</v>
      </c>
      <c r="AY83" s="113">
        <v>1335.7418</v>
      </c>
      <c r="AZ83" s="113">
        <v>1523.9634000000001</v>
      </c>
      <c r="BA83" s="113">
        <v>96.618949999999998</v>
      </c>
      <c r="BB83" s="113">
        <v>86.062150000000003</v>
      </c>
      <c r="BC83" s="113">
        <v>106.12295</v>
      </c>
      <c r="BD83" s="113">
        <v>11.10665</v>
      </c>
      <c r="BE83" s="113">
        <v>33.336799999999997</v>
      </c>
      <c r="BF83" s="112">
        <v>1E-3</v>
      </c>
      <c r="BG83" s="112">
        <v>0</v>
      </c>
      <c r="BH83" s="112">
        <v>1</v>
      </c>
      <c r="BI83" s="112">
        <v>2256.64</v>
      </c>
      <c r="BJ83" s="112">
        <v>0</v>
      </c>
      <c r="BK83" s="112">
        <v>0</v>
      </c>
      <c r="BL83" s="112">
        <v>0</v>
      </c>
      <c r="BM83" s="112">
        <v>4.383</v>
      </c>
      <c r="BN83" s="112">
        <v>0</v>
      </c>
      <c r="BO83" s="112">
        <v>241.33260000000001</v>
      </c>
      <c r="BP83" s="112">
        <v>230.67081999999999</v>
      </c>
      <c r="BQ83" s="112">
        <v>1334.7418</v>
      </c>
      <c r="BR83" s="112">
        <v>-732.67660000000001</v>
      </c>
      <c r="BS83" s="112">
        <v>96.618949999999998</v>
      </c>
      <c r="BT83" s="112">
        <v>86.062150000000003</v>
      </c>
      <c r="BU83" s="112">
        <v>106.12295</v>
      </c>
      <c r="BV83" s="112">
        <v>6.7236500000000001</v>
      </c>
      <c r="BW83" s="112">
        <v>33.336799999999997</v>
      </c>
      <c r="BX83" s="112">
        <v>1818.2264600000001</v>
      </c>
      <c r="BY83" s="112">
        <v>1695.2552599999999</v>
      </c>
      <c r="BZ83" s="112">
        <v>2894.2042900000001</v>
      </c>
      <c r="CA83" s="112">
        <v>3178.7651599999999</v>
      </c>
      <c r="CB83" s="112">
        <v>1718.75935</v>
      </c>
      <c r="CC83" s="112">
        <v>2174.9267300000001</v>
      </c>
      <c r="CD83" s="112">
        <v>1976.2429999999999</v>
      </c>
      <c r="CE83" s="112">
        <v>1968.24514</v>
      </c>
      <c r="CF83" s="112">
        <v>1942.9118900000001</v>
      </c>
      <c r="CG83" s="112">
        <v>226.57302999999999</v>
      </c>
      <c r="CH83" s="112">
        <v>176.53982999999999</v>
      </c>
      <c r="CI83" s="112">
        <v>1363.6776</v>
      </c>
      <c r="CJ83" s="112">
        <v>-937.02520000000004</v>
      </c>
      <c r="CK83" s="112">
        <v>-22.274329999999999</v>
      </c>
      <c r="CL83" s="112">
        <v>-188.5823</v>
      </c>
      <c r="CM83" s="112">
        <v>27.988589999999999</v>
      </c>
      <c r="CN83" s="112">
        <v>-125.84301000000001</v>
      </c>
      <c r="CO83" s="112">
        <v>-131.72738000000001</v>
      </c>
      <c r="CP83" s="113">
        <v>251.66995</v>
      </c>
      <c r="CQ83" s="113">
        <v>501.053</v>
      </c>
      <c r="CR83" s="113">
        <v>2511.3883999999998</v>
      </c>
      <c r="CS83" s="113">
        <v>3001.0529999999999</v>
      </c>
      <c r="CT83" s="113">
        <v>3001.0529999999999</v>
      </c>
      <c r="CU83" s="113">
        <v>3001.0529999999999</v>
      </c>
      <c r="CV83" s="113">
        <v>3001.0529999999999</v>
      </c>
      <c r="CW83" s="113">
        <v>3001.0529999999999</v>
      </c>
      <c r="CX83" s="113">
        <v>3001.0529999999999</v>
      </c>
      <c r="CY83" s="113">
        <v>654.74692000000005</v>
      </c>
      <c r="CZ83" s="113">
        <v>843.81568000000004</v>
      </c>
      <c r="DA83" s="113">
        <v>2948.9292099999998</v>
      </c>
      <c r="DB83" s="113">
        <v>3407.2804099999998</v>
      </c>
      <c r="DC83" s="113">
        <v>3261.759</v>
      </c>
      <c r="DD83" s="113">
        <v>3735.1018300000001</v>
      </c>
      <c r="DE83" s="113">
        <v>3268.4374499999999</v>
      </c>
      <c r="DF83" s="113">
        <v>3430.5138499999998</v>
      </c>
      <c r="DG83" s="113">
        <v>3467.3796499999999</v>
      </c>
      <c r="DH83" s="113">
        <v>1622.4271699999999</v>
      </c>
      <c r="DI83" s="113">
        <v>1634.9561000000001</v>
      </c>
      <c r="DJ83" s="113">
        <v>2376.39203</v>
      </c>
      <c r="DK83" s="113">
        <v>3771.7684300000001</v>
      </c>
      <c r="DL83" s="113">
        <v>3648.52135</v>
      </c>
      <c r="DM83" s="113">
        <v>4310.4464799999996</v>
      </c>
      <c r="DN83" s="113">
        <v>3815.79351</v>
      </c>
      <c r="DO83" s="113">
        <v>4103.7129199999999</v>
      </c>
      <c r="DP83" s="113">
        <v>4272.3060999999998</v>
      </c>
      <c r="DQ83" s="112">
        <v>-967.68025</v>
      </c>
      <c r="DR83" s="112">
        <v>-791.14041999999995</v>
      </c>
      <c r="DS83" s="112">
        <v>572.53718000000003</v>
      </c>
      <c r="DT83" s="112">
        <v>-364.48802000000001</v>
      </c>
      <c r="DU83" s="112">
        <v>-386.76235000000003</v>
      </c>
      <c r="DV83" s="112">
        <v>-575.34465</v>
      </c>
      <c r="DW83" s="112">
        <v>-547.35605999999996</v>
      </c>
      <c r="DX83" s="112">
        <v>-673.19907000000001</v>
      </c>
      <c r="DY83" s="112">
        <v>-804.92645000000005</v>
      </c>
      <c r="DZ83" s="112">
        <v>10.999750000000001</v>
      </c>
      <c r="EA83" s="112">
        <v>10.076079999999999</v>
      </c>
      <c r="EB83" s="112">
        <v>4.9770700000000003</v>
      </c>
      <c r="EC83" s="112">
        <v>17.56897</v>
      </c>
      <c r="ED83" s="112">
        <v>33.866439999999997</v>
      </c>
      <c r="EE83" s="112">
        <v>30.070060000000002</v>
      </c>
      <c r="EF83" s="112">
        <v>35.310180000000003</v>
      </c>
      <c r="EG83" s="112">
        <v>29.781929999999999</v>
      </c>
      <c r="EH83" s="112">
        <v>38.156619999999997</v>
      </c>
      <c r="EI83" s="112">
        <v>10.999750000000001</v>
      </c>
      <c r="EJ83" s="112">
        <v>10.076079999999999</v>
      </c>
      <c r="EK83" s="112">
        <v>9.9770699999999994</v>
      </c>
      <c r="EL83" s="112">
        <v>22.56897</v>
      </c>
      <c r="EM83" s="112">
        <v>131.43444</v>
      </c>
      <c r="EN83" s="112">
        <v>55.070059999999998</v>
      </c>
      <c r="EO83" s="112">
        <v>227.47718</v>
      </c>
      <c r="EP83" s="112">
        <v>54.781930000000003</v>
      </c>
      <c r="EQ83" s="114">
        <v>63.156619999999997</v>
      </c>
    </row>
    <row r="84" spans="1:147" x14ac:dyDescent="0.25">
      <c r="A84" s="110" t="s">
        <v>353</v>
      </c>
      <c r="B84" s="110">
        <v>5629</v>
      </c>
      <c r="C84" s="110"/>
      <c r="D84" s="111">
        <v>818.37820999999997</v>
      </c>
      <c r="E84" s="111">
        <v>864.13242000000002</v>
      </c>
      <c r="F84" s="111">
        <v>836.34010999999998</v>
      </c>
      <c r="G84" s="111">
        <v>861.92289000000005</v>
      </c>
      <c r="H84" s="111">
        <v>887.28159000000005</v>
      </c>
      <c r="I84" s="111">
        <v>851.33064999999999</v>
      </c>
      <c r="J84" s="111">
        <v>872.22340999999994</v>
      </c>
      <c r="K84" s="111">
        <v>960.22898999999995</v>
      </c>
      <c r="L84" s="111">
        <v>1017.05139</v>
      </c>
      <c r="M84" s="111">
        <v>791.42628999999999</v>
      </c>
      <c r="N84" s="111">
        <v>844.84406999999999</v>
      </c>
      <c r="O84" s="111">
        <v>885.32619</v>
      </c>
      <c r="P84" s="111">
        <v>877.46497999999997</v>
      </c>
      <c r="Q84" s="111">
        <v>853.00665000000004</v>
      </c>
      <c r="R84" s="111">
        <v>942.65454</v>
      </c>
      <c r="S84" s="111">
        <v>911.57740999999999</v>
      </c>
      <c r="T84" s="111">
        <v>915.44341999999995</v>
      </c>
      <c r="U84" s="111">
        <v>1280.3144299999999</v>
      </c>
      <c r="V84" s="112">
        <v>26.951920000000001</v>
      </c>
      <c r="W84" s="112">
        <v>19.288350000000001</v>
      </c>
      <c r="X84" s="112">
        <v>-48.986080000000001</v>
      </c>
      <c r="Y84" s="112">
        <v>-15.5420899999999</v>
      </c>
      <c r="Z84" s="112">
        <v>34.274940000000001</v>
      </c>
      <c r="AA84" s="112">
        <v>-91.323890000000006</v>
      </c>
      <c r="AB84" s="112">
        <v>-39.353999999999999</v>
      </c>
      <c r="AC84" s="112">
        <v>44.78557</v>
      </c>
      <c r="AD84" s="112">
        <v>-263.26303999999999</v>
      </c>
      <c r="AE84" s="111">
        <v>736.87820999999997</v>
      </c>
      <c r="AF84" s="111">
        <v>787.63242000000002</v>
      </c>
      <c r="AG84" s="111">
        <v>759.84010999999998</v>
      </c>
      <c r="AH84" s="111">
        <v>780.68034</v>
      </c>
      <c r="AI84" s="111">
        <v>806.28159000000005</v>
      </c>
      <c r="AJ84" s="111">
        <v>770.33064999999999</v>
      </c>
      <c r="AK84" s="111">
        <v>791.22340999999994</v>
      </c>
      <c r="AL84" s="111">
        <v>883.72898999999995</v>
      </c>
      <c r="AM84" s="111">
        <v>936.55138999999997</v>
      </c>
      <c r="AN84" s="112">
        <v>54.548079999999999</v>
      </c>
      <c r="AO84" s="112">
        <v>57.211649999999999</v>
      </c>
      <c r="AP84" s="112">
        <v>125.48608</v>
      </c>
      <c r="AQ84" s="112">
        <v>96.784639999999996</v>
      </c>
      <c r="AR84" s="112">
        <v>46.725059999999999</v>
      </c>
      <c r="AS84" s="112">
        <v>172.32389000000001</v>
      </c>
      <c r="AT84" s="112">
        <v>120.354</v>
      </c>
      <c r="AU84" s="112">
        <v>31.71443</v>
      </c>
      <c r="AV84" s="112">
        <v>343.76303999999999</v>
      </c>
      <c r="AW84" s="113">
        <v>0</v>
      </c>
      <c r="AX84" s="113">
        <v>1.6359999999999999</v>
      </c>
      <c r="AY84" s="113">
        <v>70.611549999999994</v>
      </c>
      <c r="AZ84" s="113">
        <v>0</v>
      </c>
      <c r="BA84" s="113">
        <v>0.5</v>
      </c>
      <c r="BB84" s="113">
        <v>0</v>
      </c>
      <c r="BC84" s="113">
        <v>0</v>
      </c>
      <c r="BD84" s="113">
        <v>0</v>
      </c>
      <c r="BE84" s="113">
        <v>0.8</v>
      </c>
      <c r="BF84" s="112">
        <v>0</v>
      </c>
      <c r="BG84" s="112">
        <v>0</v>
      </c>
      <c r="BH84" s="112">
        <v>0</v>
      </c>
      <c r="BI84" s="112">
        <v>9.6690000000000005</v>
      </c>
      <c r="BJ84" s="112">
        <v>0</v>
      </c>
      <c r="BK84" s="112">
        <v>0</v>
      </c>
      <c r="BL84" s="112">
        <v>0</v>
      </c>
      <c r="BM84" s="112">
        <v>0</v>
      </c>
      <c r="BN84" s="112">
        <v>0</v>
      </c>
      <c r="BO84" s="112">
        <v>0</v>
      </c>
      <c r="BP84" s="112">
        <v>1.6359999999999999</v>
      </c>
      <c r="BQ84" s="112">
        <v>70.611549999999994</v>
      </c>
      <c r="BR84" s="112">
        <v>-9.6690000000000005</v>
      </c>
      <c r="BS84" s="112">
        <v>0.5</v>
      </c>
      <c r="BT84" s="112">
        <v>0</v>
      </c>
      <c r="BU84" s="112">
        <v>0</v>
      </c>
      <c r="BV84" s="112">
        <v>0</v>
      </c>
      <c r="BW84" s="112">
        <v>0.8</v>
      </c>
      <c r="BX84" s="112">
        <v>736.87820999999997</v>
      </c>
      <c r="BY84" s="112">
        <v>789.26841999999999</v>
      </c>
      <c r="BZ84" s="112">
        <v>830.45165999999995</v>
      </c>
      <c r="CA84" s="112">
        <v>780.68034</v>
      </c>
      <c r="CB84" s="112">
        <v>806.78159000000005</v>
      </c>
      <c r="CC84" s="112">
        <v>770.33064999999999</v>
      </c>
      <c r="CD84" s="112">
        <v>791.22340999999994</v>
      </c>
      <c r="CE84" s="112">
        <v>883.72898999999995</v>
      </c>
      <c r="CF84" s="112">
        <v>937.35139000000004</v>
      </c>
      <c r="CG84" s="112">
        <v>-54.548079999999999</v>
      </c>
      <c r="CH84" s="112">
        <v>-55.575650000000003</v>
      </c>
      <c r="CI84" s="112">
        <v>-54.87453</v>
      </c>
      <c r="CJ84" s="112">
        <v>-106.45363999999999</v>
      </c>
      <c r="CK84" s="112">
        <v>-46.225059999999999</v>
      </c>
      <c r="CL84" s="112">
        <v>-172.32389000000001</v>
      </c>
      <c r="CM84" s="112">
        <v>-120.354</v>
      </c>
      <c r="CN84" s="112">
        <v>-31.71443</v>
      </c>
      <c r="CO84" s="112">
        <v>-342.96303999999998</v>
      </c>
      <c r="CP84" s="113">
        <v>1600</v>
      </c>
      <c r="CQ84" s="113">
        <v>1550</v>
      </c>
      <c r="CR84" s="113">
        <v>1500</v>
      </c>
      <c r="CS84" s="113">
        <v>1450</v>
      </c>
      <c r="CT84" s="113">
        <v>1400</v>
      </c>
      <c r="CU84" s="113">
        <v>1350</v>
      </c>
      <c r="CV84" s="113">
        <v>1300</v>
      </c>
      <c r="CW84" s="113">
        <v>1300</v>
      </c>
      <c r="CX84" s="113">
        <v>1300</v>
      </c>
      <c r="CY84" s="113">
        <v>1716.2379800000001</v>
      </c>
      <c r="CZ84" s="113">
        <v>1719.5482</v>
      </c>
      <c r="DA84" s="113">
        <v>1699.4481000000001</v>
      </c>
      <c r="DB84" s="113">
        <v>1640.33114</v>
      </c>
      <c r="DC84" s="113">
        <v>1560.0011</v>
      </c>
      <c r="DD84" s="113">
        <v>1555.6623300000001</v>
      </c>
      <c r="DE84" s="113">
        <v>1458.1759999999999</v>
      </c>
      <c r="DF84" s="113">
        <v>1495.7257099999999</v>
      </c>
      <c r="DG84" s="113">
        <v>1525.4635800000001</v>
      </c>
      <c r="DH84" s="113">
        <v>317.87905999999998</v>
      </c>
      <c r="DI84" s="113">
        <v>376.76492999999999</v>
      </c>
      <c r="DJ84" s="113">
        <v>411.53935999999999</v>
      </c>
      <c r="DK84" s="113">
        <v>458.87603999999999</v>
      </c>
      <c r="DL84" s="113">
        <v>424.77105999999998</v>
      </c>
      <c r="DM84" s="113">
        <v>592.75617999999997</v>
      </c>
      <c r="DN84" s="113">
        <v>615.62384999999995</v>
      </c>
      <c r="DO84" s="113">
        <v>684.88798999999995</v>
      </c>
      <c r="DP84" s="113">
        <v>1057.5898999999999</v>
      </c>
      <c r="DQ84" s="112">
        <v>1398.3589199999999</v>
      </c>
      <c r="DR84" s="112">
        <v>1342.7832699999999</v>
      </c>
      <c r="DS84" s="112">
        <v>1287.9087400000001</v>
      </c>
      <c r="DT84" s="112">
        <v>1181.4550999999999</v>
      </c>
      <c r="DU84" s="112">
        <v>1135.2300399999999</v>
      </c>
      <c r="DV84" s="112">
        <v>962.90615000000003</v>
      </c>
      <c r="DW84" s="112">
        <v>842.55214999999998</v>
      </c>
      <c r="DX84" s="112">
        <v>810.83771999999999</v>
      </c>
      <c r="DY84" s="112">
        <v>467.87367999999998</v>
      </c>
      <c r="DZ84" s="112">
        <v>21.764230000000001</v>
      </c>
      <c r="EA84" s="112">
        <v>19.363589999999999</v>
      </c>
      <c r="EB84" s="112">
        <v>19.174230000000001</v>
      </c>
      <c r="EC84" s="112">
        <v>15.439590000000001</v>
      </c>
      <c r="ED84" s="112">
        <v>15.661149999999999</v>
      </c>
      <c r="EE84" s="112">
        <v>14.16826</v>
      </c>
      <c r="EF84" s="112">
        <v>8.0658100000000008</v>
      </c>
      <c r="EG84" s="112">
        <v>4.5315500000000002</v>
      </c>
      <c r="EH84" s="112">
        <v>6.7845899999999997</v>
      </c>
      <c r="EI84" s="112">
        <v>103.26423</v>
      </c>
      <c r="EJ84" s="112">
        <v>95.863590000000002</v>
      </c>
      <c r="EK84" s="112">
        <v>95.674229999999994</v>
      </c>
      <c r="EL84" s="112">
        <v>96.682590000000005</v>
      </c>
      <c r="EM84" s="112">
        <v>96.661150000000006</v>
      </c>
      <c r="EN84" s="112">
        <v>95.168260000000004</v>
      </c>
      <c r="EO84" s="112">
        <v>89.065809999999999</v>
      </c>
      <c r="EP84" s="112">
        <v>81.031549999999996</v>
      </c>
      <c r="EQ84" s="114">
        <v>87.284589999999994</v>
      </c>
    </row>
    <row r="85" spans="1:147" x14ac:dyDescent="0.25">
      <c r="A85" s="110" t="s">
        <v>352</v>
      </c>
      <c r="B85" s="110">
        <v>5710</v>
      </c>
      <c r="C85" s="110"/>
      <c r="D85" s="111">
        <v>6531.05332</v>
      </c>
      <c r="E85" s="111">
        <v>7083.7234600000002</v>
      </c>
      <c r="F85" s="111">
        <v>6439.0521099999996</v>
      </c>
      <c r="G85" s="111">
        <v>5895.5159299999996</v>
      </c>
      <c r="H85" s="111">
        <v>16999.153249999999</v>
      </c>
      <c r="I85" s="111">
        <v>7541.6729699999996</v>
      </c>
      <c r="J85" s="111">
        <v>7305.7699300000004</v>
      </c>
      <c r="K85" s="111">
        <v>3420.1521899999998</v>
      </c>
      <c r="L85" s="111">
        <v>4374.2317199999998</v>
      </c>
      <c r="M85" s="111">
        <v>6280.7373200000002</v>
      </c>
      <c r="N85" s="111">
        <v>9019.6813700000002</v>
      </c>
      <c r="O85" s="111">
        <v>5955.3403099999996</v>
      </c>
      <c r="P85" s="111">
        <v>5200.6868299999996</v>
      </c>
      <c r="Q85" s="111">
        <v>7034.8772499999995</v>
      </c>
      <c r="R85" s="111">
        <v>8636.4716800000006</v>
      </c>
      <c r="S85" s="111">
        <v>7642.1250399999999</v>
      </c>
      <c r="T85" s="111">
        <v>3864.2788099999998</v>
      </c>
      <c r="U85" s="111">
        <v>4900.8463700000002</v>
      </c>
      <c r="V85" s="112">
        <v>250.316</v>
      </c>
      <c r="W85" s="112">
        <v>-1935.9579100000001</v>
      </c>
      <c r="X85" s="112">
        <v>483.71179999999998</v>
      </c>
      <c r="Y85" s="112">
        <v>694.82910000000004</v>
      </c>
      <c r="Z85" s="112">
        <v>9964.2759999999998</v>
      </c>
      <c r="AA85" s="112">
        <v>-1094.79871</v>
      </c>
      <c r="AB85" s="112">
        <v>-336.35511000000002</v>
      </c>
      <c r="AC85" s="112">
        <v>-444.12662</v>
      </c>
      <c r="AD85" s="112">
        <v>-526.61464999999998</v>
      </c>
      <c r="AE85" s="111">
        <v>6447.8072199999997</v>
      </c>
      <c r="AF85" s="111">
        <v>6406.8060599999999</v>
      </c>
      <c r="AG85" s="111">
        <v>6439.0521099999996</v>
      </c>
      <c r="AH85" s="111">
        <v>5562.5360099999998</v>
      </c>
      <c r="AI85" s="111">
        <v>16999.153249999999</v>
      </c>
      <c r="AJ85" s="111">
        <v>7541.6729699999996</v>
      </c>
      <c r="AK85" s="111">
        <v>7305.7699300000004</v>
      </c>
      <c r="AL85" s="111">
        <v>3420.1521899999998</v>
      </c>
      <c r="AM85" s="111">
        <v>4320.3233200000004</v>
      </c>
      <c r="AN85" s="112">
        <v>-167.06989999999999</v>
      </c>
      <c r="AO85" s="112">
        <v>2612.8753099999999</v>
      </c>
      <c r="AP85" s="112">
        <v>-483.71179999999998</v>
      </c>
      <c r="AQ85" s="112">
        <v>-361.84917999999999</v>
      </c>
      <c r="AR85" s="112">
        <v>-9964.2759999999998</v>
      </c>
      <c r="AS85" s="112">
        <v>1094.79871</v>
      </c>
      <c r="AT85" s="112">
        <v>336.35511000000002</v>
      </c>
      <c r="AU85" s="112">
        <v>444.12662</v>
      </c>
      <c r="AV85" s="112">
        <v>580.52305000000001</v>
      </c>
      <c r="AW85" s="113">
        <v>583.14959999999996</v>
      </c>
      <c r="AX85" s="113">
        <v>0</v>
      </c>
      <c r="AY85" s="113">
        <v>0</v>
      </c>
      <c r="AZ85" s="113">
        <v>436.65832</v>
      </c>
      <c r="BA85" s="113">
        <v>26.966899999999999</v>
      </c>
      <c r="BB85" s="113">
        <v>92.569050000000004</v>
      </c>
      <c r="BC85" s="113">
        <v>53.2667</v>
      </c>
      <c r="BD85" s="113">
        <v>99.141999999999996</v>
      </c>
      <c r="BE85" s="113">
        <v>35.128900000000002</v>
      </c>
      <c r="BF85" s="112">
        <v>587.55949999999996</v>
      </c>
      <c r="BG85" s="112">
        <v>0</v>
      </c>
      <c r="BH85" s="112">
        <v>0</v>
      </c>
      <c r="BI85" s="112">
        <v>11.928000000000001</v>
      </c>
      <c r="BJ85" s="112">
        <v>0</v>
      </c>
      <c r="BK85" s="112">
        <v>11.198</v>
      </c>
      <c r="BL85" s="112">
        <v>0</v>
      </c>
      <c r="BM85" s="112">
        <v>0</v>
      </c>
      <c r="BN85" s="112">
        <v>0</v>
      </c>
      <c r="BO85" s="112">
        <v>-4.4099000000000004</v>
      </c>
      <c r="BP85" s="112">
        <v>0</v>
      </c>
      <c r="BQ85" s="112">
        <v>0</v>
      </c>
      <c r="BR85" s="112">
        <v>424.73032000000001</v>
      </c>
      <c r="BS85" s="112">
        <v>26.966899999999999</v>
      </c>
      <c r="BT85" s="112">
        <v>81.371049999999997</v>
      </c>
      <c r="BU85" s="112">
        <v>53.2667</v>
      </c>
      <c r="BV85" s="112">
        <v>99.141999999999996</v>
      </c>
      <c r="BW85" s="112">
        <v>35.128900000000002</v>
      </c>
      <c r="BX85" s="112">
        <v>7030.9568200000003</v>
      </c>
      <c r="BY85" s="112">
        <v>6406.8060599999999</v>
      </c>
      <c r="BZ85" s="112">
        <v>6439.0521099999996</v>
      </c>
      <c r="CA85" s="112">
        <v>5999.1943300000003</v>
      </c>
      <c r="CB85" s="112">
        <v>17026.120149999999</v>
      </c>
      <c r="CC85" s="112">
        <v>7634.2420199999997</v>
      </c>
      <c r="CD85" s="112">
        <v>7359.0366299999996</v>
      </c>
      <c r="CE85" s="112">
        <v>3519.2941900000001</v>
      </c>
      <c r="CF85" s="112">
        <v>4355.4522200000001</v>
      </c>
      <c r="CG85" s="112">
        <v>162.66</v>
      </c>
      <c r="CH85" s="112">
        <v>-2612.8753099999999</v>
      </c>
      <c r="CI85" s="112">
        <v>483.71179999999998</v>
      </c>
      <c r="CJ85" s="112">
        <v>786.57950000000005</v>
      </c>
      <c r="CK85" s="112">
        <v>9991.2428999999993</v>
      </c>
      <c r="CL85" s="112">
        <v>-1013.4276599999999</v>
      </c>
      <c r="CM85" s="112">
        <v>-283.08841000000001</v>
      </c>
      <c r="CN85" s="112">
        <v>-344.98462000000001</v>
      </c>
      <c r="CO85" s="112">
        <v>-545.39414999999997</v>
      </c>
      <c r="CP85" s="113">
        <v>0</v>
      </c>
      <c r="CQ85" s="113">
        <v>0</v>
      </c>
      <c r="CR85" s="113">
        <v>0</v>
      </c>
      <c r="CS85" s="113">
        <v>0</v>
      </c>
      <c r="CT85" s="113">
        <v>0</v>
      </c>
      <c r="CU85" s="113">
        <v>0</v>
      </c>
      <c r="CV85" s="113">
        <v>400</v>
      </c>
      <c r="CW85" s="113">
        <v>792</v>
      </c>
      <c r="CX85" s="113">
        <v>784</v>
      </c>
      <c r="CY85" s="113">
        <v>4567.4094100000002</v>
      </c>
      <c r="CZ85" s="113">
        <v>1220.64302</v>
      </c>
      <c r="DA85" s="113">
        <v>874.21257000000003</v>
      </c>
      <c r="DB85" s="113">
        <v>518.95867999999996</v>
      </c>
      <c r="DC85" s="113">
        <v>1211.0478800000001</v>
      </c>
      <c r="DD85" s="113">
        <v>213.03537</v>
      </c>
      <c r="DE85" s="113">
        <v>1524.2539300000001</v>
      </c>
      <c r="DF85" s="113">
        <v>1895.4919299999999</v>
      </c>
      <c r="DG85" s="113">
        <v>1621.2218399999999</v>
      </c>
      <c r="DH85" s="113">
        <v>16843.272219999999</v>
      </c>
      <c r="DI85" s="113">
        <v>16109.38114</v>
      </c>
      <c r="DJ85" s="113">
        <v>15279.238890000001</v>
      </c>
      <c r="DK85" s="113">
        <v>14137.405500000001</v>
      </c>
      <c r="DL85" s="113">
        <v>4849.9188000000004</v>
      </c>
      <c r="DM85" s="113">
        <v>7272.28845</v>
      </c>
      <c r="DN85" s="113">
        <v>6474.81142</v>
      </c>
      <c r="DO85" s="113">
        <v>7177.0735500000001</v>
      </c>
      <c r="DP85" s="113">
        <v>7448.1976100000002</v>
      </c>
      <c r="DQ85" s="112">
        <v>-12275.862810000001</v>
      </c>
      <c r="DR85" s="112">
        <v>-14888.73812</v>
      </c>
      <c r="DS85" s="112">
        <v>-14405.026320000001</v>
      </c>
      <c r="DT85" s="112">
        <v>-13618.446819999999</v>
      </c>
      <c r="DU85" s="112">
        <v>-3638.8709199999998</v>
      </c>
      <c r="DV85" s="112">
        <v>-7059.2530800000004</v>
      </c>
      <c r="DW85" s="112">
        <v>-4950.5574900000001</v>
      </c>
      <c r="DX85" s="112">
        <v>-5281.5816199999999</v>
      </c>
      <c r="DY85" s="112">
        <v>-5826.97577</v>
      </c>
      <c r="DZ85" s="112">
        <v>-34.900390000000002</v>
      </c>
      <c r="EA85" s="112">
        <v>-60.513840000000002</v>
      </c>
      <c r="EB85" s="112">
        <v>-50.85866</v>
      </c>
      <c r="EC85" s="112">
        <v>-44.037219999999998</v>
      </c>
      <c r="ED85" s="112">
        <v>-45.842089999999999</v>
      </c>
      <c r="EE85" s="112">
        <v>-49.721409999999999</v>
      </c>
      <c r="EF85" s="112">
        <v>-49.30818</v>
      </c>
      <c r="EG85" s="112">
        <v>-55.744280000000003</v>
      </c>
      <c r="EH85" s="112">
        <v>-46.459429999999998</v>
      </c>
      <c r="EI85" s="112">
        <v>48.345610000000001</v>
      </c>
      <c r="EJ85" s="112">
        <v>616.40315999999996</v>
      </c>
      <c r="EK85" s="112">
        <v>-50.85866</v>
      </c>
      <c r="EL85" s="112">
        <v>288.94278000000003</v>
      </c>
      <c r="EM85" s="112">
        <v>-45.842089999999999</v>
      </c>
      <c r="EN85" s="112">
        <v>-49.721409999999999</v>
      </c>
      <c r="EO85" s="112">
        <v>-49.30818</v>
      </c>
      <c r="EP85" s="112">
        <v>-55.744280000000003</v>
      </c>
      <c r="EQ85" s="114">
        <v>7.4485700000000001</v>
      </c>
    </row>
    <row r="86" spans="1:147" x14ac:dyDescent="0.25">
      <c r="A86" s="110" t="s">
        <v>351</v>
      </c>
      <c r="B86" s="110">
        <v>5711</v>
      </c>
      <c r="C86" s="110"/>
      <c r="D86" s="111">
        <v>15781.675579999999</v>
      </c>
      <c r="E86" s="111">
        <v>16824.595020000001</v>
      </c>
      <c r="F86" s="111">
        <v>16839.972590000001</v>
      </c>
      <c r="G86" s="111">
        <v>18909.936170000001</v>
      </c>
      <c r="H86" s="111">
        <v>19100.671129999999</v>
      </c>
      <c r="I86" s="111">
        <v>21063.240460000001</v>
      </c>
      <c r="J86" s="111">
        <v>20634.226579999999</v>
      </c>
      <c r="K86" s="111">
        <v>19745.89833</v>
      </c>
      <c r="L86" s="111">
        <v>21183.791300000001</v>
      </c>
      <c r="M86" s="111">
        <v>15660.875400000001</v>
      </c>
      <c r="N86" s="111">
        <v>17783.629550000001</v>
      </c>
      <c r="O86" s="111">
        <v>17626.350119999999</v>
      </c>
      <c r="P86" s="111">
        <v>18510.887019999998</v>
      </c>
      <c r="Q86" s="111">
        <v>18623.39085</v>
      </c>
      <c r="R86" s="111">
        <v>20701.1643</v>
      </c>
      <c r="S86" s="111">
        <v>19537.392950000001</v>
      </c>
      <c r="T86" s="111">
        <v>18955.908510000001</v>
      </c>
      <c r="U86" s="111">
        <v>21620.894329999999</v>
      </c>
      <c r="V86" s="112">
        <v>120.80017999999799</v>
      </c>
      <c r="W86" s="112">
        <v>-959.03453000000104</v>
      </c>
      <c r="X86" s="112">
        <v>-786.37752999999805</v>
      </c>
      <c r="Y86" s="112">
        <v>399.04915000000301</v>
      </c>
      <c r="Z86" s="112">
        <v>477.28027999999898</v>
      </c>
      <c r="AA86" s="112">
        <v>362.07616000000098</v>
      </c>
      <c r="AB86" s="112">
        <v>1096.8336300000001</v>
      </c>
      <c r="AC86" s="112">
        <v>789.98981999999899</v>
      </c>
      <c r="AD86" s="112">
        <v>-437.103029999998</v>
      </c>
      <c r="AE86" s="111">
        <v>15573.875029999999</v>
      </c>
      <c r="AF86" s="111">
        <v>16133.941769999999</v>
      </c>
      <c r="AG86" s="111">
        <v>16636.68404</v>
      </c>
      <c r="AH86" s="111">
        <v>18658.086510000001</v>
      </c>
      <c r="AI86" s="111">
        <v>18754.302810000001</v>
      </c>
      <c r="AJ86" s="111">
        <v>20814.410049999999</v>
      </c>
      <c r="AK86" s="111">
        <v>20334.3632</v>
      </c>
      <c r="AL86" s="111">
        <v>19434.823230000002</v>
      </c>
      <c r="AM86" s="111">
        <v>20872.7153</v>
      </c>
      <c r="AN86" s="112">
        <v>87.000370000001595</v>
      </c>
      <c r="AO86" s="112">
        <v>1649.68778</v>
      </c>
      <c r="AP86" s="112">
        <v>989.66607999999906</v>
      </c>
      <c r="AQ86" s="112">
        <v>-147.19949000000301</v>
      </c>
      <c r="AR86" s="112">
        <v>-130.91196000000099</v>
      </c>
      <c r="AS86" s="112">
        <v>-113.245749999998</v>
      </c>
      <c r="AT86" s="112">
        <v>-796.97024999999803</v>
      </c>
      <c r="AU86" s="112">
        <v>-478.91472000000101</v>
      </c>
      <c r="AV86" s="112">
        <v>748.17902999999899</v>
      </c>
      <c r="AW86" s="113">
        <v>1006.70925</v>
      </c>
      <c r="AX86" s="113">
        <v>227.0505</v>
      </c>
      <c r="AY86" s="113">
        <v>1602.4492</v>
      </c>
      <c r="AZ86" s="113">
        <v>1670.9425699999999</v>
      </c>
      <c r="BA86" s="113">
        <v>424.17478999999997</v>
      </c>
      <c r="BB86" s="113">
        <v>1849.3367000000001</v>
      </c>
      <c r="BC86" s="113">
        <v>950.81254999999999</v>
      </c>
      <c r="BD86" s="113">
        <v>220.47345000000001</v>
      </c>
      <c r="BE86" s="113">
        <v>733.13157000000001</v>
      </c>
      <c r="BF86" s="112">
        <v>0</v>
      </c>
      <c r="BG86" s="112">
        <v>30</v>
      </c>
      <c r="BH86" s="112">
        <v>30</v>
      </c>
      <c r="BI86" s="112">
        <v>637.40863999999999</v>
      </c>
      <c r="BJ86" s="112">
        <v>151.55619999999999</v>
      </c>
      <c r="BK86" s="112">
        <v>253.00135</v>
      </c>
      <c r="BL86" s="112">
        <v>125.72835000000001</v>
      </c>
      <c r="BM86" s="112">
        <v>274.78500000000003</v>
      </c>
      <c r="BN86" s="112">
        <v>273.40570000000002</v>
      </c>
      <c r="BO86" s="112">
        <v>1006.70925</v>
      </c>
      <c r="BP86" s="112">
        <v>197.0505</v>
      </c>
      <c r="BQ86" s="112">
        <v>1572.4492</v>
      </c>
      <c r="BR86" s="112">
        <v>1033.5339300000001</v>
      </c>
      <c r="BS86" s="112">
        <v>272.61858999999998</v>
      </c>
      <c r="BT86" s="112">
        <v>1596.3353500000001</v>
      </c>
      <c r="BU86" s="112">
        <v>825.08420000000001</v>
      </c>
      <c r="BV86" s="112">
        <v>-54.311549999999997</v>
      </c>
      <c r="BW86" s="112">
        <v>459.72586999999999</v>
      </c>
      <c r="BX86" s="112">
        <v>16580.584279999999</v>
      </c>
      <c r="BY86" s="112">
        <v>16360.992270000001</v>
      </c>
      <c r="BZ86" s="112">
        <v>18239.133239999999</v>
      </c>
      <c r="CA86" s="112">
        <v>20329.02908</v>
      </c>
      <c r="CB86" s="112">
        <v>19178.477599999998</v>
      </c>
      <c r="CC86" s="112">
        <v>22663.746749999998</v>
      </c>
      <c r="CD86" s="112">
        <v>21285.175749999999</v>
      </c>
      <c r="CE86" s="112">
        <v>19655.296679999999</v>
      </c>
      <c r="CF86" s="112">
        <v>21605.846870000001</v>
      </c>
      <c r="CG86" s="112">
        <v>919.70888000000002</v>
      </c>
      <c r="CH86" s="112">
        <v>-1452.6372799999999</v>
      </c>
      <c r="CI86" s="112">
        <v>582.78312000000005</v>
      </c>
      <c r="CJ86" s="112">
        <v>1180.73342</v>
      </c>
      <c r="CK86" s="112">
        <v>403.53055000000001</v>
      </c>
      <c r="CL86" s="112">
        <v>1709.5811000000001</v>
      </c>
      <c r="CM86" s="112">
        <v>1622.0544500000001</v>
      </c>
      <c r="CN86" s="112">
        <v>424.60316999999998</v>
      </c>
      <c r="CO86" s="112">
        <v>-288.45316000000003</v>
      </c>
      <c r="CP86" s="113">
        <v>0</v>
      </c>
      <c r="CQ86" s="113">
        <v>0</v>
      </c>
      <c r="CR86" s="113">
        <v>0</v>
      </c>
      <c r="CS86" s="113">
        <v>0</v>
      </c>
      <c r="CT86" s="113">
        <v>0</v>
      </c>
      <c r="CU86" s="113">
        <v>0</v>
      </c>
      <c r="CV86" s="113">
        <v>0</v>
      </c>
      <c r="CW86" s="113">
        <v>3000</v>
      </c>
      <c r="CX86" s="113">
        <v>0</v>
      </c>
      <c r="CY86" s="113">
        <v>1292.3307500000001</v>
      </c>
      <c r="CZ86" s="113">
        <v>730.69137000000001</v>
      </c>
      <c r="DA86" s="113">
        <v>1624.1792600000001</v>
      </c>
      <c r="DB86" s="113">
        <v>1037.3486800000001</v>
      </c>
      <c r="DC86" s="113">
        <v>1319.1910800000001</v>
      </c>
      <c r="DD86" s="113">
        <v>1897.1572100000001</v>
      </c>
      <c r="DE86" s="113">
        <v>676.37477000000001</v>
      </c>
      <c r="DF86" s="113">
        <v>3723.3069799999998</v>
      </c>
      <c r="DG86" s="113">
        <v>1309.99343</v>
      </c>
      <c r="DH86" s="113">
        <v>13565.65227</v>
      </c>
      <c r="DI86" s="113">
        <v>14457.05017</v>
      </c>
      <c r="DJ86" s="113">
        <v>14769.95494</v>
      </c>
      <c r="DK86" s="113">
        <v>13002.390939999999</v>
      </c>
      <c r="DL86" s="113">
        <v>12880.702789999999</v>
      </c>
      <c r="DM86" s="113">
        <v>11749.087820000001</v>
      </c>
      <c r="DN86" s="113">
        <v>8906.2509300000002</v>
      </c>
      <c r="DO86" s="113">
        <v>11528.579970000001</v>
      </c>
      <c r="DP86" s="113">
        <v>9403.7195800000009</v>
      </c>
      <c r="DQ86" s="112">
        <v>-12273.32152</v>
      </c>
      <c r="DR86" s="112">
        <v>-13726.3588</v>
      </c>
      <c r="DS86" s="112">
        <v>-13145.775680000001</v>
      </c>
      <c r="DT86" s="112">
        <v>-11965.04226</v>
      </c>
      <c r="DU86" s="112">
        <v>-11561.511710000001</v>
      </c>
      <c r="DV86" s="112">
        <v>-9851.9306099999994</v>
      </c>
      <c r="DW86" s="112">
        <v>-8229.8761599999998</v>
      </c>
      <c r="DX86" s="112">
        <v>-7805.2729900000004</v>
      </c>
      <c r="DY86" s="112">
        <v>-8093.7261500000004</v>
      </c>
      <c r="DZ86" s="112">
        <v>-150.77861999999999</v>
      </c>
      <c r="EA86" s="112">
        <v>21.738990000000001</v>
      </c>
      <c r="EB86" s="112">
        <v>-226.69533999999999</v>
      </c>
      <c r="EC86" s="112">
        <v>-320.98784000000001</v>
      </c>
      <c r="ED86" s="112">
        <v>-80.469359999999995</v>
      </c>
      <c r="EE86" s="112">
        <v>-218.42406</v>
      </c>
      <c r="EF86" s="112">
        <v>-173.69969</v>
      </c>
      <c r="EG86" s="112">
        <v>-130.34908999999999</v>
      </c>
      <c r="EH86" s="112">
        <v>-125.97857</v>
      </c>
      <c r="EI86" s="112">
        <v>57.022379999999998</v>
      </c>
      <c r="EJ86" s="112">
        <v>712.39198999999996</v>
      </c>
      <c r="EK86" s="112">
        <v>-23.40634</v>
      </c>
      <c r="EL86" s="112">
        <v>-69.137839999999997</v>
      </c>
      <c r="EM86" s="112">
        <v>265.89864</v>
      </c>
      <c r="EN86" s="112">
        <v>30.405940000000001</v>
      </c>
      <c r="EO86" s="112">
        <v>126.16331</v>
      </c>
      <c r="EP86" s="112">
        <v>180.72591</v>
      </c>
      <c r="EQ86" s="114">
        <v>185.09743</v>
      </c>
    </row>
    <row r="87" spans="1:147" x14ac:dyDescent="0.25">
      <c r="A87" s="110" t="s">
        <v>350</v>
      </c>
      <c r="B87" s="110">
        <v>5554</v>
      </c>
      <c r="C87" s="110"/>
      <c r="D87" s="111">
        <v>4077.57926</v>
      </c>
      <c r="E87" s="111">
        <v>4416.1920399999999</v>
      </c>
      <c r="F87" s="111">
        <v>4618.9268400000001</v>
      </c>
      <c r="G87" s="111">
        <v>4407.6793799999996</v>
      </c>
      <c r="H87" s="111">
        <v>4655.9893899999997</v>
      </c>
      <c r="I87" s="111">
        <v>4950.9554200000002</v>
      </c>
      <c r="J87" s="111">
        <v>5008.8596900000002</v>
      </c>
      <c r="K87" s="111">
        <v>4818.8153700000003</v>
      </c>
      <c r="L87" s="111">
        <v>5364.2356499999996</v>
      </c>
      <c r="M87" s="111">
        <v>4525.5788300000004</v>
      </c>
      <c r="N87" s="111">
        <v>4244.9258099999997</v>
      </c>
      <c r="O87" s="111">
        <v>4418.0286599999999</v>
      </c>
      <c r="P87" s="111">
        <v>4668.24172</v>
      </c>
      <c r="Q87" s="111">
        <v>4719.9232199999997</v>
      </c>
      <c r="R87" s="111">
        <v>5154.9380700000002</v>
      </c>
      <c r="S87" s="111">
        <v>5053.2240899999997</v>
      </c>
      <c r="T87" s="111">
        <v>5130.8337600000004</v>
      </c>
      <c r="U87" s="111">
        <v>6582.2088999999996</v>
      </c>
      <c r="V87" s="112">
        <v>-447.99957000000001</v>
      </c>
      <c r="W87" s="112">
        <v>171.26623000000001</v>
      </c>
      <c r="X87" s="112">
        <v>200.89818</v>
      </c>
      <c r="Y87" s="112">
        <v>-260.56234000000001</v>
      </c>
      <c r="Z87" s="112">
        <v>-63.933829999999901</v>
      </c>
      <c r="AA87" s="112">
        <v>-203.98265000000001</v>
      </c>
      <c r="AB87" s="112">
        <v>-44.364399999999499</v>
      </c>
      <c r="AC87" s="112">
        <v>-312.01839000000001</v>
      </c>
      <c r="AD87" s="112">
        <v>-1217.97325</v>
      </c>
      <c r="AE87" s="111">
        <v>3879.57926</v>
      </c>
      <c r="AF87" s="111">
        <v>4190.1920399999999</v>
      </c>
      <c r="AG87" s="111">
        <v>4392.9268400000001</v>
      </c>
      <c r="AH87" s="111">
        <v>4149.4026800000001</v>
      </c>
      <c r="AI87" s="111">
        <v>4383.35779</v>
      </c>
      <c r="AJ87" s="111">
        <v>4380.2654700000003</v>
      </c>
      <c r="AK87" s="111">
        <v>4670.2596899999999</v>
      </c>
      <c r="AL87" s="111">
        <v>4500.2153699999999</v>
      </c>
      <c r="AM87" s="111">
        <v>5041.9997499999999</v>
      </c>
      <c r="AN87" s="112">
        <v>645.99956999999995</v>
      </c>
      <c r="AO87" s="112">
        <v>54.733769999999801</v>
      </c>
      <c r="AP87" s="112">
        <v>25.101819999999901</v>
      </c>
      <c r="AQ87" s="112">
        <v>518.83903999999995</v>
      </c>
      <c r="AR87" s="112">
        <v>336.56542999999999</v>
      </c>
      <c r="AS87" s="112">
        <v>774.67259999999999</v>
      </c>
      <c r="AT87" s="112">
        <v>382.96440000000001</v>
      </c>
      <c r="AU87" s="112">
        <v>630.618390000001</v>
      </c>
      <c r="AV87" s="112">
        <v>1540.2091499999999</v>
      </c>
      <c r="AW87" s="113">
        <v>766.41375000000005</v>
      </c>
      <c r="AX87" s="113">
        <v>180.98015000000001</v>
      </c>
      <c r="AY87" s="113">
        <v>806.68875000000003</v>
      </c>
      <c r="AZ87" s="113">
        <v>442.12045000000001</v>
      </c>
      <c r="BA87" s="113">
        <v>1316.5251499999999</v>
      </c>
      <c r="BB87" s="113">
        <v>856.26345000000003</v>
      </c>
      <c r="BC87" s="113">
        <v>1249.67065</v>
      </c>
      <c r="BD87" s="113">
        <v>576.90525000000002</v>
      </c>
      <c r="BE87" s="113">
        <v>2091.1390999999999</v>
      </c>
      <c r="BF87" s="112">
        <v>40.691549999999999</v>
      </c>
      <c r="BG87" s="112">
        <v>0</v>
      </c>
      <c r="BH87" s="112">
        <v>0</v>
      </c>
      <c r="BI87" s="112">
        <v>0</v>
      </c>
      <c r="BJ87" s="112">
        <v>211.19395</v>
      </c>
      <c r="BK87" s="112">
        <v>0</v>
      </c>
      <c r="BL87" s="112">
        <v>70.819999999999993</v>
      </c>
      <c r="BM87" s="112">
        <v>67.781750000000002</v>
      </c>
      <c r="BN87" s="112">
        <v>0</v>
      </c>
      <c r="BO87" s="112">
        <v>725.72220000000004</v>
      </c>
      <c r="BP87" s="112">
        <v>180.98015000000001</v>
      </c>
      <c r="BQ87" s="112">
        <v>806.68875000000003</v>
      </c>
      <c r="BR87" s="112">
        <v>442.12045000000001</v>
      </c>
      <c r="BS87" s="112">
        <v>1105.3312000000001</v>
      </c>
      <c r="BT87" s="112">
        <v>856.26345000000003</v>
      </c>
      <c r="BU87" s="112">
        <v>1178.8506500000001</v>
      </c>
      <c r="BV87" s="112">
        <v>509.12349999999998</v>
      </c>
      <c r="BW87" s="112">
        <v>2091.1390999999999</v>
      </c>
      <c r="BX87" s="112">
        <v>4645.9930100000001</v>
      </c>
      <c r="BY87" s="112">
        <v>4371.1721900000002</v>
      </c>
      <c r="BZ87" s="112">
        <v>5199.6155900000003</v>
      </c>
      <c r="CA87" s="112">
        <v>4591.5231299999996</v>
      </c>
      <c r="CB87" s="112">
        <v>5699.8829400000004</v>
      </c>
      <c r="CC87" s="112">
        <v>5236.5289199999997</v>
      </c>
      <c r="CD87" s="112">
        <v>5919.9303399999999</v>
      </c>
      <c r="CE87" s="112">
        <v>5077.1206199999997</v>
      </c>
      <c r="CF87" s="112">
        <v>7133.1388500000003</v>
      </c>
      <c r="CG87" s="112">
        <v>79.722629999999995</v>
      </c>
      <c r="CH87" s="112">
        <v>126.24638</v>
      </c>
      <c r="CI87" s="112">
        <v>781.58693000000005</v>
      </c>
      <c r="CJ87" s="112">
        <v>-76.718590000000006</v>
      </c>
      <c r="CK87" s="112">
        <v>768.76576999999997</v>
      </c>
      <c r="CL87" s="112">
        <v>81.590850000000003</v>
      </c>
      <c r="CM87" s="112">
        <v>795.88625000000002</v>
      </c>
      <c r="CN87" s="112">
        <v>-121.49489</v>
      </c>
      <c r="CO87" s="112">
        <v>550.92994999999996</v>
      </c>
      <c r="CP87" s="113">
        <v>5593</v>
      </c>
      <c r="CQ87" s="113">
        <v>5827</v>
      </c>
      <c r="CR87" s="113">
        <v>5841</v>
      </c>
      <c r="CS87" s="113">
        <v>5565</v>
      </c>
      <c r="CT87" s="113">
        <v>5832.3639999999996</v>
      </c>
      <c r="CU87" s="113">
        <v>6420.4128000000001</v>
      </c>
      <c r="CV87" s="113">
        <v>7162.0854499999996</v>
      </c>
      <c r="CW87" s="113">
        <v>7117.6272499999995</v>
      </c>
      <c r="CX87" s="113">
        <v>6680.8434200000002</v>
      </c>
      <c r="CY87" s="113">
        <v>6612.6158100000002</v>
      </c>
      <c r="CZ87" s="113">
        <v>6877.4252500000002</v>
      </c>
      <c r="DA87" s="113">
        <v>7132.6501200000002</v>
      </c>
      <c r="DB87" s="113">
        <v>6928.9665500000001</v>
      </c>
      <c r="DC87" s="113">
        <v>7239.3390499999996</v>
      </c>
      <c r="DD87" s="113">
        <v>7609.58475</v>
      </c>
      <c r="DE87" s="113">
        <v>8715.5503499999995</v>
      </c>
      <c r="DF87" s="113">
        <v>8640.9013500000001</v>
      </c>
      <c r="DG87" s="113">
        <v>8466.4685700000009</v>
      </c>
      <c r="DH87" s="113">
        <v>5969.64221</v>
      </c>
      <c r="DI87" s="113">
        <v>6108.2052700000004</v>
      </c>
      <c r="DJ87" s="113">
        <v>5581.84321</v>
      </c>
      <c r="DK87" s="113">
        <v>5454.8782300000003</v>
      </c>
      <c r="DL87" s="113">
        <v>4958.1501600000001</v>
      </c>
      <c r="DM87" s="113">
        <v>5246.80501</v>
      </c>
      <c r="DN87" s="113">
        <v>5556.88436</v>
      </c>
      <c r="DO87" s="113">
        <v>5600.6905500000003</v>
      </c>
      <c r="DP87" s="113">
        <v>4875.3278200000004</v>
      </c>
      <c r="DQ87" s="112">
        <v>642.97360000000003</v>
      </c>
      <c r="DR87" s="112">
        <v>769.21997999999996</v>
      </c>
      <c r="DS87" s="112">
        <v>1550.80691</v>
      </c>
      <c r="DT87" s="112">
        <v>1474.0883200000001</v>
      </c>
      <c r="DU87" s="112">
        <v>2281.1888899999999</v>
      </c>
      <c r="DV87" s="112">
        <v>2362.7797399999999</v>
      </c>
      <c r="DW87" s="112">
        <v>3158.66599</v>
      </c>
      <c r="DX87" s="112">
        <v>3040.2107999999998</v>
      </c>
      <c r="DY87" s="112">
        <v>3591.14075</v>
      </c>
      <c r="DZ87" s="112">
        <v>63.191830000000003</v>
      </c>
      <c r="EA87" s="112">
        <v>48.612090000000002</v>
      </c>
      <c r="EB87" s="112">
        <v>49.311030000000002</v>
      </c>
      <c r="EC87" s="112">
        <v>37.847659999999998</v>
      </c>
      <c r="ED87" s="112">
        <v>29.002099999999999</v>
      </c>
      <c r="EE87" s="112">
        <v>23.744340000000001</v>
      </c>
      <c r="EF87" s="112">
        <v>19.245519999999999</v>
      </c>
      <c r="EG87" s="112">
        <v>-21.37632</v>
      </c>
      <c r="EH87" s="112">
        <v>11.541639999999999</v>
      </c>
      <c r="EI87" s="112">
        <v>261.19182999999998</v>
      </c>
      <c r="EJ87" s="112">
        <v>274.61209000000002</v>
      </c>
      <c r="EK87" s="112">
        <v>275.31103000000002</v>
      </c>
      <c r="EL87" s="112">
        <v>296.12466000000001</v>
      </c>
      <c r="EM87" s="112">
        <v>301.63409999999999</v>
      </c>
      <c r="EN87" s="112">
        <v>594.43434000000002</v>
      </c>
      <c r="EO87" s="112">
        <v>357.84552000000002</v>
      </c>
      <c r="EP87" s="112">
        <v>297.22368</v>
      </c>
      <c r="EQ87" s="114">
        <v>333.77764000000002</v>
      </c>
    </row>
    <row r="88" spans="1:147" x14ac:dyDescent="0.25">
      <c r="A88" s="110" t="s">
        <v>349</v>
      </c>
      <c r="B88" s="110">
        <v>5712</v>
      </c>
      <c r="C88" s="110"/>
      <c r="D88" s="111">
        <v>24452.595549999998</v>
      </c>
      <c r="E88" s="111">
        <v>26264.327809999999</v>
      </c>
      <c r="F88" s="111">
        <v>25833.453369999999</v>
      </c>
      <c r="G88" s="111">
        <v>24849.890039999998</v>
      </c>
      <c r="H88" s="111">
        <v>27807.446530000001</v>
      </c>
      <c r="I88" s="111">
        <v>27512.809840000002</v>
      </c>
      <c r="J88" s="111">
        <v>33511.281369999997</v>
      </c>
      <c r="K88" s="111">
        <v>30915.545679999999</v>
      </c>
      <c r="L88" s="111">
        <v>32287.92009</v>
      </c>
      <c r="M88" s="111">
        <v>24669.063320000001</v>
      </c>
      <c r="N88" s="111">
        <v>23967.08078</v>
      </c>
      <c r="O88" s="111">
        <v>27105.906470000002</v>
      </c>
      <c r="P88" s="111">
        <v>25092.084770000001</v>
      </c>
      <c r="Q88" s="111">
        <v>25421.74739</v>
      </c>
      <c r="R88" s="111">
        <v>28123.41662</v>
      </c>
      <c r="S88" s="111">
        <v>29905.734899999999</v>
      </c>
      <c r="T88" s="111">
        <v>28169.049950000001</v>
      </c>
      <c r="U88" s="111">
        <v>30877.408080000001</v>
      </c>
      <c r="V88" s="112">
        <v>-216.46777000000299</v>
      </c>
      <c r="W88" s="112">
        <v>2297.24703</v>
      </c>
      <c r="X88" s="112">
        <v>-1272.4530999999999</v>
      </c>
      <c r="Y88" s="112">
        <v>-242.19473000000301</v>
      </c>
      <c r="Z88" s="112">
        <v>2385.6991400000002</v>
      </c>
      <c r="AA88" s="112">
        <v>-610.60677999999803</v>
      </c>
      <c r="AB88" s="112">
        <v>3605.5464700000002</v>
      </c>
      <c r="AC88" s="112">
        <v>2746.4957300000001</v>
      </c>
      <c r="AD88" s="112">
        <v>1410.5120099999999</v>
      </c>
      <c r="AE88" s="111">
        <v>23889.332750000001</v>
      </c>
      <c r="AF88" s="111">
        <v>25318.257409999998</v>
      </c>
      <c r="AG88" s="111">
        <v>24901.495370000001</v>
      </c>
      <c r="AH88" s="111">
        <v>24244.295289999998</v>
      </c>
      <c r="AI88" s="111">
        <v>26761.80443</v>
      </c>
      <c r="AJ88" s="111">
        <v>26672.309840000002</v>
      </c>
      <c r="AK88" s="111">
        <v>32582.777320000001</v>
      </c>
      <c r="AL88" s="111">
        <v>30044.54883</v>
      </c>
      <c r="AM88" s="111">
        <v>31280.185529999999</v>
      </c>
      <c r="AN88" s="112">
        <v>779.73056999999994</v>
      </c>
      <c r="AO88" s="112">
        <v>-1351.1766299999999</v>
      </c>
      <c r="AP88" s="112">
        <v>2204.4110999999998</v>
      </c>
      <c r="AQ88" s="112">
        <v>847.78948000000298</v>
      </c>
      <c r="AR88" s="112">
        <v>-1340.0570399999999</v>
      </c>
      <c r="AS88" s="112">
        <v>1451.1067800000001</v>
      </c>
      <c r="AT88" s="112">
        <v>-2677.0424200000002</v>
      </c>
      <c r="AU88" s="112">
        <v>-1875.4988800000001</v>
      </c>
      <c r="AV88" s="112">
        <v>-402.777449999998</v>
      </c>
      <c r="AW88" s="113">
        <v>2055.6815000000001</v>
      </c>
      <c r="AX88" s="113">
        <v>2648.8463499999998</v>
      </c>
      <c r="AY88" s="113">
        <v>3308.7545100000002</v>
      </c>
      <c r="AZ88" s="113">
        <v>1833.90056</v>
      </c>
      <c r="BA88" s="113">
        <v>785.60476000000006</v>
      </c>
      <c r="BB88" s="113">
        <v>601.65682000000004</v>
      </c>
      <c r="BC88" s="113">
        <v>2005.9927299999999</v>
      </c>
      <c r="BD88" s="113">
        <v>1670.72921</v>
      </c>
      <c r="BE88" s="113">
        <v>2730.1601999999998</v>
      </c>
      <c r="BF88" s="112">
        <v>157.35589999999999</v>
      </c>
      <c r="BG88" s="112">
        <v>13.6608</v>
      </c>
      <c r="BH88" s="112">
        <v>199.57898</v>
      </c>
      <c r="BI88" s="112">
        <v>226.94208</v>
      </c>
      <c r="BJ88" s="112">
        <v>511.84154999999998</v>
      </c>
      <c r="BK88" s="112">
        <v>13.4992</v>
      </c>
      <c r="BL88" s="112">
        <v>32.081789999999998</v>
      </c>
      <c r="BM88" s="112">
        <v>315.00459999999998</v>
      </c>
      <c r="BN88" s="112">
        <v>167.37880000000001</v>
      </c>
      <c r="BO88" s="112">
        <v>1898.3255999999999</v>
      </c>
      <c r="BP88" s="112">
        <v>2635.1855500000001</v>
      </c>
      <c r="BQ88" s="112">
        <v>3109.17553</v>
      </c>
      <c r="BR88" s="112">
        <v>1606.95848</v>
      </c>
      <c r="BS88" s="112">
        <v>273.76321000000002</v>
      </c>
      <c r="BT88" s="112">
        <v>588.15761999999995</v>
      </c>
      <c r="BU88" s="112">
        <v>1973.91094</v>
      </c>
      <c r="BV88" s="112">
        <v>1355.72461</v>
      </c>
      <c r="BW88" s="112">
        <v>2562.7813999999998</v>
      </c>
      <c r="BX88" s="112">
        <v>25945.01425</v>
      </c>
      <c r="BY88" s="112">
        <v>27967.103760000002</v>
      </c>
      <c r="BZ88" s="112">
        <v>28210.249879999999</v>
      </c>
      <c r="CA88" s="112">
        <v>26078.19585</v>
      </c>
      <c r="CB88" s="112">
        <v>27547.409189999998</v>
      </c>
      <c r="CC88" s="112">
        <v>27273.966659999998</v>
      </c>
      <c r="CD88" s="112">
        <v>34588.770049999999</v>
      </c>
      <c r="CE88" s="112">
        <v>31715.278040000001</v>
      </c>
      <c r="CF88" s="112">
        <v>34010.345730000001</v>
      </c>
      <c r="CG88" s="112">
        <v>1118.59503</v>
      </c>
      <c r="CH88" s="112">
        <v>3986.3621800000001</v>
      </c>
      <c r="CI88" s="112">
        <v>904.76442999999995</v>
      </c>
      <c r="CJ88" s="112">
        <v>759.16899999999998</v>
      </c>
      <c r="CK88" s="112">
        <v>1613.82025</v>
      </c>
      <c r="CL88" s="112">
        <v>-862.94916000000001</v>
      </c>
      <c r="CM88" s="112">
        <v>4650.9533600000004</v>
      </c>
      <c r="CN88" s="112">
        <v>3231.2234899999999</v>
      </c>
      <c r="CO88" s="112">
        <v>2965.5588499999999</v>
      </c>
      <c r="CP88" s="113">
        <v>8138.89005</v>
      </c>
      <c r="CQ88" s="113">
        <v>12178.024600000001</v>
      </c>
      <c r="CR88" s="113">
        <v>13358</v>
      </c>
      <c r="CS88" s="113">
        <v>10998</v>
      </c>
      <c r="CT88" s="113">
        <v>14501.388199999999</v>
      </c>
      <c r="CU88" s="113">
        <v>13080.194299999999</v>
      </c>
      <c r="CV88" s="113">
        <v>15675</v>
      </c>
      <c r="CW88" s="113">
        <v>20519.47955</v>
      </c>
      <c r="CX88" s="113">
        <v>20273</v>
      </c>
      <c r="CY88" s="113">
        <v>9739.4197800000002</v>
      </c>
      <c r="CZ88" s="113">
        <v>13399.779399999999</v>
      </c>
      <c r="DA88" s="113">
        <v>14643.944100000001</v>
      </c>
      <c r="DB88" s="113">
        <v>12498.774240000001</v>
      </c>
      <c r="DC88" s="113">
        <v>16052.961139999999</v>
      </c>
      <c r="DD88" s="113">
        <v>14756.03188</v>
      </c>
      <c r="DE88" s="113">
        <v>20027.20681</v>
      </c>
      <c r="DF88" s="113">
        <v>25115.158729999999</v>
      </c>
      <c r="DG88" s="113">
        <v>28338.721949999999</v>
      </c>
      <c r="DH88" s="113">
        <v>13164.370639999999</v>
      </c>
      <c r="DI88" s="113">
        <v>12838.36808</v>
      </c>
      <c r="DJ88" s="113">
        <v>13177.76835</v>
      </c>
      <c r="DK88" s="113">
        <v>10273.42949</v>
      </c>
      <c r="DL88" s="113">
        <v>12213.79614</v>
      </c>
      <c r="DM88" s="113">
        <v>11779.81604</v>
      </c>
      <c r="DN88" s="113">
        <v>12400.037609999999</v>
      </c>
      <c r="DO88" s="113">
        <v>14256.76604</v>
      </c>
      <c r="DP88" s="113">
        <v>14514.770409999999</v>
      </c>
      <c r="DQ88" s="112">
        <v>-3424.9508599999999</v>
      </c>
      <c r="DR88" s="112">
        <v>561.41132000000005</v>
      </c>
      <c r="DS88" s="112">
        <v>1466.1757500000001</v>
      </c>
      <c r="DT88" s="112">
        <v>2225.3447500000002</v>
      </c>
      <c r="DU88" s="112">
        <v>3839.165</v>
      </c>
      <c r="DV88" s="112">
        <v>2976.2158399999998</v>
      </c>
      <c r="DW88" s="112">
        <v>7627.1692000000003</v>
      </c>
      <c r="DX88" s="112">
        <v>10858.392690000001</v>
      </c>
      <c r="DY88" s="112">
        <v>13823.95154</v>
      </c>
      <c r="DZ88" s="112">
        <v>-27.26634</v>
      </c>
      <c r="EA88" s="112">
        <v>140.81728000000001</v>
      </c>
      <c r="EB88" s="112">
        <v>-103.98531</v>
      </c>
      <c r="EC88" s="112">
        <v>-100.4739</v>
      </c>
      <c r="ED88" s="112">
        <v>-131.31464</v>
      </c>
      <c r="EE88" s="112">
        <v>-179.49290999999999</v>
      </c>
      <c r="EF88" s="112">
        <v>-381.38486</v>
      </c>
      <c r="EG88" s="112">
        <v>-155.89223999999999</v>
      </c>
      <c r="EH88" s="112">
        <v>-182.96773999999999</v>
      </c>
      <c r="EI88" s="112">
        <v>535.99666000000002</v>
      </c>
      <c r="EJ88" s="112">
        <v>1086.8872799999999</v>
      </c>
      <c r="EK88" s="112">
        <v>827.97268999999994</v>
      </c>
      <c r="EL88" s="112">
        <v>505.12110000000001</v>
      </c>
      <c r="EM88" s="112">
        <v>914.32736</v>
      </c>
      <c r="EN88" s="112">
        <v>661.00708999999995</v>
      </c>
      <c r="EO88" s="112">
        <v>547.11914000000002</v>
      </c>
      <c r="EP88" s="112">
        <v>715.10476000000006</v>
      </c>
      <c r="EQ88" s="114">
        <v>778.24725999999998</v>
      </c>
    </row>
    <row r="89" spans="1:147" x14ac:dyDescent="0.25">
      <c r="A89" s="110" t="s">
        <v>348</v>
      </c>
      <c r="B89" s="110">
        <v>5404</v>
      </c>
      <c r="C89" s="110"/>
      <c r="D89" s="111">
        <v>1938.9203299999999</v>
      </c>
      <c r="E89" s="111">
        <v>1998.79206</v>
      </c>
      <c r="F89" s="111">
        <v>2349.0005000000001</v>
      </c>
      <c r="G89" s="111">
        <v>3284.0921600000001</v>
      </c>
      <c r="H89" s="111">
        <v>2584.9472700000001</v>
      </c>
      <c r="I89" s="111">
        <v>2167.1799900000001</v>
      </c>
      <c r="J89" s="111">
        <v>2050.04619</v>
      </c>
      <c r="K89" s="111">
        <v>2127.9553799999999</v>
      </c>
      <c r="L89" s="111">
        <v>2099.9241900000002</v>
      </c>
      <c r="M89" s="111">
        <v>2101.51548</v>
      </c>
      <c r="N89" s="111">
        <v>2150.42245</v>
      </c>
      <c r="O89" s="111">
        <v>2042.34455</v>
      </c>
      <c r="P89" s="111">
        <v>4157.0932899999998</v>
      </c>
      <c r="Q89" s="111">
        <v>2335.6954700000001</v>
      </c>
      <c r="R89" s="111">
        <v>1950.2831100000001</v>
      </c>
      <c r="S89" s="111">
        <v>2431.7471399999999</v>
      </c>
      <c r="T89" s="111">
        <v>2092.01937</v>
      </c>
      <c r="U89" s="111">
        <v>2049.9171299999998</v>
      </c>
      <c r="V89" s="112">
        <v>-162.59514999999999</v>
      </c>
      <c r="W89" s="112">
        <v>-151.63039000000001</v>
      </c>
      <c r="X89" s="112">
        <v>306.65595000000002</v>
      </c>
      <c r="Y89" s="112">
        <v>-873.00112999999999</v>
      </c>
      <c r="Z89" s="112">
        <v>249.2518</v>
      </c>
      <c r="AA89" s="112">
        <v>216.89688000000001</v>
      </c>
      <c r="AB89" s="112">
        <v>-381.70094999999998</v>
      </c>
      <c r="AC89" s="112">
        <v>35.936009999999897</v>
      </c>
      <c r="AD89" s="112">
        <v>50.007060000000401</v>
      </c>
      <c r="AE89" s="111">
        <v>1793.74173</v>
      </c>
      <c r="AF89" s="111">
        <v>1847.0254600000001</v>
      </c>
      <c r="AG89" s="111">
        <v>2109.2339000000002</v>
      </c>
      <c r="AH89" s="111">
        <v>2919.8547100000001</v>
      </c>
      <c r="AI89" s="111">
        <v>2206.7403199999999</v>
      </c>
      <c r="AJ89" s="111">
        <v>2051.3458900000001</v>
      </c>
      <c r="AK89" s="111">
        <v>1933.5640900000001</v>
      </c>
      <c r="AL89" s="111">
        <v>1995.7393300000001</v>
      </c>
      <c r="AM89" s="111">
        <v>1967.70814</v>
      </c>
      <c r="AN89" s="112">
        <v>307.77375000000001</v>
      </c>
      <c r="AO89" s="112">
        <v>303.39699000000002</v>
      </c>
      <c r="AP89" s="112">
        <v>-66.889350000000107</v>
      </c>
      <c r="AQ89" s="112">
        <v>1237.23858</v>
      </c>
      <c r="AR89" s="112">
        <v>128.95515</v>
      </c>
      <c r="AS89" s="112">
        <v>-101.06278</v>
      </c>
      <c r="AT89" s="112">
        <v>498.18304999999998</v>
      </c>
      <c r="AU89" s="112">
        <v>96.2800399999999</v>
      </c>
      <c r="AV89" s="112">
        <v>82.208989999999901</v>
      </c>
      <c r="AW89" s="113">
        <v>0</v>
      </c>
      <c r="AX89" s="113">
        <v>241.62219999999999</v>
      </c>
      <c r="AY89" s="113">
        <v>85.421350000000004</v>
      </c>
      <c r="AZ89" s="113">
        <v>111.73569999999999</v>
      </c>
      <c r="BA89" s="113">
        <v>829.30435</v>
      </c>
      <c r="BB89" s="113">
        <v>403.73660000000001</v>
      </c>
      <c r="BC89" s="113">
        <v>130.86264</v>
      </c>
      <c r="BD89" s="113">
        <v>76.240650000000002</v>
      </c>
      <c r="BE89" s="113">
        <v>210.09800000000001</v>
      </c>
      <c r="BF89" s="112">
        <v>73.400000000000006</v>
      </c>
      <c r="BG89" s="112">
        <v>0</v>
      </c>
      <c r="BH89" s="112">
        <v>0</v>
      </c>
      <c r="BI89" s="112">
        <v>10.8</v>
      </c>
      <c r="BJ89" s="112">
        <v>138.78</v>
      </c>
      <c r="BK89" s="112">
        <v>2.17</v>
      </c>
      <c r="BL89" s="112">
        <v>13.9194</v>
      </c>
      <c r="BM89" s="112">
        <v>0</v>
      </c>
      <c r="BN89" s="112">
        <v>0</v>
      </c>
      <c r="BO89" s="112">
        <v>-73.400000000000006</v>
      </c>
      <c r="BP89" s="112">
        <v>241.62219999999999</v>
      </c>
      <c r="BQ89" s="112">
        <v>85.421350000000004</v>
      </c>
      <c r="BR89" s="112">
        <v>100.9357</v>
      </c>
      <c r="BS89" s="112">
        <v>690.52435000000003</v>
      </c>
      <c r="BT89" s="112">
        <v>401.56659999999999</v>
      </c>
      <c r="BU89" s="112">
        <v>116.94324</v>
      </c>
      <c r="BV89" s="112">
        <v>76.240650000000002</v>
      </c>
      <c r="BW89" s="112">
        <v>210.09800000000001</v>
      </c>
      <c r="BX89" s="112">
        <v>1793.74173</v>
      </c>
      <c r="BY89" s="112">
        <v>2088.6476600000001</v>
      </c>
      <c r="BZ89" s="112">
        <v>2194.6552499999998</v>
      </c>
      <c r="CA89" s="112">
        <v>3031.5904099999998</v>
      </c>
      <c r="CB89" s="112">
        <v>3036.0446700000002</v>
      </c>
      <c r="CC89" s="112">
        <v>2455.0824899999998</v>
      </c>
      <c r="CD89" s="112">
        <v>2064.4267300000001</v>
      </c>
      <c r="CE89" s="112">
        <v>2071.9799800000001</v>
      </c>
      <c r="CF89" s="112">
        <v>2177.8061400000001</v>
      </c>
      <c r="CG89" s="112">
        <v>-381.17374999999998</v>
      </c>
      <c r="CH89" s="112">
        <v>-61.774790000000003</v>
      </c>
      <c r="CI89" s="112">
        <v>152.3107</v>
      </c>
      <c r="CJ89" s="112">
        <v>-1136.30288</v>
      </c>
      <c r="CK89" s="112">
        <v>561.56920000000002</v>
      </c>
      <c r="CL89" s="112">
        <v>502.62938000000003</v>
      </c>
      <c r="CM89" s="112">
        <v>-381.23980999999998</v>
      </c>
      <c r="CN89" s="112">
        <v>-20.039390000000001</v>
      </c>
      <c r="CO89" s="112">
        <v>127.88901</v>
      </c>
      <c r="CP89" s="113">
        <v>4150.8309499999996</v>
      </c>
      <c r="CQ89" s="113">
        <v>4159.6583000000001</v>
      </c>
      <c r="CR89" s="113">
        <v>3958.6390999999999</v>
      </c>
      <c r="CS89" s="113">
        <v>3711.556</v>
      </c>
      <c r="CT89" s="113">
        <v>3603.8760000000002</v>
      </c>
      <c r="CU89" s="113">
        <v>3959.9773500000001</v>
      </c>
      <c r="CV89" s="113">
        <v>3817.7159999999999</v>
      </c>
      <c r="CW89" s="113">
        <v>4015.846</v>
      </c>
      <c r="CX89" s="113">
        <v>3906.9602599999998</v>
      </c>
      <c r="CY89" s="113">
        <v>4392.1755000000003</v>
      </c>
      <c r="CZ89" s="113">
        <v>4431.5439500000002</v>
      </c>
      <c r="DA89" s="113">
        <v>4397.7778399999997</v>
      </c>
      <c r="DB89" s="113">
        <v>3932.87428</v>
      </c>
      <c r="DC89" s="113">
        <v>4034.67065</v>
      </c>
      <c r="DD89" s="113">
        <v>4256.1035499999998</v>
      </c>
      <c r="DE89" s="113">
        <v>4061.7867299999998</v>
      </c>
      <c r="DF89" s="113">
        <v>4297.3677600000001</v>
      </c>
      <c r="DG89" s="113">
        <v>4185.3798100000004</v>
      </c>
      <c r="DH89" s="113">
        <v>4060.9747900000002</v>
      </c>
      <c r="DI89" s="113">
        <v>4162.1180299999996</v>
      </c>
      <c r="DJ89" s="113">
        <v>3976.0412200000001</v>
      </c>
      <c r="DK89" s="113">
        <v>4647.4405399999996</v>
      </c>
      <c r="DL89" s="113">
        <v>4187.6677099999997</v>
      </c>
      <c r="DM89" s="113">
        <v>3906.4712300000001</v>
      </c>
      <c r="DN89" s="113">
        <v>4093.3942200000001</v>
      </c>
      <c r="DO89" s="113">
        <v>4349.0146400000003</v>
      </c>
      <c r="DP89" s="113">
        <v>4109.1376799999998</v>
      </c>
      <c r="DQ89" s="112">
        <v>331.20071000000002</v>
      </c>
      <c r="DR89" s="112">
        <v>269.42592000000002</v>
      </c>
      <c r="DS89" s="112">
        <v>421.73662000000002</v>
      </c>
      <c r="DT89" s="112">
        <v>-714.56626000000006</v>
      </c>
      <c r="DU89" s="112">
        <v>-152.99706</v>
      </c>
      <c r="DV89" s="112">
        <v>349.63231999999999</v>
      </c>
      <c r="DW89" s="112">
        <v>-31.607489999999999</v>
      </c>
      <c r="DX89" s="112">
        <v>-51.646880000000003</v>
      </c>
      <c r="DY89" s="112">
        <v>76.242130000000003</v>
      </c>
      <c r="DZ89" s="112">
        <v>85.531729999999996</v>
      </c>
      <c r="EA89" s="112">
        <v>84.548869999999994</v>
      </c>
      <c r="EB89" s="112">
        <v>73.487200000000001</v>
      </c>
      <c r="EC89" s="112">
        <v>69.287149999999997</v>
      </c>
      <c r="ED89" s="112">
        <v>59.852890000000002</v>
      </c>
      <c r="EE89" s="112">
        <v>59.201720000000002</v>
      </c>
      <c r="EF89" s="112">
        <v>56.335320000000003</v>
      </c>
      <c r="EG89" s="112">
        <v>47.292009999999998</v>
      </c>
      <c r="EH89" s="112">
        <v>46.679769999999998</v>
      </c>
      <c r="EI89" s="112">
        <v>230.71073000000001</v>
      </c>
      <c r="EJ89" s="112">
        <v>236.31586999999999</v>
      </c>
      <c r="EK89" s="112">
        <v>313.25420000000003</v>
      </c>
      <c r="EL89" s="112">
        <v>433.52415000000002</v>
      </c>
      <c r="EM89" s="112">
        <v>438.05989</v>
      </c>
      <c r="EN89" s="112">
        <v>175.03572</v>
      </c>
      <c r="EO89" s="112">
        <v>172.81732</v>
      </c>
      <c r="EP89" s="112">
        <v>179.50801000000001</v>
      </c>
      <c r="EQ89" s="114">
        <v>178.89577</v>
      </c>
    </row>
    <row r="90" spans="1:147" x14ac:dyDescent="0.25">
      <c r="A90" s="110" t="s">
        <v>347</v>
      </c>
      <c r="B90" s="110">
        <v>5785</v>
      </c>
      <c r="C90" s="110"/>
      <c r="D90" s="111">
        <v>2239.7023199999999</v>
      </c>
      <c r="E90" s="111">
        <v>2366.0118600000001</v>
      </c>
      <c r="F90" s="111">
        <v>2343.1216300000001</v>
      </c>
      <c r="G90" s="111">
        <v>2308.6853799999999</v>
      </c>
      <c r="H90" s="111">
        <v>2502.6064900000001</v>
      </c>
      <c r="I90" s="111">
        <v>2458.8939999999998</v>
      </c>
      <c r="J90" s="111">
        <v>2657.5144100000002</v>
      </c>
      <c r="K90" s="111">
        <v>2603.2986099999998</v>
      </c>
      <c r="L90" s="111">
        <v>2914.1803300000001</v>
      </c>
      <c r="M90" s="111">
        <v>2281.7529199999999</v>
      </c>
      <c r="N90" s="111">
        <v>2755.4685899999999</v>
      </c>
      <c r="O90" s="111">
        <v>2428.6027600000002</v>
      </c>
      <c r="P90" s="111">
        <v>2440.2813599999999</v>
      </c>
      <c r="Q90" s="111">
        <v>2657.8266699999999</v>
      </c>
      <c r="R90" s="111">
        <v>2534.06412</v>
      </c>
      <c r="S90" s="111">
        <v>2731.0794799999999</v>
      </c>
      <c r="T90" s="111">
        <v>2882.2848399999998</v>
      </c>
      <c r="U90" s="111">
        <v>2932.2879400000002</v>
      </c>
      <c r="V90" s="112">
        <v>-42.050600000000003</v>
      </c>
      <c r="W90" s="112">
        <v>-389.45672999999999</v>
      </c>
      <c r="X90" s="112">
        <v>-85.481130000000107</v>
      </c>
      <c r="Y90" s="112">
        <v>-131.59598</v>
      </c>
      <c r="Z90" s="112">
        <v>-155.22018</v>
      </c>
      <c r="AA90" s="112">
        <v>-75.170120000000196</v>
      </c>
      <c r="AB90" s="112">
        <v>-73.565069999999693</v>
      </c>
      <c r="AC90" s="112">
        <v>-278.98622999999998</v>
      </c>
      <c r="AD90" s="112">
        <v>-18.107610000000001</v>
      </c>
      <c r="AE90" s="111">
        <v>2057.8373200000001</v>
      </c>
      <c r="AF90" s="111">
        <v>2166.6218600000002</v>
      </c>
      <c r="AG90" s="111">
        <v>2195.43163</v>
      </c>
      <c r="AH90" s="111">
        <v>2152.9853800000001</v>
      </c>
      <c r="AI90" s="111">
        <v>2267.2050399999998</v>
      </c>
      <c r="AJ90" s="111">
        <v>2304.9490000000001</v>
      </c>
      <c r="AK90" s="111">
        <v>2501.5694100000001</v>
      </c>
      <c r="AL90" s="111">
        <v>2447.3536100000001</v>
      </c>
      <c r="AM90" s="111">
        <v>2716.0077299999998</v>
      </c>
      <c r="AN90" s="112">
        <v>223.91560000000001</v>
      </c>
      <c r="AO90" s="112">
        <v>588.84672999999998</v>
      </c>
      <c r="AP90" s="112">
        <v>233.17113000000001</v>
      </c>
      <c r="AQ90" s="112">
        <v>287.29597999999999</v>
      </c>
      <c r="AR90" s="112">
        <v>390.62162999999998</v>
      </c>
      <c r="AS90" s="112">
        <v>229.11511999999999</v>
      </c>
      <c r="AT90" s="112">
        <v>229.51007000000001</v>
      </c>
      <c r="AU90" s="112">
        <v>434.93123000000003</v>
      </c>
      <c r="AV90" s="112">
        <v>216.28021000000001</v>
      </c>
      <c r="AW90" s="113">
        <v>96.586600000000004</v>
      </c>
      <c r="AX90" s="113">
        <v>0</v>
      </c>
      <c r="AY90" s="113">
        <v>97.432100000000005</v>
      </c>
      <c r="AZ90" s="113">
        <v>700.20045000000005</v>
      </c>
      <c r="BA90" s="113">
        <v>157.23779999999999</v>
      </c>
      <c r="BB90" s="113">
        <v>19.689050000000002</v>
      </c>
      <c r="BC90" s="113">
        <v>32.376550000000002</v>
      </c>
      <c r="BD90" s="113">
        <v>47.994950000000003</v>
      </c>
      <c r="BE90" s="113">
        <v>93.906899999999993</v>
      </c>
      <c r="BF90" s="112">
        <v>0</v>
      </c>
      <c r="BG90" s="112">
        <v>0</v>
      </c>
      <c r="BH90" s="112">
        <v>13.4</v>
      </c>
      <c r="BI90" s="112">
        <v>72.188999999999993</v>
      </c>
      <c r="BJ90" s="112">
        <v>61.602139999999999</v>
      </c>
      <c r="BK90" s="112">
        <v>3.4079999999999999</v>
      </c>
      <c r="BL90" s="112">
        <v>0</v>
      </c>
      <c r="BM90" s="112">
        <v>0</v>
      </c>
      <c r="BN90" s="112">
        <v>0</v>
      </c>
      <c r="BO90" s="112">
        <v>96.586600000000004</v>
      </c>
      <c r="BP90" s="112">
        <v>0</v>
      </c>
      <c r="BQ90" s="112">
        <v>84.0321</v>
      </c>
      <c r="BR90" s="112">
        <v>628.01144999999997</v>
      </c>
      <c r="BS90" s="112">
        <v>95.635660000000001</v>
      </c>
      <c r="BT90" s="112">
        <v>16.28105</v>
      </c>
      <c r="BU90" s="112">
        <v>32.376550000000002</v>
      </c>
      <c r="BV90" s="112">
        <v>47.994950000000003</v>
      </c>
      <c r="BW90" s="112">
        <v>93.906899999999993</v>
      </c>
      <c r="BX90" s="112">
        <v>2154.4239200000002</v>
      </c>
      <c r="BY90" s="112">
        <v>2166.6218600000002</v>
      </c>
      <c r="BZ90" s="112">
        <v>2292.86373</v>
      </c>
      <c r="CA90" s="112">
        <v>2853.1858299999999</v>
      </c>
      <c r="CB90" s="112">
        <v>2424.4428400000002</v>
      </c>
      <c r="CC90" s="112">
        <v>2324.63805</v>
      </c>
      <c r="CD90" s="112">
        <v>2533.94596</v>
      </c>
      <c r="CE90" s="112">
        <v>2495.3485599999999</v>
      </c>
      <c r="CF90" s="112">
        <v>2809.9146300000002</v>
      </c>
      <c r="CG90" s="112">
        <v>-127.32899999999999</v>
      </c>
      <c r="CH90" s="112">
        <v>-588.84672999999998</v>
      </c>
      <c r="CI90" s="112">
        <v>-149.13902999999999</v>
      </c>
      <c r="CJ90" s="112">
        <v>340.71546999999998</v>
      </c>
      <c r="CK90" s="112">
        <v>-294.98597000000001</v>
      </c>
      <c r="CL90" s="112">
        <v>-212.83407</v>
      </c>
      <c r="CM90" s="112">
        <v>-197.13352</v>
      </c>
      <c r="CN90" s="112">
        <v>-386.93628000000001</v>
      </c>
      <c r="CO90" s="112">
        <v>-122.37331</v>
      </c>
      <c r="CP90" s="113">
        <v>3730.4441000000002</v>
      </c>
      <c r="CQ90" s="113">
        <v>3574.0893000000001</v>
      </c>
      <c r="CR90" s="113">
        <v>3423.5832</v>
      </c>
      <c r="CS90" s="113">
        <v>3800.1052</v>
      </c>
      <c r="CT90" s="113">
        <v>3614.5952000000002</v>
      </c>
      <c r="CU90" s="113">
        <v>4929.8801999999996</v>
      </c>
      <c r="CV90" s="113">
        <v>5756.1947</v>
      </c>
      <c r="CW90" s="113">
        <v>5503.4666999999999</v>
      </c>
      <c r="CX90" s="113">
        <v>5250.7386999999999</v>
      </c>
      <c r="CY90" s="113">
        <v>4011.5682000000002</v>
      </c>
      <c r="CZ90" s="113">
        <v>3979.9691699999998</v>
      </c>
      <c r="DA90" s="113">
        <v>3685.8850400000001</v>
      </c>
      <c r="DB90" s="113">
        <v>3938.4529499999999</v>
      </c>
      <c r="DC90" s="113">
        <v>4227.16338</v>
      </c>
      <c r="DD90" s="113">
        <v>5227.2022299999999</v>
      </c>
      <c r="DE90" s="113">
        <v>6078.3548899999996</v>
      </c>
      <c r="DF90" s="113">
        <v>5855.6009700000004</v>
      </c>
      <c r="DG90" s="113">
        <v>5577.1181999999999</v>
      </c>
      <c r="DH90" s="113">
        <v>4711.4606700000004</v>
      </c>
      <c r="DI90" s="113">
        <v>5268.7083700000003</v>
      </c>
      <c r="DJ90" s="113">
        <v>5123.7632700000004</v>
      </c>
      <c r="DK90" s="113">
        <v>5035.61571</v>
      </c>
      <c r="DL90" s="113">
        <v>5619.3121099999998</v>
      </c>
      <c r="DM90" s="113">
        <v>6832.1850299999996</v>
      </c>
      <c r="DN90" s="113">
        <v>7880.4712099999997</v>
      </c>
      <c r="DO90" s="113">
        <v>8044.6535700000004</v>
      </c>
      <c r="DP90" s="113">
        <v>7888.5441099999998</v>
      </c>
      <c r="DQ90" s="112">
        <v>-699.89247</v>
      </c>
      <c r="DR90" s="112">
        <v>-1288.7392</v>
      </c>
      <c r="DS90" s="112">
        <v>-1437.87823</v>
      </c>
      <c r="DT90" s="112">
        <v>-1097.1627599999999</v>
      </c>
      <c r="DU90" s="112">
        <v>-1392.1487299999999</v>
      </c>
      <c r="DV90" s="112">
        <v>-1604.9828</v>
      </c>
      <c r="DW90" s="112">
        <v>-1802.1163200000001</v>
      </c>
      <c r="DX90" s="112">
        <v>-2189.0526</v>
      </c>
      <c r="DY90" s="112">
        <v>-2311.4259099999999</v>
      </c>
      <c r="DZ90" s="112">
        <v>76.946629999999999</v>
      </c>
      <c r="EA90" s="112">
        <v>69.128079999999997</v>
      </c>
      <c r="EB90" s="112">
        <v>44.624339999999997</v>
      </c>
      <c r="EC90" s="112">
        <v>29.221720000000001</v>
      </c>
      <c r="ED90" s="112">
        <v>26.025680000000001</v>
      </c>
      <c r="EE90" s="112">
        <v>30.194659999999999</v>
      </c>
      <c r="EF90" s="112">
        <v>20.192309999999999</v>
      </c>
      <c r="EG90" s="112">
        <v>25.1417</v>
      </c>
      <c r="EH90" s="112">
        <v>26.97139</v>
      </c>
      <c r="EI90" s="112">
        <v>258.81162999999998</v>
      </c>
      <c r="EJ90" s="112">
        <v>268.51808</v>
      </c>
      <c r="EK90" s="112">
        <v>192.31433999999999</v>
      </c>
      <c r="EL90" s="112">
        <v>184.92171999999999</v>
      </c>
      <c r="EM90" s="112">
        <v>261.42667999999998</v>
      </c>
      <c r="EN90" s="112">
        <v>184.13965999999999</v>
      </c>
      <c r="EO90" s="112">
        <v>176.13731000000001</v>
      </c>
      <c r="EP90" s="112">
        <v>181.08670000000001</v>
      </c>
      <c r="EQ90" s="114">
        <v>225.14438999999999</v>
      </c>
    </row>
    <row r="91" spans="1:147" ht="25.5" x14ac:dyDescent="0.25">
      <c r="A91" s="110" t="s">
        <v>346</v>
      </c>
      <c r="B91" s="110">
        <v>5555</v>
      </c>
      <c r="C91" s="110"/>
      <c r="D91" s="111">
        <v>1109.36211</v>
      </c>
      <c r="E91" s="111">
        <v>1156.7906499999999</v>
      </c>
      <c r="F91" s="111">
        <v>1075.72162</v>
      </c>
      <c r="G91" s="111">
        <v>1223.27073</v>
      </c>
      <c r="H91" s="111">
        <v>1368.9596100000001</v>
      </c>
      <c r="I91" s="111">
        <v>1398.8852300000001</v>
      </c>
      <c r="J91" s="111">
        <v>1418.64915</v>
      </c>
      <c r="K91" s="111">
        <v>1631.6838600000001</v>
      </c>
      <c r="L91" s="111">
        <v>1501.21361</v>
      </c>
      <c r="M91" s="111">
        <v>1131.2975899999999</v>
      </c>
      <c r="N91" s="111">
        <v>1344.73901</v>
      </c>
      <c r="O91" s="111">
        <v>1289.7155700000001</v>
      </c>
      <c r="P91" s="111">
        <v>1392.0956699999999</v>
      </c>
      <c r="Q91" s="111">
        <v>1503.60437</v>
      </c>
      <c r="R91" s="111">
        <v>1521.11113</v>
      </c>
      <c r="S91" s="111">
        <v>1523.38762</v>
      </c>
      <c r="T91" s="111">
        <v>1548.7958000000001</v>
      </c>
      <c r="U91" s="111">
        <v>1671.3634500000001</v>
      </c>
      <c r="V91" s="112">
        <v>-21.935479999999899</v>
      </c>
      <c r="W91" s="112">
        <v>-187.94836000000001</v>
      </c>
      <c r="X91" s="112">
        <v>-213.99395000000001</v>
      </c>
      <c r="Y91" s="112">
        <v>-168.82494</v>
      </c>
      <c r="Z91" s="112">
        <v>-134.64475999999999</v>
      </c>
      <c r="AA91" s="112">
        <v>-122.2259</v>
      </c>
      <c r="AB91" s="112">
        <v>-104.73847000000001</v>
      </c>
      <c r="AC91" s="112">
        <v>82.888059999999996</v>
      </c>
      <c r="AD91" s="112">
        <v>-170.14984000000001</v>
      </c>
      <c r="AE91" s="111">
        <v>1089.36211</v>
      </c>
      <c r="AF91" s="111">
        <v>1140.7906499999999</v>
      </c>
      <c r="AG91" s="111">
        <v>1062.22162</v>
      </c>
      <c r="AH91" s="111">
        <v>1188.27073</v>
      </c>
      <c r="AI91" s="111">
        <v>1300.35961</v>
      </c>
      <c r="AJ91" s="111">
        <v>1253.8352299999999</v>
      </c>
      <c r="AK91" s="111">
        <v>1293.64915</v>
      </c>
      <c r="AL91" s="111">
        <v>1369.74461</v>
      </c>
      <c r="AM91" s="111">
        <v>1346.9142099999999</v>
      </c>
      <c r="AN91" s="112">
        <v>41.935479999999899</v>
      </c>
      <c r="AO91" s="112">
        <v>203.94836000000001</v>
      </c>
      <c r="AP91" s="112">
        <v>227.49395000000001</v>
      </c>
      <c r="AQ91" s="112">
        <v>203.82494</v>
      </c>
      <c r="AR91" s="112">
        <v>203.24476000000001</v>
      </c>
      <c r="AS91" s="112">
        <v>267.27589999999998</v>
      </c>
      <c r="AT91" s="112">
        <v>229.73847000000001</v>
      </c>
      <c r="AU91" s="112">
        <v>179.05118999999999</v>
      </c>
      <c r="AV91" s="112">
        <v>324.44923999999997</v>
      </c>
      <c r="AW91" s="113">
        <v>407.24385000000001</v>
      </c>
      <c r="AX91" s="113">
        <v>28.08</v>
      </c>
      <c r="AY91" s="113">
        <v>7.6906999999999996</v>
      </c>
      <c r="AZ91" s="113">
        <v>108.81193</v>
      </c>
      <c r="BA91" s="113">
        <v>980.1893</v>
      </c>
      <c r="BB91" s="113">
        <v>914.59564999999998</v>
      </c>
      <c r="BC91" s="113">
        <v>1258.8236999999999</v>
      </c>
      <c r="BD91" s="113">
        <v>777.13840000000005</v>
      </c>
      <c r="BE91" s="113">
        <v>399.96839999999997</v>
      </c>
      <c r="BF91" s="112">
        <v>461.8245</v>
      </c>
      <c r="BG91" s="112">
        <v>1.323</v>
      </c>
      <c r="BH91" s="112">
        <v>0</v>
      </c>
      <c r="BI91" s="112">
        <v>0</v>
      </c>
      <c r="BJ91" s="112">
        <v>0</v>
      </c>
      <c r="BK91" s="112">
        <v>0</v>
      </c>
      <c r="BL91" s="112">
        <v>77.013000000000005</v>
      </c>
      <c r="BM91" s="112">
        <v>0</v>
      </c>
      <c r="BN91" s="112">
        <v>59.902999999999999</v>
      </c>
      <c r="BO91" s="112">
        <v>-54.580649999999999</v>
      </c>
      <c r="BP91" s="112">
        <v>26.757000000000001</v>
      </c>
      <c r="BQ91" s="112">
        <v>7.6906999999999996</v>
      </c>
      <c r="BR91" s="112">
        <v>108.81193</v>
      </c>
      <c r="BS91" s="112">
        <v>980.1893</v>
      </c>
      <c r="BT91" s="112">
        <v>914.59564999999998</v>
      </c>
      <c r="BU91" s="112">
        <v>1181.8107</v>
      </c>
      <c r="BV91" s="112">
        <v>777.13840000000005</v>
      </c>
      <c r="BW91" s="112">
        <v>340.06540000000001</v>
      </c>
      <c r="BX91" s="112">
        <v>1496.6059600000001</v>
      </c>
      <c r="BY91" s="112">
        <v>1168.8706500000001</v>
      </c>
      <c r="BZ91" s="112">
        <v>1069.9123199999999</v>
      </c>
      <c r="CA91" s="112">
        <v>1297.08266</v>
      </c>
      <c r="CB91" s="112">
        <v>2280.54891</v>
      </c>
      <c r="CC91" s="112">
        <v>2168.4308799999999</v>
      </c>
      <c r="CD91" s="112">
        <v>2552.4728500000001</v>
      </c>
      <c r="CE91" s="112">
        <v>2146.88301</v>
      </c>
      <c r="CF91" s="112">
        <v>1746.8826100000001</v>
      </c>
      <c r="CG91" s="112">
        <v>-96.516130000000004</v>
      </c>
      <c r="CH91" s="112">
        <v>-177.19136</v>
      </c>
      <c r="CI91" s="112">
        <v>-219.80324999999999</v>
      </c>
      <c r="CJ91" s="112">
        <v>-95.013009999999994</v>
      </c>
      <c r="CK91" s="112">
        <v>776.94453999999996</v>
      </c>
      <c r="CL91" s="112">
        <v>647.31975</v>
      </c>
      <c r="CM91" s="112">
        <v>952.07222999999999</v>
      </c>
      <c r="CN91" s="112">
        <v>598.08721000000003</v>
      </c>
      <c r="CO91" s="112">
        <v>15.616160000000001</v>
      </c>
      <c r="CP91" s="113">
        <v>0</v>
      </c>
      <c r="CQ91" s="113">
        <v>100</v>
      </c>
      <c r="CR91" s="113">
        <v>100</v>
      </c>
      <c r="CS91" s="113">
        <v>0</v>
      </c>
      <c r="CT91" s="113">
        <v>700</v>
      </c>
      <c r="CU91" s="113">
        <v>1300</v>
      </c>
      <c r="CV91" s="113">
        <v>2200</v>
      </c>
      <c r="CW91" s="113">
        <v>2992.65</v>
      </c>
      <c r="CX91" s="113">
        <v>3329.75</v>
      </c>
      <c r="CY91" s="113">
        <v>286.46316000000002</v>
      </c>
      <c r="CZ91" s="113">
        <v>361.72039999999998</v>
      </c>
      <c r="DA91" s="113">
        <v>345.37311999999997</v>
      </c>
      <c r="DB91" s="113">
        <v>129.35471000000001</v>
      </c>
      <c r="DC91" s="113">
        <v>1059.5662299999999</v>
      </c>
      <c r="DD91" s="113">
        <v>1515.16767</v>
      </c>
      <c r="DE91" s="113">
        <v>2656.5087199999998</v>
      </c>
      <c r="DF91" s="113">
        <v>3274.4702699999998</v>
      </c>
      <c r="DG91" s="113">
        <v>3428.71182</v>
      </c>
      <c r="DH91" s="113">
        <v>1164.8499400000001</v>
      </c>
      <c r="DI91" s="113">
        <v>1417.29854</v>
      </c>
      <c r="DJ91" s="113">
        <v>1646.75451</v>
      </c>
      <c r="DK91" s="113">
        <v>1522.94911</v>
      </c>
      <c r="DL91" s="113">
        <v>1667.0160900000001</v>
      </c>
      <c r="DM91" s="113">
        <v>1481.0551399999999</v>
      </c>
      <c r="DN91" s="113">
        <v>1681.3559600000001</v>
      </c>
      <c r="DO91" s="113">
        <v>1701.2302999999999</v>
      </c>
      <c r="DP91" s="113">
        <v>1839.8556900000001</v>
      </c>
      <c r="DQ91" s="112">
        <v>-878.38678000000004</v>
      </c>
      <c r="DR91" s="112">
        <v>-1055.5781400000001</v>
      </c>
      <c r="DS91" s="112">
        <v>-1301.38139</v>
      </c>
      <c r="DT91" s="112">
        <v>-1393.5944</v>
      </c>
      <c r="DU91" s="112">
        <v>-607.44985999999994</v>
      </c>
      <c r="DV91" s="112">
        <v>34.11253</v>
      </c>
      <c r="DW91" s="112">
        <v>975.15275999999994</v>
      </c>
      <c r="DX91" s="112">
        <v>1573.2399700000001</v>
      </c>
      <c r="DY91" s="112">
        <v>1588.8561299999999</v>
      </c>
      <c r="DZ91" s="112">
        <v>-14.529489999999999</v>
      </c>
      <c r="EA91" s="112">
        <v>-26.97625</v>
      </c>
      <c r="EB91" s="112">
        <v>-20.71575</v>
      </c>
      <c r="EC91" s="112">
        <v>-23.09178</v>
      </c>
      <c r="ED91" s="112">
        <v>-24.007529999999999</v>
      </c>
      <c r="EE91" s="112">
        <v>-20.17895</v>
      </c>
      <c r="EF91" s="112">
        <v>-17.46031</v>
      </c>
      <c r="EG91" s="112">
        <v>-14.40282</v>
      </c>
      <c r="EH91" s="112">
        <v>-14.173730000000001</v>
      </c>
      <c r="EI91" s="112">
        <v>5.47051</v>
      </c>
      <c r="EJ91" s="112">
        <v>-10.97625</v>
      </c>
      <c r="EK91" s="112">
        <v>-7.2157499999999999</v>
      </c>
      <c r="EL91" s="112">
        <v>11.90822</v>
      </c>
      <c r="EM91" s="112">
        <v>44.592469999999999</v>
      </c>
      <c r="EN91" s="112">
        <v>124.87105</v>
      </c>
      <c r="EO91" s="112">
        <v>107.53968999999999</v>
      </c>
      <c r="EP91" s="112">
        <v>247.53618</v>
      </c>
      <c r="EQ91" s="114">
        <v>140.12527</v>
      </c>
    </row>
    <row r="92" spans="1:147" ht="25.5" x14ac:dyDescent="0.25">
      <c r="A92" s="110" t="s">
        <v>345</v>
      </c>
      <c r="B92" s="110">
        <v>5816</v>
      </c>
      <c r="C92" s="110"/>
      <c r="D92" s="111">
        <v>7869.3364700000002</v>
      </c>
      <c r="E92" s="111">
        <v>8115.1805299999996</v>
      </c>
      <c r="F92" s="111">
        <v>8388.0774799999999</v>
      </c>
      <c r="G92" s="111">
        <v>8339.99892</v>
      </c>
      <c r="H92" s="111">
        <v>8715.91194</v>
      </c>
      <c r="I92" s="111">
        <v>8539.2403900000008</v>
      </c>
      <c r="J92" s="111">
        <v>9124.1645499999995</v>
      </c>
      <c r="K92" s="111">
        <v>9224.1401100000003</v>
      </c>
      <c r="L92" s="111">
        <v>9099.7112699999998</v>
      </c>
      <c r="M92" s="111">
        <v>8873.241</v>
      </c>
      <c r="N92" s="111">
        <v>9443.5359399999998</v>
      </c>
      <c r="O92" s="111">
        <v>9730.3409499999998</v>
      </c>
      <c r="P92" s="111">
        <v>9290.8495299999995</v>
      </c>
      <c r="Q92" s="111">
        <v>9767.3276999999998</v>
      </c>
      <c r="R92" s="111">
        <v>10274.921179999999</v>
      </c>
      <c r="S92" s="111">
        <v>10790.56272</v>
      </c>
      <c r="T92" s="111">
        <v>9873.2314999999999</v>
      </c>
      <c r="U92" s="111">
        <v>10677.525589999999</v>
      </c>
      <c r="V92" s="112">
        <v>-1003.90453</v>
      </c>
      <c r="W92" s="112">
        <v>-1328.3554099999999</v>
      </c>
      <c r="X92" s="112">
        <v>-1342.2634700000001</v>
      </c>
      <c r="Y92" s="112">
        <v>-950.85060999999996</v>
      </c>
      <c r="Z92" s="112">
        <v>-1051.4157600000001</v>
      </c>
      <c r="AA92" s="112">
        <v>-1735.6807899999999</v>
      </c>
      <c r="AB92" s="112">
        <v>-1666.3981699999999</v>
      </c>
      <c r="AC92" s="112">
        <v>-649.09139000000005</v>
      </c>
      <c r="AD92" s="112">
        <v>-1577.81432</v>
      </c>
      <c r="AE92" s="111">
        <v>7139.3364700000002</v>
      </c>
      <c r="AF92" s="111">
        <v>7371.5805300000002</v>
      </c>
      <c r="AG92" s="111">
        <v>7641.6774800000003</v>
      </c>
      <c r="AH92" s="111">
        <v>7647.1166700000003</v>
      </c>
      <c r="AI92" s="111">
        <v>8112.3119399999996</v>
      </c>
      <c r="AJ92" s="111">
        <v>7850.6403899999996</v>
      </c>
      <c r="AK92" s="111">
        <v>8244.7643000000007</v>
      </c>
      <c r="AL92" s="111">
        <v>8214.8361600000007</v>
      </c>
      <c r="AM92" s="111">
        <v>8252.6112699999994</v>
      </c>
      <c r="AN92" s="112">
        <v>1733.90453</v>
      </c>
      <c r="AO92" s="112">
        <v>2071.95541</v>
      </c>
      <c r="AP92" s="112">
        <v>2088.66347</v>
      </c>
      <c r="AQ92" s="112">
        <v>1643.7328600000001</v>
      </c>
      <c r="AR92" s="112">
        <v>1655.01576</v>
      </c>
      <c r="AS92" s="112">
        <v>2424.2807899999998</v>
      </c>
      <c r="AT92" s="112">
        <v>2545.7984200000001</v>
      </c>
      <c r="AU92" s="112">
        <v>1658.39534</v>
      </c>
      <c r="AV92" s="112">
        <v>2424.9143199999999</v>
      </c>
      <c r="AW92" s="113">
        <v>954.97074999999995</v>
      </c>
      <c r="AX92" s="113">
        <v>542.56140000000005</v>
      </c>
      <c r="AY92" s="113">
        <v>169.53120000000001</v>
      </c>
      <c r="AZ92" s="113">
        <v>2606.2844500000001</v>
      </c>
      <c r="BA92" s="113">
        <v>1891.1195700000001</v>
      </c>
      <c r="BB92" s="113">
        <v>3515.0453000000002</v>
      </c>
      <c r="BC92" s="113">
        <v>1457.5618999999999</v>
      </c>
      <c r="BD92" s="113">
        <v>4590.7390699999996</v>
      </c>
      <c r="BE92" s="113">
        <v>1979.1684</v>
      </c>
      <c r="BF92" s="112">
        <v>16.6602</v>
      </c>
      <c r="BG92" s="112">
        <v>115.17035</v>
      </c>
      <c r="BH92" s="112">
        <v>187.03854999999999</v>
      </c>
      <c r="BI92" s="112">
        <v>0</v>
      </c>
      <c r="BJ92" s="112">
        <v>90.361050000000006</v>
      </c>
      <c r="BK92" s="112">
        <v>245.70705000000001</v>
      </c>
      <c r="BL92" s="112">
        <v>198.25624999999999</v>
      </c>
      <c r="BM92" s="112">
        <v>106.89490000000001</v>
      </c>
      <c r="BN92" s="112">
        <v>259.24554999999998</v>
      </c>
      <c r="BO92" s="112">
        <v>938.31055000000003</v>
      </c>
      <c r="BP92" s="112">
        <v>427.39105000000001</v>
      </c>
      <c r="BQ92" s="112">
        <v>-17.507349999999999</v>
      </c>
      <c r="BR92" s="112">
        <v>2606.2844500000001</v>
      </c>
      <c r="BS92" s="112">
        <v>1800.7585200000001</v>
      </c>
      <c r="BT92" s="112">
        <v>3269.3382499999998</v>
      </c>
      <c r="BU92" s="112">
        <v>1259.30565</v>
      </c>
      <c r="BV92" s="112">
        <v>4483.8441700000003</v>
      </c>
      <c r="BW92" s="112">
        <v>1719.9228499999999</v>
      </c>
      <c r="BX92" s="112">
        <v>8094.3072199999997</v>
      </c>
      <c r="BY92" s="112">
        <v>7914.1419299999998</v>
      </c>
      <c r="BZ92" s="112">
        <v>7811.2086799999997</v>
      </c>
      <c r="CA92" s="112">
        <v>10253.40112</v>
      </c>
      <c r="CB92" s="112">
        <v>10003.43151</v>
      </c>
      <c r="CC92" s="112">
        <v>11365.68569</v>
      </c>
      <c r="CD92" s="112">
        <v>9702.3261999999995</v>
      </c>
      <c r="CE92" s="112">
        <v>12805.57523</v>
      </c>
      <c r="CF92" s="112">
        <v>10231.77967</v>
      </c>
      <c r="CG92" s="112">
        <v>-795.59397999999999</v>
      </c>
      <c r="CH92" s="112">
        <v>-1644.5643600000001</v>
      </c>
      <c r="CI92" s="112">
        <v>-2106.1708199999998</v>
      </c>
      <c r="CJ92" s="112">
        <v>962.55159000000003</v>
      </c>
      <c r="CK92" s="112">
        <v>145.74276</v>
      </c>
      <c r="CL92" s="112">
        <v>845.05745999999999</v>
      </c>
      <c r="CM92" s="112">
        <v>-1286.4927700000001</v>
      </c>
      <c r="CN92" s="112">
        <v>2825.4488299999998</v>
      </c>
      <c r="CO92" s="112">
        <v>-704.99147000000005</v>
      </c>
      <c r="CP92" s="113">
        <v>9583.9215499999991</v>
      </c>
      <c r="CQ92" s="113">
        <v>8796.9555500000006</v>
      </c>
      <c r="CR92" s="113">
        <v>8005.59555</v>
      </c>
      <c r="CS92" s="113">
        <v>9226.1402899999994</v>
      </c>
      <c r="CT92" s="113">
        <v>7627.6890000000003</v>
      </c>
      <c r="CU92" s="113">
        <v>9320.5390000000007</v>
      </c>
      <c r="CV92" s="113">
        <v>8508.2250000000004</v>
      </c>
      <c r="CW92" s="113">
        <v>10983.575000000001</v>
      </c>
      <c r="CX92" s="113">
        <v>9757.7109999999993</v>
      </c>
      <c r="CY92" s="113">
        <v>9966.8177899999991</v>
      </c>
      <c r="CZ92" s="113">
        <v>9329.9827100000002</v>
      </c>
      <c r="DA92" s="113">
        <v>8369.05746</v>
      </c>
      <c r="DB92" s="113">
        <v>9667.6081599999998</v>
      </c>
      <c r="DC92" s="113">
        <v>9005.1466500000006</v>
      </c>
      <c r="DD92" s="113">
        <v>10665.701300000001</v>
      </c>
      <c r="DE92" s="113">
        <v>9766.2985599999993</v>
      </c>
      <c r="DF92" s="113">
        <v>12104.48841</v>
      </c>
      <c r="DG92" s="113">
        <v>10995.764450000001</v>
      </c>
      <c r="DH92" s="113">
        <v>7248.3516399999999</v>
      </c>
      <c r="DI92" s="113">
        <v>8256.0809200000003</v>
      </c>
      <c r="DJ92" s="113">
        <v>9401.3264899999995</v>
      </c>
      <c r="DK92" s="113">
        <v>9737.3256000000001</v>
      </c>
      <c r="DL92" s="113">
        <v>8929.1213299999999</v>
      </c>
      <c r="DM92" s="113">
        <v>9744.61852</v>
      </c>
      <c r="DN92" s="113">
        <v>10131.708549999999</v>
      </c>
      <c r="DO92" s="113">
        <v>9561.8295699999999</v>
      </c>
      <c r="DP92" s="113">
        <v>9158.0970799999996</v>
      </c>
      <c r="DQ92" s="112">
        <v>2718.4661500000002</v>
      </c>
      <c r="DR92" s="112">
        <v>1073.9017899999999</v>
      </c>
      <c r="DS92" s="112">
        <v>-1032.2690299999999</v>
      </c>
      <c r="DT92" s="112">
        <v>-69.717439999999996</v>
      </c>
      <c r="DU92" s="112">
        <v>76.025319999999994</v>
      </c>
      <c r="DV92" s="112">
        <v>921.08277999999996</v>
      </c>
      <c r="DW92" s="112">
        <v>-365.40998999999999</v>
      </c>
      <c r="DX92" s="112">
        <v>2542.6588400000001</v>
      </c>
      <c r="DY92" s="112">
        <v>1837.6673699999999</v>
      </c>
      <c r="DZ92" s="112">
        <v>193.41673</v>
      </c>
      <c r="EA92" s="112">
        <v>187.66041000000001</v>
      </c>
      <c r="EB92" s="112">
        <v>170.41352000000001</v>
      </c>
      <c r="EC92" s="112">
        <v>138.25234</v>
      </c>
      <c r="ED92" s="112">
        <v>123.73636</v>
      </c>
      <c r="EE92" s="112">
        <v>57.63082</v>
      </c>
      <c r="EF92" s="112">
        <v>64.213539999999995</v>
      </c>
      <c r="EG92" s="112">
        <v>56.627560000000003</v>
      </c>
      <c r="EH92" s="112">
        <v>64.207689999999999</v>
      </c>
      <c r="EI92" s="112">
        <v>923.41673000000003</v>
      </c>
      <c r="EJ92" s="112">
        <v>931.26040999999998</v>
      </c>
      <c r="EK92" s="112">
        <v>916.81352000000004</v>
      </c>
      <c r="EL92" s="112">
        <v>831.13433999999995</v>
      </c>
      <c r="EM92" s="112">
        <v>727.33636000000001</v>
      </c>
      <c r="EN92" s="112">
        <v>746.23081999999999</v>
      </c>
      <c r="EO92" s="112">
        <v>943.61353999999994</v>
      </c>
      <c r="EP92" s="112">
        <v>947.10455999999999</v>
      </c>
      <c r="EQ92" s="114">
        <v>911.30768999999998</v>
      </c>
    </row>
    <row r="93" spans="1:147" x14ac:dyDescent="0.25">
      <c r="A93" s="110" t="s">
        <v>344</v>
      </c>
      <c r="B93" s="110">
        <v>5883</v>
      </c>
      <c r="C93" s="110"/>
      <c r="D93" s="111">
        <v>12688.516900000001</v>
      </c>
      <c r="E93" s="111">
        <v>14759.68944</v>
      </c>
      <c r="F93" s="111">
        <v>14633.643</v>
      </c>
      <c r="G93" s="111">
        <v>13501.919889999999</v>
      </c>
      <c r="H93" s="111">
        <v>13702.9776</v>
      </c>
      <c r="I93" s="111">
        <v>15353.473609999999</v>
      </c>
      <c r="J93" s="111">
        <v>14472.696959999999</v>
      </c>
      <c r="K93" s="111">
        <v>14807.89086</v>
      </c>
      <c r="L93" s="111">
        <v>17781.02937</v>
      </c>
      <c r="M93" s="111">
        <v>13611.60188</v>
      </c>
      <c r="N93" s="111">
        <v>14222.653910000001</v>
      </c>
      <c r="O93" s="111">
        <v>15153.96938</v>
      </c>
      <c r="P93" s="111">
        <v>13656.409460000001</v>
      </c>
      <c r="Q93" s="111">
        <v>14300.10468</v>
      </c>
      <c r="R93" s="111">
        <v>17208.7932</v>
      </c>
      <c r="S93" s="111">
        <v>14813.694579999999</v>
      </c>
      <c r="T93" s="111">
        <v>15315.12066</v>
      </c>
      <c r="U93" s="111">
        <v>19021.17597</v>
      </c>
      <c r="V93" s="112">
        <v>-923.08497999999997</v>
      </c>
      <c r="W93" s="112">
        <v>537.03552999999897</v>
      </c>
      <c r="X93" s="112">
        <v>-520.32637999999997</v>
      </c>
      <c r="Y93" s="112">
        <v>-154.489570000002</v>
      </c>
      <c r="Z93" s="112">
        <v>-597.12707999999998</v>
      </c>
      <c r="AA93" s="112">
        <v>-1855.3195900000001</v>
      </c>
      <c r="AB93" s="112">
        <v>-340.99761999999998</v>
      </c>
      <c r="AC93" s="112">
        <v>-507.22980000000098</v>
      </c>
      <c r="AD93" s="112">
        <v>-1240.1466</v>
      </c>
      <c r="AE93" s="111">
        <v>12464.48515</v>
      </c>
      <c r="AF93" s="111">
        <v>14496.08819</v>
      </c>
      <c r="AG93" s="111">
        <v>13694.692419999999</v>
      </c>
      <c r="AH93" s="111">
        <v>13281.809289999999</v>
      </c>
      <c r="AI93" s="111">
        <v>12814.256950000001</v>
      </c>
      <c r="AJ93" s="111">
        <v>15094.767459999999</v>
      </c>
      <c r="AK93" s="111">
        <v>14215.60196</v>
      </c>
      <c r="AL93" s="111">
        <v>14077.77511</v>
      </c>
      <c r="AM93" s="111">
        <v>17321.859369999998</v>
      </c>
      <c r="AN93" s="112">
        <v>1147.11673</v>
      </c>
      <c r="AO93" s="112">
        <v>-273.43427999999898</v>
      </c>
      <c r="AP93" s="112">
        <v>1459.2769599999999</v>
      </c>
      <c r="AQ93" s="112">
        <v>374.60017000000198</v>
      </c>
      <c r="AR93" s="112">
        <v>1485.84773</v>
      </c>
      <c r="AS93" s="112">
        <v>2114.02574</v>
      </c>
      <c r="AT93" s="112">
        <v>598.09261999999899</v>
      </c>
      <c r="AU93" s="112">
        <v>1237.34555</v>
      </c>
      <c r="AV93" s="112">
        <v>1699.3166000000001</v>
      </c>
      <c r="AW93" s="113">
        <v>1955.26448</v>
      </c>
      <c r="AX93" s="113">
        <v>494.11955</v>
      </c>
      <c r="AY93" s="113">
        <v>712.93994999999995</v>
      </c>
      <c r="AZ93" s="113">
        <v>400.01074999999997</v>
      </c>
      <c r="BA93" s="113">
        <v>327.94905</v>
      </c>
      <c r="BB93" s="113">
        <v>1344.3088</v>
      </c>
      <c r="BC93" s="113">
        <v>3786.79045</v>
      </c>
      <c r="BD93" s="113">
        <v>1078.9683500000001</v>
      </c>
      <c r="BE93" s="113">
        <v>3158.5830900000001</v>
      </c>
      <c r="BF93" s="112">
        <v>0</v>
      </c>
      <c r="BG93" s="112">
        <v>0</v>
      </c>
      <c r="BH93" s="112">
        <v>0</v>
      </c>
      <c r="BI93" s="112">
        <v>0</v>
      </c>
      <c r="BJ93" s="112">
        <v>0</v>
      </c>
      <c r="BK93" s="112">
        <v>0</v>
      </c>
      <c r="BL93" s="112">
        <v>0</v>
      </c>
      <c r="BM93" s="112">
        <v>0</v>
      </c>
      <c r="BN93" s="112">
        <v>0</v>
      </c>
      <c r="BO93" s="112">
        <v>1955.26448</v>
      </c>
      <c r="BP93" s="112">
        <v>494.11955</v>
      </c>
      <c r="BQ93" s="112">
        <v>712.93994999999995</v>
      </c>
      <c r="BR93" s="112">
        <v>400.01074999999997</v>
      </c>
      <c r="BS93" s="112">
        <v>327.94905</v>
      </c>
      <c r="BT93" s="112">
        <v>1344.3088</v>
      </c>
      <c r="BU93" s="112">
        <v>3786.79045</v>
      </c>
      <c r="BV93" s="112">
        <v>1078.9683500000001</v>
      </c>
      <c r="BW93" s="112">
        <v>3158.5830900000001</v>
      </c>
      <c r="BX93" s="112">
        <v>14419.74963</v>
      </c>
      <c r="BY93" s="112">
        <v>14990.20774</v>
      </c>
      <c r="BZ93" s="112">
        <v>14407.632369999999</v>
      </c>
      <c r="CA93" s="112">
        <v>13681.820040000001</v>
      </c>
      <c r="CB93" s="112">
        <v>13142.206</v>
      </c>
      <c r="CC93" s="112">
        <v>16439.076260000002</v>
      </c>
      <c r="CD93" s="112">
        <v>18002.39241</v>
      </c>
      <c r="CE93" s="112">
        <v>15156.74346</v>
      </c>
      <c r="CF93" s="112">
        <v>20480.442459999998</v>
      </c>
      <c r="CG93" s="112">
        <v>808.14774999999997</v>
      </c>
      <c r="CH93" s="112">
        <v>767.55382999999995</v>
      </c>
      <c r="CI93" s="112">
        <v>-746.33700999999996</v>
      </c>
      <c r="CJ93" s="112">
        <v>25.41058</v>
      </c>
      <c r="CK93" s="112">
        <v>-1157.89868</v>
      </c>
      <c r="CL93" s="112">
        <v>-769.71694000000002</v>
      </c>
      <c r="CM93" s="112">
        <v>3188.6978300000001</v>
      </c>
      <c r="CN93" s="112">
        <v>-158.37719999999999</v>
      </c>
      <c r="CO93" s="112">
        <v>1459.26649</v>
      </c>
      <c r="CP93" s="113">
        <v>9071.7322999999997</v>
      </c>
      <c r="CQ93" s="113">
        <v>10324.034149999999</v>
      </c>
      <c r="CR93" s="113">
        <v>9896.7162499999995</v>
      </c>
      <c r="CS93" s="113">
        <v>9775.3855999999996</v>
      </c>
      <c r="CT93" s="113">
        <v>11217.912050000001</v>
      </c>
      <c r="CU93" s="113">
        <v>11118.016100000001</v>
      </c>
      <c r="CV93" s="113">
        <v>11118.09182</v>
      </c>
      <c r="CW93" s="113">
        <v>17118.119119999999</v>
      </c>
      <c r="CX93" s="113">
        <v>17118.146420000001</v>
      </c>
      <c r="CY93" s="113">
        <v>10460.866470000001</v>
      </c>
      <c r="CZ93" s="113">
        <v>11291.06812</v>
      </c>
      <c r="DA93" s="113">
        <v>10553.95377</v>
      </c>
      <c r="DB93" s="113">
        <v>11006.54097</v>
      </c>
      <c r="DC93" s="113">
        <v>12367.99841</v>
      </c>
      <c r="DD93" s="113">
        <v>14858.707759999999</v>
      </c>
      <c r="DE93" s="113">
        <v>16027.670679999999</v>
      </c>
      <c r="DF93" s="113">
        <v>18620.73173</v>
      </c>
      <c r="DG93" s="113">
        <v>20903.840469999999</v>
      </c>
      <c r="DH93" s="113">
        <v>6443.9147999999996</v>
      </c>
      <c r="DI93" s="113">
        <v>6505.0494699999999</v>
      </c>
      <c r="DJ93" s="113">
        <v>6513.5621300000003</v>
      </c>
      <c r="DK93" s="113">
        <v>6940.7387500000004</v>
      </c>
      <c r="DL93" s="113">
        <v>9460.0948700000008</v>
      </c>
      <c r="DM93" s="113">
        <v>12720.52116</v>
      </c>
      <c r="DN93" s="113">
        <v>10700.786249999999</v>
      </c>
      <c r="DO93" s="113">
        <v>13452.390100000001</v>
      </c>
      <c r="DP93" s="113">
        <v>14276.23235</v>
      </c>
      <c r="DQ93" s="112">
        <v>4016.9516699999999</v>
      </c>
      <c r="DR93" s="112">
        <v>4786.01865</v>
      </c>
      <c r="DS93" s="112">
        <v>4040.3916399999998</v>
      </c>
      <c r="DT93" s="112">
        <v>4065.80222</v>
      </c>
      <c r="DU93" s="112">
        <v>2907.9035399999998</v>
      </c>
      <c r="DV93" s="112">
        <v>2138.1866</v>
      </c>
      <c r="DW93" s="112">
        <v>5326.8844300000001</v>
      </c>
      <c r="DX93" s="112">
        <v>5168.3416299999999</v>
      </c>
      <c r="DY93" s="112">
        <v>6627.6081199999999</v>
      </c>
      <c r="DZ93" s="112">
        <v>54.590989999999998</v>
      </c>
      <c r="EA93" s="112">
        <v>70.421530000000004</v>
      </c>
      <c r="EB93" s="112">
        <v>66.476100000000002</v>
      </c>
      <c r="EC93" s="112">
        <v>43.858539999999998</v>
      </c>
      <c r="ED93" s="112">
        <v>40.38908</v>
      </c>
      <c r="EE93" s="112">
        <v>9.3857900000000001</v>
      </c>
      <c r="EF93" s="112">
        <v>-23.413250000000001</v>
      </c>
      <c r="EG93" s="112">
        <v>-26.135359999999999</v>
      </c>
      <c r="EH93" s="112">
        <v>-74.71208</v>
      </c>
      <c r="EI93" s="112">
        <v>278.62299000000002</v>
      </c>
      <c r="EJ93" s="112">
        <v>334.02253000000002</v>
      </c>
      <c r="EK93" s="112">
        <v>299.1961</v>
      </c>
      <c r="EL93" s="112">
        <v>263.96953999999999</v>
      </c>
      <c r="EM93" s="112">
        <v>929.11008000000004</v>
      </c>
      <c r="EN93" s="112">
        <v>268.09179</v>
      </c>
      <c r="EO93" s="112">
        <v>233.68174999999999</v>
      </c>
      <c r="EP93" s="112">
        <v>703.98063999999999</v>
      </c>
      <c r="EQ93" s="114">
        <v>384.45792</v>
      </c>
    </row>
    <row r="94" spans="1:147" x14ac:dyDescent="0.25">
      <c r="A94" s="110" t="s">
        <v>343</v>
      </c>
      <c r="B94" s="110">
        <v>5884</v>
      </c>
      <c r="C94" s="110"/>
      <c r="D94" s="111">
        <v>15069.825639999999</v>
      </c>
      <c r="E94" s="111">
        <v>17661.194240000001</v>
      </c>
      <c r="F94" s="111">
        <v>17222.691559999999</v>
      </c>
      <c r="G94" s="111">
        <v>16461.624309999999</v>
      </c>
      <c r="H94" s="111">
        <v>15853.819680000001</v>
      </c>
      <c r="I94" s="111">
        <v>19093.2392</v>
      </c>
      <c r="J94" s="111">
        <v>17265.79063</v>
      </c>
      <c r="K94" s="111">
        <v>19207.300050000002</v>
      </c>
      <c r="L94" s="111">
        <v>18240.892400000001</v>
      </c>
      <c r="M94" s="111">
        <v>15351.02699</v>
      </c>
      <c r="N94" s="111">
        <v>16892.506239999999</v>
      </c>
      <c r="O94" s="111">
        <v>17490.622650000001</v>
      </c>
      <c r="P94" s="111">
        <v>16307.66671</v>
      </c>
      <c r="Q94" s="111">
        <v>17237.454870000001</v>
      </c>
      <c r="R94" s="111">
        <v>18214.212769999998</v>
      </c>
      <c r="S94" s="111">
        <v>17964.721539999999</v>
      </c>
      <c r="T94" s="111">
        <v>18645.42383</v>
      </c>
      <c r="U94" s="111">
        <v>19429.820449999999</v>
      </c>
      <c r="V94" s="112">
        <v>-281.20135000000101</v>
      </c>
      <c r="W94" s="112">
        <v>768.68800000000203</v>
      </c>
      <c r="X94" s="112">
        <v>-267.93109000000197</v>
      </c>
      <c r="Y94" s="112">
        <v>153.95760000000001</v>
      </c>
      <c r="Z94" s="112">
        <v>-1383.63519</v>
      </c>
      <c r="AA94" s="112">
        <v>879.02643000000205</v>
      </c>
      <c r="AB94" s="112">
        <v>-698.93090999999902</v>
      </c>
      <c r="AC94" s="112">
        <v>561.87622000000204</v>
      </c>
      <c r="AD94" s="112">
        <v>-1188.92805</v>
      </c>
      <c r="AE94" s="111">
        <v>14109.823689999999</v>
      </c>
      <c r="AF94" s="111">
        <v>14706.24274</v>
      </c>
      <c r="AG94" s="111">
        <v>15746.03996</v>
      </c>
      <c r="AH94" s="111">
        <v>15531.1986</v>
      </c>
      <c r="AI94" s="111">
        <v>15451.01928</v>
      </c>
      <c r="AJ94" s="111">
        <v>15545.800499999999</v>
      </c>
      <c r="AK94" s="111">
        <v>15893.43815</v>
      </c>
      <c r="AL94" s="111">
        <v>15819.349749999999</v>
      </c>
      <c r="AM94" s="111">
        <v>16640.83799</v>
      </c>
      <c r="AN94" s="112">
        <v>1241.2032999999999</v>
      </c>
      <c r="AO94" s="112">
        <v>2186.2635</v>
      </c>
      <c r="AP94" s="112">
        <v>1744.58269</v>
      </c>
      <c r="AQ94" s="112">
        <v>776.46811000000002</v>
      </c>
      <c r="AR94" s="112">
        <v>1786.43559</v>
      </c>
      <c r="AS94" s="112">
        <v>2668.4122699999998</v>
      </c>
      <c r="AT94" s="112">
        <v>2071.2833900000001</v>
      </c>
      <c r="AU94" s="112">
        <v>2826.0740799999999</v>
      </c>
      <c r="AV94" s="112">
        <v>2788.9824600000002</v>
      </c>
      <c r="AW94" s="113">
        <v>3036.2013499999998</v>
      </c>
      <c r="AX94" s="113">
        <v>932.40120000000002</v>
      </c>
      <c r="AY94" s="113">
        <v>2380.6057000000001</v>
      </c>
      <c r="AZ94" s="113">
        <v>4160.0933999999997</v>
      </c>
      <c r="BA94" s="113">
        <v>1800.5577499999999</v>
      </c>
      <c r="BB94" s="113">
        <v>2009.78955</v>
      </c>
      <c r="BC94" s="113">
        <v>2276.8330999999998</v>
      </c>
      <c r="BD94" s="113">
        <v>913.55179999999996</v>
      </c>
      <c r="BE94" s="113">
        <v>1360.1999499999999</v>
      </c>
      <c r="BF94" s="112">
        <v>30.981249999999999</v>
      </c>
      <c r="BG94" s="112">
        <v>22.588999999999999</v>
      </c>
      <c r="BH94" s="112">
        <v>57.663600000000002</v>
      </c>
      <c r="BI94" s="112">
        <v>405.76</v>
      </c>
      <c r="BJ94" s="112">
        <v>0</v>
      </c>
      <c r="BK94" s="112">
        <v>0</v>
      </c>
      <c r="BL94" s="112">
        <v>0</v>
      </c>
      <c r="BM94" s="112">
        <v>390.24799999999999</v>
      </c>
      <c r="BN94" s="112">
        <v>176.0455</v>
      </c>
      <c r="BO94" s="112">
        <v>3005.2201</v>
      </c>
      <c r="BP94" s="112">
        <v>909.81219999999996</v>
      </c>
      <c r="BQ94" s="112">
        <v>2322.9421000000002</v>
      </c>
      <c r="BR94" s="112">
        <v>3754.3334</v>
      </c>
      <c r="BS94" s="112">
        <v>1800.5577499999999</v>
      </c>
      <c r="BT94" s="112">
        <v>2009.78955</v>
      </c>
      <c r="BU94" s="112">
        <v>2276.8330999999998</v>
      </c>
      <c r="BV94" s="112">
        <v>523.30380000000002</v>
      </c>
      <c r="BW94" s="112">
        <v>1184.15445</v>
      </c>
      <c r="BX94" s="112">
        <v>17146.02504</v>
      </c>
      <c r="BY94" s="112">
        <v>15638.64394</v>
      </c>
      <c r="BZ94" s="112">
        <v>18126.645659999998</v>
      </c>
      <c r="CA94" s="112">
        <v>19691.292000000001</v>
      </c>
      <c r="CB94" s="112">
        <v>17251.57703</v>
      </c>
      <c r="CC94" s="112">
        <v>17555.590049999999</v>
      </c>
      <c r="CD94" s="112">
        <v>18170.271250000002</v>
      </c>
      <c r="CE94" s="112">
        <v>16732.901549999999</v>
      </c>
      <c r="CF94" s="112">
        <v>18001.037939999998</v>
      </c>
      <c r="CG94" s="112">
        <v>1764.0168000000001</v>
      </c>
      <c r="CH94" s="112">
        <v>-1276.4512999999999</v>
      </c>
      <c r="CI94" s="112">
        <v>578.35941000000003</v>
      </c>
      <c r="CJ94" s="112">
        <v>2977.8652900000002</v>
      </c>
      <c r="CK94" s="112">
        <v>14.122159999999999</v>
      </c>
      <c r="CL94" s="112">
        <v>-658.62271999999996</v>
      </c>
      <c r="CM94" s="112">
        <v>205.54971</v>
      </c>
      <c r="CN94" s="112">
        <v>-2302.7702800000002</v>
      </c>
      <c r="CO94" s="112">
        <v>-1604.8280099999999</v>
      </c>
      <c r="CP94" s="113">
        <v>1359.5462399999999</v>
      </c>
      <c r="CQ94" s="113">
        <v>61.602690000000003</v>
      </c>
      <c r="CR94" s="113">
        <v>1212.72099</v>
      </c>
      <c r="CS94" s="113">
        <v>4775.9205400000001</v>
      </c>
      <c r="CT94" s="113">
        <v>6696.2346900000002</v>
      </c>
      <c r="CU94" s="113">
        <v>6111.8257400000002</v>
      </c>
      <c r="CV94" s="113">
        <v>6157.0784899999999</v>
      </c>
      <c r="CW94" s="113">
        <v>6252.10394</v>
      </c>
      <c r="CX94" s="113">
        <v>3338.8571400000001</v>
      </c>
      <c r="CY94" s="113">
        <v>5757.0893299999998</v>
      </c>
      <c r="CZ94" s="113">
        <v>6349.9165999999996</v>
      </c>
      <c r="DA94" s="113">
        <v>6069.47228</v>
      </c>
      <c r="DB94" s="113">
        <v>9701.1754099999998</v>
      </c>
      <c r="DC94" s="113">
        <v>9400.1565800000008</v>
      </c>
      <c r="DD94" s="113">
        <v>9237.7373399999997</v>
      </c>
      <c r="DE94" s="113">
        <v>8178.2561100000003</v>
      </c>
      <c r="DF94" s="113">
        <v>9566.7843799999991</v>
      </c>
      <c r="DG94" s="113">
        <v>6218.7509300000002</v>
      </c>
      <c r="DH94" s="113">
        <v>7314.0657300000003</v>
      </c>
      <c r="DI94" s="113">
        <v>9216.8392899999999</v>
      </c>
      <c r="DJ94" s="113">
        <v>8378.5786499999995</v>
      </c>
      <c r="DK94" s="113">
        <v>9057.9251399999994</v>
      </c>
      <c r="DL94" s="113">
        <v>8753.1441500000001</v>
      </c>
      <c r="DM94" s="113">
        <v>9259.7076300000008</v>
      </c>
      <c r="DN94" s="113">
        <v>7972.4480400000002</v>
      </c>
      <c r="DO94" s="113">
        <v>11639.385389999999</v>
      </c>
      <c r="DP94" s="113">
        <v>9839.2221499999996</v>
      </c>
      <c r="DQ94" s="112">
        <v>-1556.9764</v>
      </c>
      <c r="DR94" s="112">
        <v>-2866.9226899999999</v>
      </c>
      <c r="DS94" s="112">
        <v>-2309.10637</v>
      </c>
      <c r="DT94" s="112">
        <v>643.25027</v>
      </c>
      <c r="DU94" s="112">
        <v>647.01242999999999</v>
      </c>
      <c r="DV94" s="112">
        <v>-21.970289999999999</v>
      </c>
      <c r="DW94" s="112">
        <v>205.80806999999999</v>
      </c>
      <c r="DX94" s="112">
        <v>-2072.6010099999999</v>
      </c>
      <c r="DY94" s="112">
        <v>-3620.4712199999999</v>
      </c>
      <c r="DZ94" s="112">
        <v>1.635E-2</v>
      </c>
      <c r="EA94" s="112">
        <v>6.02963</v>
      </c>
      <c r="EB94" s="112">
        <v>-0.53893000000000002</v>
      </c>
      <c r="EC94" s="112">
        <v>19.248940000000001</v>
      </c>
      <c r="ED94" s="112">
        <v>12.81264</v>
      </c>
      <c r="EE94" s="112">
        <v>-0.72272000000000003</v>
      </c>
      <c r="EF94" s="112">
        <v>-10.978350000000001</v>
      </c>
      <c r="EG94" s="112">
        <v>-14.92723</v>
      </c>
      <c r="EH94" s="112">
        <v>-4.7318699999999998</v>
      </c>
      <c r="EI94" s="112">
        <v>960.01835000000005</v>
      </c>
      <c r="EJ94" s="112">
        <v>2960.9816300000002</v>
      </c>
      <c r="EK94" s="112">
        <v>1476.1130700000001</v>
      </c>
      <c r="EL94" s="112">
        <v>949.67493999999999</v>
      </c>
      <c r="EM94" s="112">
        <v>415.61264</v>
      </c>
      <c r="EN94" s="112">
        <v>3546.7162800000001</v>
      </c>
      <c r="EO94" s="112">
        <v>1361.37365</v>
      </c>
      <c r="EP94" s="112">
        <v>3373.02277</v>
      </c>
      <c r="EQ94" s="114">
        <v>1595.32213</v>
      </c>
    </row>
    <row r="95" spans="1:147" x14ac:dyDescent="0.25">
      <c r="A95" s="110" t="s">
        <v>342</v>
      </c>
      <c r="B95" s="110">
        <v>5477</v>
      </c>
      <c r="C95" s="110"/>
      <c r="D95" s="111">
        <v>15655.35583</v>
      </c>
      <c r="E95" s="111">
        <v>15954.90343</v>
      </c>
      <c r="F95" s="111">
        <v>16976.828379999999</v>
      </c>
      <c r="G95" s="111">
        <v>17955.327150000001</v>
      </c>
      <c r="H95" s="111">
        <v>17659.298790000001</v>
      </c>
      <c r="I95" s="111">
        <v>17891.43418</v>
      </c>
      <c r="J95" s="111">
        <v>17906.593150000001</v>
      </c>
      <c r="K95" s="111">
        <v>20815.76384</v>
      </c>
      <c r="L95" s="111">
        <v>21415.172289999999</v>
      </c>
      <c r="M95" s="111">
        <v>17193.907080000001</v>
      </c>
      <c r="N95" s="111">
        <v>16757.160319999999</v>
      </c>
      <c r="O95" s="111">
        <v>16949.469720000001</v>
      </c>
      <c r="P95" s="111">
        <v>19063.990020000001</v>
      </c>
      <c r="Q95" s="111">
        <v>20247.1669</v>
      </c>
      <c r="R95" s="111">
        <v>20624.605449999999</v>
      </c>
      <c r="S95" s="111">
        <v>22616.47337</v>
      </c>
      <c r="T95" s="111">
        <v>20975.7075</v>
      </c>
      <c r="U95" s="111">
        <v>23277.797399999999</v>
      </c>
      <c r="V95" s="112">
        <v>-1538.55125</v>
      </c>
      <c r="W95" s="112">
        <v>-802.25688999999898</v>
      </c>
      <c r="X95" s="112">
        <v>27.3586599999981</v>
      </c>
      <c r="Y95" s="112">
        <v>-1108.6628700000001</v>
      </c>
      <c r="Z95" s="112">
        <v>-2587.8681099999999</v>
      </c>
      <c r="AA95" s="112">
        <v>-2733.1712699999998</v>
      </c>
      <c r="AB95" s="112">
        <v>-4709.88022</v>
      </c>
      <c r="AC95" s="112">
        <v>-159.94366000000099</v>
      </c>
      <c r="AD95" s="112">
        <v>-1862.6251099999999</v>
      </c>
      <c r="AE95" s="111">
        <v>14757.07783</v>
      </c>
      <c r="AF95" s="111">
        <v>14901.47818</v>
      </c>
      <c r="AG95" s="111">
        <v>16159.85038</v>
      </c>
      <c r="AH95" s="111">
        <v>16002.561250000001</v>
      </c>
      <c r="AI95" s="111">
        <v>16133.70514</v>
      </c>
      <c r="AJ95" s="111">
        <v>17017.424180000002</v>
      </c>
      <c r="AK95" s="111">
        <v>17026.903149999998</v>
      </c>
      <c r="AL95" s="111">
        <v>19288.536059999999</v>
      </c>
      <c r="AM95" s="111">
        <v>19325.21514</v>
      </c>
      <c r="AN95" s="112">
        <v>2436.8292499999998</v>
      </c>
      <c r="AO95" s="112">
        <v>1855.6821399999999</v>
      </c>
      <c r="AP95" s="112">
        <v>789.61934000000099</v>
      </c>
      <c r="AQ95" s="112">
        <v>3061.42877</v>
      </c>
      <c r="AR95" s="112">
        <v>4113.4617600000001</v>
      </c>
      <c r="AS95" s="112">
        <v>3607.18127</v>
      </c>
      <c r="AT95" s="112">
        <v>5589.5702199999996</v>
      </c>
      <c r="AU95" s="112">
        <v>1687.1714400000001</v>
      </c>
      <c r="AV95" s="112">
        <v>3952.5822600000001</v>
      </c>
      <c r="AW95" s="113">
        <v>7423.1545500000002</v>
      </c>
      <c r="AX95" s="113">
        <v>10712.063899999999</v>
      </c>
      <c r="AY95" s="113">
        <v>7197.4065499999997</v>
      </c>
      <c r="AZ95" s="113">
        <v>3772.5532499999999</v>
      </c>
      <c r="BA95" s="113">
        <v>1542.7130999999999</v>
      </c>
      <c r="BB95" s="113">
        <v>2730.4256999999998</v>
      </c>
      <c r="BC95" s="113">
        <v>2232.3623499999999</v>
      </c>
      <c r="BD95" s="113">
        <v>3705.6716000000001</v>
      </c>
      <c r="BE95" s="113">
        <v>2612.4575500000001</v>
      </c>
      <c r="BF95" s="112">
        <v>917.04525000000001</v>
      </c>
      <c r="BG95" s="112">
        <v>1612.76145</v>
      </c>
      <c r="BH95" s="112">
        <v>1775.6248499999999</v>
      </c>
      <c r="BI95" s="112">
        <v>71.741650000000007</v>
      </c>
      <c r="BJ95" s="112">
        <v>1072.6293000000001</v>
      </c>
      <c r="BK95" s="112">
        <v>567.01149999999996</v>
      </c>
      <c r="BL95" s="112">
        <v>516.64075000000003</v>
      </c>
      <c r="BM95" s="112">
        <v>589.97284999999999</v>
      </c>
      <c r="BN95" s="112">
        <v>292.33339999999998</v>
      </c>
      <c r="BO95" s="112">
        <v>6506.1093000000001</v>
      </c>
      <c r="BP95" s="112">
        <v>9099.3024499999992</v>
      </c>
      <c r="BQ95" s="112">
        <v>5421.7816999999995</v>
      </c>
      <c r="BR95" s="112">
        <v>3700.8116</v>
      </c>
      <c r="BS95" s="112">
        <v>470.0838</v>
      </c>
      <c r="BT95" s="112">
        <v>2163.4142000000002</v>
      </c>
      <c r="BU95" s="112">
        <v>1715.7216000000001</v>
      </c>
      <c r="BV95" s="112">
        <v>3115.69875</v>
      </c>
      <c r="BW95" s="112">
        <v>2320.1241500000001</v>
      </c>
      <c r="BX95" s="112">
        <v>22180.232380000001</v>
      </c>
      <c r="BY95" s="112">
        <v>25613.542079999999</v>
      </c>
      <c r="BZ95" s="112">
        <v>23357.25693</v>
      </c>
      <c r="CA95" s="112">
        <v>19775.1145</v>
      </c>
      <c r="CB95" s="112">
        <v>17676.418239999999</v>
      </c>
      <c r="CC95" s="112">
        <v>19747.849880000002</v>
      </c>
      <c r="CD95" s="112">
        <v>19259.265500000001</v>
      </c>
      <c r="CE95" s="112">
        <v>22994.20766</v>
      </c>
      <c r="CF95" s="112">
        <v>21937.672689999999</v>
      </c>
      <c r="CG95" s="112">
        <v>4069.2800499999998</v>
      </c>
      <c r="CH95" s="112">
        <v>7243.6203100000002</v>
      </c>
      <c r="CI95" s="112">
        <v>4632.1623600000003</v>
      </c>
      <c r="CJ95" s="112">
        <v>639.38283000000001</v>
      </c>
      <c r="CK95" s="112">
        <v>-3643.3779599999998</v>
      </c>
      <c r="CL95" s="112">
        <v>-1443.7670700000001</v>
      </c>
      <c r="CM95" s="112">
        <v>-3873.8486200000002</v>
      </c>
      <c r="CN95" s="112">
        <v>1428.5273099999999</v>
      </c>
      <c r="CO95" s="112">
        <v>-1632.45811</v>
      </c>
      <c r="CP95" s="113">
        <v>21247.517599999999</v>
      </c>
      <c r="CQ95" s="113">
        <v>28528.447810000001</v>
      </c>
      <c r="CR95" s="113">
        <v>35921.104160000003</v>
      </c>
      <c r="CS95" s="113">
        <v>36349.21099</v>
      </c>
      <c r="CT95" s="113">
        <v>33249.054239999998</v>
      </c>
      <c r="CU95" s="113">
        <v>30622.227139999999</v>
      </c>
      <c r="CV95" s="113">
        <v>29967.61174</v>
      </c>
      <c r="CW95" s="113">
        <v>28997.18967</v>
      </c>
      <c r="CX95" s="113">
        <v>27120.286550000001</v>
      </c>
      <c r="CY95" s="113">
        <v>23567.512790000001</v>
      </c>
      <c r="CZ95" s="113">
        <v>31876.753400000001</v>
      </c>
      <c r="DA95" s="113">
        <v>37697.008629999997</v>
      </c>
      <c r="DB95" s="113">
        <v>37923.087330000002</v>
      </c>
      <c r="DC95" s="113">
        <v>34855.105439999999</v>
      </c>
      <c r="DD95" s="113">
        <v>32494.619920000001</v>
      </c>
      <c r="DE95" s="113">
        <v>32014.287090000002</v>
      </c>
      <c r="DF95" s="113">
        <v>30734.419750000001</v>
      </c>
      <c r="DG95" s="113">
        <v>28717.425190000002</v>
      </c>
      <c r="DH95" s="113">
        <v>10300.04175</v>
      </c>
      <c r="DI95" s="113">
        <v>11356.83401</v>
      </c>
      <c r="DJ95" s="113">
        <v>12543.47975</v>
      </c>
      <c r="DK95" s="113">
        <v>12044.823920000001</v>
      </c>
      <c r="DL95" s="113">
        <v>12620.21999</v>
      </c>
      <c r="DM95" s="113">
        <v>11690.46184</v>
      </c>
      <c r="DN95" s="113">
        <v>15083.977629999999</v>
      </c>
      <c r="DO95" s="113">
        <v>12419.49098</v>
      </c>
      <c r="DP95" s="113">
        <v>12034.65453</v>
      </c>
      <c r="DQ95" s="112">
        <v>13267.47104</v>
      </c>
      <c r="DR95" s="112">
        <v>20519.919389999999</v>
      </c>
      <c r="DS95" s="112">
        <v>25153.528880000002</v>
      </c>
      <c r="DT95" s="112">
        <v>25878.26341</v>
      </c>
      <c r="DU95" s="112">
        <v>22234.885450000002</v>
      </c>
      <c r="DV95" s="112">
        <v>20804.158080000001</v>
      </c>
      <c r="DW95" s="112">
        <v>16930.30946</v>
      </c>
      <c r="DX95" s="112">
        <v>18314.928769999999</v>
      </c>
      <c r="DY95" s="112">
        <v>16682.770659999998</v>
      </c>
      <c r="DZ95" s="112">
        <v>147.00411</v>
      </c>
      <c r="EA95" s="112">
        <v>206.35193000000001</v>
      </c>
      <c r="EB95" s="112">
        <v>228.78344999999999</v>
      </c>
      <c r="EC95" s="112">
        <v>187.04234</v>
      </c>
      <c r="ED95" s="112">
        <v>106.36271000000001</v>
      </c>
      <c r="EE95" s="112">
        <v>-6.1301699999999997</v>
      </c>
      <c r="EF95" s="112">
        <v>-32.67033</v>
      </c>
      <c r="EG95" s="112">
        <v>-344.02073000000001</v>
      </c>
      <c r="EH95" s="112">
        <v>-14.85163</v>
      </c>
      <c r="EI95" s="112">
        <v>1045.2821100000001</v>
      </c>
      <c r="EJ95" s="112">
        <v>1259.77693</v>
      </c>
      <c r="EK95" s="112">
        <v>1045.76145</v>
      </c>
      <c r="EL95" s="112">
        <v>2139.80834</v>
      </c>
      <c r="EM95" s="112">
        <v>1631.9567099999999</v>
      </c>
      <c r="EN95" s="112">
        <v>867.87982999999997</v>
      </c>
      <c r="EO95" s="112">
        <v>847.01967000000002</v>
      </c>
      <c r="EP95" s="112">
        <v>1183.2072700000001</v>
      </c>
      <c r="EQ95" s="114">
        <v>2075.1053700000002</v>
      </c>
    </row>
    <row r="96" spans="1:147" x14ac:dyDescent="0.25">
      <c r="A96" s="110" t="s">
        <v>340</v>
      </c>
      <c r="B96" s="110">
        <v>5713</v>
      </c>
      <c r="C96" s="110"/>
      <c r="D96" s="111">
        <v>18666.74984</v>
      </c>
      <c r="E96" s="111">
        <v>21480.026129999998</v>
      </c>
      <c r="F96" s="111">
        <v>18049.65295</v>
      </c>
      <c r="G96" s="111">
        <v>16839.170320000001</v>
      </c>
      <c r="H96" s="111">
        <v>17648.29523</v>
      </c>
      <c r="I96" s="111">
        <v>19810.788049999999</v>
      </c>
      <c r="J96" s="111">
        <v>21624.64934</v>
      </c>
      <c r="K96" s="111">
        <v>23005.296399999999</v>
      </c>
      <c r="L96" s="111">
        <v>22531.83035</v>
      </c>
      <c r="M96" s="111">
        <v>20208.883119999999</v>
      </c>
      <c r="N96" s="111">
        <v>23956.423699999999</v>
      </c>
      <c r="O96" s="111">
        <v>18595.029920000001</v>
      </c>
      <c r="P96" s="111">
        <v>16945.479510000001</v>
      </c>
      <c r="Q96" s="111">
        <v>17300.933659999999</v>
      </c>
      <c r="R96" s="111">
        <v>19261.91588</v>
      </c>
      <c r="S96" s="111">
        <v>22011.28153</v>
      </c>
      <c r="T96" s="111">
        <v>22727.945380000001</v>
      </c>
      <c r="U96" s="111">
        <v>24390.077089999999</v>
      </c>
      <c r="V96" s="112">
        <v>-1542.13328</v>
      </c>
      <c r="W96" s="112">
        <v>-2476.3975700000001</v>
      </c>
      <c r="X96" s="112">
        <v>-545.37697000000105</v>
      </c>
      <c r="Y96" s="112">
        <v>-106.30919</v>
      </c>
      <c r="Z96" s="112">
        <v>347.361570000001</v>
      </c>
      <c r="AA96" s="112">
        <v>548.87216999999896</v>
      </c>
      <c r="AB96" s="112">
        <v>-386.63218999999998</v>
      </c>
      <c r="AC96" s="112">
        <v>277.35101999999802</v>
      </c>
      <c r="AD96" s="112">
        <v>-1858.24674</v>
      </c>
      <c r="AE96" s="111">
        <v>18483.007160000001</v>
      </c>
      <c r="AF96" s="111">
        <v>21229.558270000001</v>
      </c>
      <c r="AG96" s="111">
        <v>17694.01338</v>
      </c>
      <c r="AH96" s="111">
        <v>16567.746719999999</v>
      </c>
      <c r="AI96" s="111">
        <v>17496.004229999999</v>
      </c>
      <c r="AJ96" s="111">
        <v>19659.53615</v>
      </c>
      <c r="AK96" s="111">
        <v>21389.10914</v>
      </c>
      <c r="AL96" s="111">
        <v>22824.4784</v>
      </c>
      <c r="AM96" s="111">
        <v>22361.983950000002</v>
      </c>
      <c r="AN96" s="112">
        <v>1725.8759600000001</v>
      </c>
      <c r="AO96" s="112">
        <v>2726.8654299999998</v>
      </c>
      <c r="AP96" s="112">
        <v>901.01654000000099</v>
      </c>
      <c r="AQ96" s="112">
        <v>377.73279000000201</v>
      </c>
      <c r="AR96" s="112">
        <v>-195.07057</v>
      </c>
      <c r="AS96" s="112">
        <v>-397.62026999999898</v>
      </c>
      <c r="AT96" s="112">
        <v>622.17238999999995</v>
      </c>
      <c r="AU96" s="112">
        <v>-96.533019999998899</v>
      </c>
      <c r="AV96" s="112">
        <v>2028.0931399999999</v>
      </c>
      <c r="AW96" s="113">
        <v>1540.61358</v>
      </c>
      <c r="AX96" s="113">
        <v>2449.7806599999999</v>
      </c>
      <c r="AY96" s="113">
        <v>2321.6885200000002</v>
      </c>
      <c r="AZ96" s="113">
        <v>2696.9958999999999</v>
      </c>
      <c r="BA96" s="113">
        <v>1538.6921500000001</v>
      </c>
      <c r="BB96" s="113">
        <v>345.59809999999999</v>
      </c>
      <c r="BC96" s="113">
        <v>215.6688</v>
      </c>
      <c r="BD96" s="113">
        <v>241.41900000000001</v>
      </c>
      <c r="BE96" s="113">
        <v>315.35764999999998</v>
      </c>
      <c r="BF96" s="112">
        <v>0</v>
      </c>
      <c r="BG96" s="112">
        <v>0</v>
      </c>
      <c r="BH96" s="112">
        <v>0</v>
      </c>
      <c r="BI96" s="112">
        <v>100</v>
      </c>
      <c r="BJ96" s="112">
        <v>529.66099999999994</v>
      </c>
      <c r="BK96" s="112">
        <v>304.98824999999999</v>
      </c>
      <c r="BL96" s="112">
        <v>0</v>
      </c>
      <c r="BM96" s="112">
        <v>1178</v>
      </c>
      <c r="BN96" s="112">
        <v>63.012250000000002</v>
      </c>
      <c r="BO96" s="112">
        <v>1540.61358</v>
      </c>
      <c r="BP96" s="112">
        <v>2449.7806599999999</v>
      </c>
      <c r="BQ96" s="112">
        <v>2321.6885200000002</v>
      </c>
      <c r="BR96" s="112">
        <v>2596.9958999999999</v>
      </c>
      <c r="BS96" s="112">
        <v>1009.03115</v>
      </c>
      <c r="BT96" s="112">
        <v>40.609850000000002</v>
      </c>
      <c r="BU96" s="112">
        <v>215.6688</v>
      </c>
      <c r="BV96" s="112">
        <v>-936.58100000000002</v>
      </c>
      <c r="BW96" s="112">
        <v>252.34540000000001</v>
      </c>
      <c r="BX96" s="112">
        <v>20023.620739999998</v>
      </c>
      <c r="BY96" s="112">
        <v>23679.338930000002</v>
      </c>
      <c r="BZ96" s="112">
        <v>20015.7019</v>
      </c>
      <c r="CA96" s="112">
        <v>19264.742620000001</v>
      </c>
      <c r="CB96" s="112">
        <v>19034.696380000001</v>
      </c>
      <c r="CC96" s="112">
        <v>20005.134249999999</v>
      </c>
      <c r="CD96" s="112">
        <v>21604.77794</v>
      </c>
      <c r="CE96" s="112">
        <v>23065.897400000002</v>
      </c>
      <c r="CF96" s="112">
        <v>22677.3416</v>
      </c>
      <c r="CG96" s="112">
        <v>-185.26238000000001</v>
      </c>
      <c r="CH96" s="112">
        <v>-277.08476999999999</v>
      </c>
      <c r="CI96" s="112">
        <v>1420.6719800000001</v>
      </c>
      <c r="CJ96" s="112">
        <v>2219.2631099999999</v>
      </c>
      <c r="CK96" s="112">
        <v>1204.1017199999999</v>
      </c>
      <c r="CL96" s="112">
        <v>438.23012</v>
      </c>
      <c r="CM96" s="112">
        <v>-406.50358999999997</v>
      </c>
      <c r="CN96" s="112">
        <v>-840.04798000000005</v>
      </c>
      <c r="CO96" s="112">
        <v>-1775.74774</v>
      </c>
      <c r="CP96" s="113">
        <v>2000</v>
      </c>
      <c r="CQ96" s="113">
        <v>1000</v>
      </c>
      <c r="CR96" s="113">
        <v>3500</v>
      </c>
      <c r="CS96" s="113">
        <v>5000</v>
      </c>
      <c r="CT96" s="113">
        <v>7000</v>
      </c>
      <c r="CU96" s="113">
        <v>5000</v>
      </c>
      <c r="CV96" s="113">
        <v>5000</v>
      </c>
      <c r="CW96" s="113">
        <v>4000</v>
      </c>
      <c r="CX96" s="113">
        <v>2500</v>
      </c>
      <c r="CY96" s="113">
        <v>5274.6492500000004</v>
      </c>
      <c r="CZ96" s="113">
        <v>7022.0642500000004</v>
      </c>
      <c r="DA96" s="113">
        <v>4702.7496499999997</v>
      </c>
      <c r="DB96" s="113">
        <v>7383.2174800000003</v>
      </c>
      <c r="DC96" s="113">
        <v>8693.0587200000009</v>
      </c>
      <c r="DD96" s="113">
        <v>8181.69013</v>
      </c>
      <c r="DE96" s="113">
        <v>8759.8471800000007</v>
      </c>
      <c r="DF96" s="113">
        <v>7858.9242000000004</v>
      </c>
      <c r="DG96" s="113">
        <v>5181.8117499999998</v>
      </c>
      <c r="DH96" s="113">
        <v>16300.54581</v>
      </c>
      <c r="DI96" s="113">
        <v>18325.045580000002</v>
      </c>
      <c r="DJ96" s="113">
        <v>14585.058999999999</v>
      </c>
      <c r="DK96" s="113">
        <v>15046.263720000001</v>
      </c>
      <c r="DL96" s="113">
        <v>15152.00324</v>
      </c>
      <c r="DM96" s="113">
        <v>14202.40453</v>
      </c>
      <c r="DN96" s="113">
        <v>14972.09957</v>
      </c>
      <c r="DO96" s="113">
        <v>14911.22457</v>
      </c>
      <c r="DP96" s="113">
        <v>14009.85986</v>
      </c>
      <c r="DQ96" s="112">
        <v>-11025.896559999999</v>
      </c>
      <c r="DR96" s="112">
        <v>-11302.981330000001</v>
      </c>
      <c r="DS96" s="112">
        <v>-9882.3093499999995</v>
      </c>
      <c r="DT96" s="112">
        <v>-7663.0462399999997</v>
      </c>
      <c r="DU96" s="112">
        <v>-6458.94452</v>
      </c>
      <c r="DV96" s="112">
        <v>-6020.7143999999998</v>
      </c>
      <c r="DW96" s="112">
        <v>-6212.2523899999997</v>
      </c>
      <c r="DX96" s="112">
        <v>-7052.3003699999999</v>
      </c>
      <c r="DY96" s="112">
        <v>-8828.0481099999997</v>
      </c>
      <c r="DZ96" s="112">
        <v>-34.502429999999997</v>
      </c>
      <c r="EA96" s="112">
        <v>-814.66062999999997</v>
      </c>
      <c r="EB96" s="112">
        <v>-134.68021999999999</v>
      </c>
      <c r="EC96" s="112">
        <v>-65.825320000000005</v>
      </c>
      <c r="ED96" s="112">
        <v>-176.83377999999999</v>
      </c>
      <c r="EE96" s="112">
        <v>-110.36253000000001</v>
      </c>
      <c r="EF96" s="112">
        <v>-98.61309</v>
      </c>
      <c r="EG96" s="112">
        <v>-91.840270000000004</v>
      </c>
      <c r="EH96" s="112">
        <v>-130.41783000000001</v>
      </c>
      <c r="EI96" s="112">
        <v>149.24056999999999</v>
      </c>
      <c r="EJ96" s="112">
        <v>-564.19263000000001</v>
      </c>
      <c r="EK96" s="112">
        <v>220.95977999999999</v>
      </c>
      <c r="EL96" s="112">
        <v>205.59868</v>
      </c>
      <c r="EM96" s="112">
        <v>-24.54278</v>
      </c>
      <c r="EN96" s="112">
        <v>40.889470000000003</v>
      </c>
      <c r="EO96" s="112">
        <v>136.92690999999999</v>
      </c>
      <c r="EP96" s="112">
        <v>88.977729999999994</v>
      </c>
      <c r="EQ96" s="114">
        <v>39.428170000000001</v>
      </c>
    </row>
    <row r="97" spans="1:147" x14ac:dyDescent="0.25">
      <c r="A97" s="110" t="s">
        <v>339</v>
      </c>
      <c r="B97" s="110">
        <v>5714</v>
      </c>
      <c r="C97" s="110"/>
      <c r="D97" s="111">
        <v>6573.8769499999999</v>
      </c>
      <c r="E97" s="111">
        <v>7464.5708999999997</v>
      </c>
      <c r="F97" s="111">
        <v>6788.1111300000002</v>
      </c>
      <c r="G97" s="111">
        <v>7023.7882300000001</v>
      </c>
      <c r="H97" s="111">
        <v>7182.7633400000004</v>
      </c>
      <c r="I97" s="111">
        <v>6999.63717</v>
      </c>
      <c r="J97" s="111">
        <v>7199.8017600000003</v>
      </c>
      <c r="K97" s="111">
        <v>6459.6268799999998</v>
      </c>
      <c r="L97" s="111">
        <v>5906.2358999999997</v>
      </c>
      <c r="M97" s="111">
        <v>6959.36582</v>
      </c>
      <c r="N97" s="111">
        <v>7198.8482999999997</v>
      </c>
      <c r="O97" s="111">
        <v>7634.7109600000003</v>
      </c>
      <c r="P97" s="111">
        <v>7254.0344699999996</v>
      </c>
      <c r="Q97" s="111">
        <v>7112.2791100000004</v>
      </c>
      <c r="R97" s="111">
        <v>6998.8657000000003</v>
      </c>
      <c r="S97" s="111">
        <v>6983.6098300000003</v>
      </c>
      <c r="T97" s="111">
        <v>6574.6399700000002</v>
      </c>
      <c r="U97" s="111">
        <v>6915.2844500000001</v>
      </c>
      <c r="V97" s="112">
        <v>-385.48887000000002</v>
      </c>
      <c r="W97" s="112">
        <v>265.7226</v>
      </c>
      <c r="X97" s="112">
        <v>-846.59983</v>
      </c>
      <c r="Y97" s="112">
        <v>-230.24623999999901</v>
      </c>
      <c r="Z97" s="112">
        <v>70.484229999999997</v>
      </c>
      <c r="AA97" s="112">
        <v>0.77146999999968102</v>
      </c>
      <c r="AB97" s="112">
        <v>216.19193000000001</v>
      </c>
      <c r="AC97" s="112">
        <v>-115.01309000000001</v>
      </c>
      <c r="AD97" s="112">
        <v>-1009.04855</v>
      </c>
      <c r="AE97" s="111">
        <v>6455.8269499999997</v>
      </c>
      <c r="AF97" s="111">
        <v>7305.2209000000003</v>
      </c>
      <c r="AG97" s="111">
        <v>6553.5601299999998</v>
      </c>
      <c r="AH97" s="111">
        <v>6817.3382300000003</v>
      </c>
      <c r="AI97" s="111">
        <v>6976.3133399999997</v>
      </c>
      <c r="AJ97" s="111">
        <v>6764.2019700000001</v>
      </c>
      <c r="AK97" s="111">
        <v>6960.66176</v>
      </c>
      <c r="AL97" s="111">
        <v>6241.4878799999997</v>
      </c>
      <c r="AM97" s="111">
        <v>5714.5459000000001</v>
      </c>
      <c r="AN97" s="112">
        <v>503.53886999999997</v>
      </c>
      <c r="AO97" s="112">
        <v>-106.372600000001</v>
      </c>
      <c r="AP97" s="112">
        <v>1081.15083</v>
      </c>
      <c r="AQ97" s="112">
        <v>436.69623999999902</v>
      </c>
      <c r="AR97" s="112">
        <v>135.96577000000099</v>
      </c>
      <c r="AS97" s="112">
        <v>234.66372999999999</v>
      </c>
      <c r="AT97" s="112">
        <v>22.948070000000399</v>
      </c>
      <c r="AU97" s="112">
        <v>333.15208999999999</v>
      </c>
      <c r="AV97" s="112">
        <v>1200.73855</v>
      </c>
      <c r="AW97" s="113">
        <v>475.41334999999998</v>
      </c>
      <c r="AX97" s="113">
        <v>678.29016999999999</v>
      </c>
      <c r="AY97" s="113">
        <v>903.25530000000003</v>
      </c>
      <c r="AZ97" s="113">
        <v>254.76015000000001</v>
      </c>
      <c r="BA97" s="113">
        <v>11.366</v>
      </c>
      <c r="BB97" s="113">
        <v>196.2312</v>
      </c>
      <c r="BC97" s="113">
        <v>0</v>
      </c>
      <c r="BD97" s="113">
        <v>1.4054899999999999</v>
      </c>
      <c r="BE97" s="113">
        <v>74.08</v>
      </c>
      <c r="BF97" s="112">
        <v>4.21</v>
      </c>
      <c r="BG97" s="112">
        <v>231.48</v>
      </c>
      <c r="BH97" s="112">
        <v>110.09869</v>
      </c>
      <c r="BI97" s="112">
        <v>1.1200000000000001</v>
      </c>
      <c r="BJ97" s="112">
        <v>2.0867</v>
      </c>
      <c r="BK97" s="112">
        <v>1.7</v>
      </c>
      <c r="BL97" s="112">
        <v>0</v>
      </c>
      <c r="BM97" s="112">
        <v>0</v>
      </c>
      <c r="BN97" s="112">
        <v>0</v>
      </c>
      <c r="BO97" s="112">
        <v>471.20335</v>
      </c>
      <c r="BP97" s="112">
        <v>446.81017000000003</v>
      </c>
      <c r="BQ97" s="112">
        <v>793.15661</v>
      </c>
      <c r="BR97" s="112">
        <v>253.64015000000001</v>
      </c>
      <c r="BS97" s="112">
        <v>9.2792999999999992</v>
      </c>
      <c r="BT97" s="112">
        <v>194.53120000000001</v>
      </c>
      <c r="BU97" s="112">
        <v>0</v>
      </c>
      <c r="BV97" s="112">
        <v>1.4054899999999999</v>
      </c>
      <c r="BW97" s="112">
        <v>74.08</v>
      </c>
      <c r="BX97" s="112">
        <v>6931.2403000000004</v>
      </c>
      <c r="BY97" s="112">
        <v>7983.5110699999996</v>
      </c>
      <c r="BZ97" s="112">
        <v>7456.8154299999997</v>
      </c>
      <c r="CA97" s="112">
        <v>7072.0983800000004</v>
      </c>
      <c r="CB97" s="112">
        <v>6987.6793399999997</v>
      </c>
      <c r="CC97" s="112">
        <v>6960.4331700000002</v>
      </c>
      <c r="CD97" s="112">
        <v>6960.66176</v>
      </c>
      <c r="CE97" s="112">
        <v>6242.8933699999998</v>
      </c>
      <c r="CF97" s="112">
        <v>5788.6259</v>
      </c>
      <c r="CG97" s="112">
        <v>-32.335520000000002</v>
      </c>
      <c r="CH97" s="112">
        <v>553.18277</v>
      </c>
      <c r="CI97" s="112">
        <v>-287.99421999999998</v>
      </c>
      <c r="CJ97" s="112">
        <v>-183.05609000000001</v>
      </c>
      <c r="CK97" s="112">
        <v>-126.68647</v>
      </c>
      <c r="CL97" s="112">
        <v>-40.132530000000003</v>
      </c>
      <c r="CM97" s="112">
        <v>-22.948070000000001</v>
      </c>
      <c r="CN97" s="112">
        <v>-331.7466</v>
      </c>
      <c r="CO97" s="112">
        <v>-1126.6585500000001</v>
      </c>
      <c r="CP97" s="113">
        <v>8160</v>
      </c>
      <c r="CQ97" s="113">
        <v>7800</v>
      </c>
      <c r="CR97" s="113">
        <v>7390</v>
      </c>
      <c r="CS97" s="113">
        <v>6955</v>
      </c>
      <c r="CT97" s="113">
        <v>7145</v>
      </c>
      <c r="CU97" s="113">
        <v>7700</v>
      </c>
      <c r="CV97" s="113">
        <v>8300</v>
      </c>
      <c r="CW97" s="113">
        <v>11500</v>
      </c>
      <c r="CX97" s="113">
        <v>11105</v>
      </c>
      <c r="CY97" s="113">
        <v>8448.5162299999993</v>
      </c>
      <c r="CZ97" s="113">
        <v>8077.4665999999997</v>
      </c>
      <c r="DA97" s="113">
        <v>7582.7169000000004</v>
      </c>
      <c r="DB97" s="113">
        <v>7279.9833900000003</v>
      </c>
      <c r="DC97" s="113">
        <v>7361.4035299999996</v>
      </c>
      <c r="DD97" s="113">
        <v>7850.0596599999999</v>
      </c>
      <c r="DE97" s="113">
        <v>8459.0982499999991</v>
      </c>
      <c r="DF97" s="113">
        <v>11669.56689</v>
      </c>
      <c r="DG97" s="113">
        <v>11356.32395</v>
      </c>
      <c r="DH97" s="113">
        <v>9813.4258699999991</v>
      </c>
      <c r="DI97" s="113">
        <v>8889.1934700000002</v>
      </c>
      <c r="DJ97" s="113">
        <v>8682.4379900000004</v>
      </c>
      <c r="DK97" s="113">
        <v>8562.7605700000004</v>
      </c>
      <c r="DL97" s="113">
        <v>8770.8671799999993</v>
      </c>
      <c r="DM97" s="113">
        <v>9299.6558399999994</v>
      </c>
      <c r="DN97" s="113">
        <v>9931.6424999999999</v>
      </c>
      <c r="DO97" s="113">
        <v>13473.857739999999</v>
      </c>
      <c r="DP97" s="113">
        <v>14287.273349999999</v>
      </c>
      <c r="DQ97" s="112">
        <v>-1364.9096400000001</v>
      </c>
      <c r="DR97" s="112">
        <v>-811.72686999999996</v>
      </c>
      <c r="DS97" s="112">
        <v>-1099.72109</v>
      </c>
      <c r="DT97" s="112">
        <v>-1282.77718</v>
      </c>
      <c r="DU97" s="112">
        <v>-1409.4636499999999</v>
      </c>
      <c r="DV97" s="112">
        <v>-1449.59618</v>
      </c>
      <c r="DW97" s="112">
        <v>-1472.5442499999999</v>
      </c>
      <c r="DX97" s="112">
        <v>-1804.2908500000001</v>
      </c>
      <c r="DY97" s="112">
        <v>-2930.9494</v>
      </c>
      <c r="DZ97" s="112">
        <v>122.48966</v>
      </c>
      <c r="EA97" s="112">
        <v>121.65058999999999</v>
      </c>
      <c r="EB97" s="112">
        <v>84.026510000000002</v>
      </c>
      <c r="EC97" s="112">
        <v>85.49194</v>
      </c>
      <c r="ED97" s="112">
        <v>76.076210000000003</v>
      </c>
      <c r="EE97" s="112">
        <v>13.269600000000001</v>
      </c>
      <c r="EF97" s="112">
        <v>-1.8581700000000001</v>
      </c>
      <c r="EG97" s="112">
        <v>-22.374379999999999</v>
      </c>
      <c r="EH97" s="112">
        <v>-24.386230000000001</v>
      </c>
      <c r="EI97" s="112">
        <v>240.53966</v>
      </c>
      <c r="EJ97" s="112">
        <v>281.00058999999999</v>
      </c>
      <c r="EK97" s="112">
        <v>318.57751000000002</v>
      </c>
      <c r="EL97" s="112">
        <v>291.94193999999999</v>
      </c>
      <c r="EM97" s="112">
        <v>282.52620999999999</v>
      </c>
      <c r="EN97" s="112">
        <v>248.7046</v>
      </c>
      <c r="EO97" s="112">
        <v>237.28183000000001</v>
      </c>
      <c r="EP97" s="112">
        <v>195.76462000000001</v>
      </c>
      <c r="EQ97" s="114">
        <v>167.30376999999999</v>
      </c>
    </row>
    <row r="98" spans="1:147" x14ac:dyDescent="0.25">
      <c r="A98" s="110" t="s">
        <v>338</v>
      </c>
      <c r="B98" s="110">
        <v>5583</v>
      </c>
      <c r="C98" s="110"/>
      <c r="D98" s="111">
        <v>36194.041749999997</v>
      </c>
      <c r="E98" s="111">
        <v>35924.397349999999</v>
      </c>
      <c r="F98" s="111">
        <v>42240.626490000002</v>
      </c>
      <c r="G98" s="111">
        <v>38279.275320000001</v>
      </c>
      <c r="H98" s="111">
        <v>40319.89026</v>
      </c>
      <c r="I98" s="111">
        <v>42325.110569999997</v>
      </c>
      <c r="J98" s="111">
        <v>42329.338759999999</v>
      </c>
      <c r="K98" s="111">
        <v>43532.610930000003</v>
      </c>
      <c r="L98" s="111">
        <v>43892.007810000003</v>
      </c>
      <c r="M98" s="111">
        <v>38226.336389999997</v>
      </c>
      <c r="N98" s="111">
        <v>37973.786549999997</v>
      </c>
      <c r="O98" s="111">
        <v>48670.854950000001</v>
      </c>
      <c r="P98" s="111">
        <v>41298.766380000001</v>
      </c>
      <c r="Q98" s="111">
        <v>45894.959260000003</v>
      </c>
      <c r="R98" s="111">
        <v>47697.350120000003</v>
      </c>
      <c r="S98" s="111">
        <v>43769.696470000003</v>
      </c>
      <c r="T98" s="111">
        <v>47592.511810000004</v>
      </c>
      <c r="U98" s="111">
        <v>51998.798159999998</v>
      </c>
      <c r="V98" s="112">
        <v>-2032.2946400000001</v>
      </c>
      <c r="W98" s="112">
        <v>-2049.3892000000001</v>
      </c>
      <c r="X98" s="112">
        <v>-6430.2284600000003</v>
      </c>
      <c r="Y98" s="112">
        <v>-3019.4910599999998</v>
      </c>
      <c r="Z98" s="112">
        <v>-5575.0690000000004</v>
      </c>
      <c r="AA98" s="112">
        <v>-5372.2395500000102</v>
      </c>
      <c r="AB98" s="112">
        <v>-1440.35771</v>
      </c>
      <c r="AC98" s="112">
        <v>-4059.9008800000001</v>
      </c>
      <c r="AD98" s="112">
        <v>-8106.7903500000002</v>
      </c>
      <c r="AE98" s="111">
        <v>34908.880349999999</v>
      </c>
      <c r="AF98" s="111">
        <v>34803.6538</v>
      </c>
      <c r="AG98" s="111">
        <v>40537.153030000001</v>
      </c>
      <c r="AH98" s="111">
        <v>36848.790849999998</v>
      </c>
      <c r="AI98" s="111">
        <v>38531.411410000001</v>
      </c>
      <c r="AJ98" s="111">
        <v>40559.416270000002</v>
      </c>
      <c r="AK98" s="111">
        <v>40457.239609999997</v>
      </c>
      <c r="AL98" s="111">
        <v>41645.380380000002</v>
      </c>
      <c r="AM98" s="111">
        <v>42168.887360000001</v>
      </c>
      <c r="AN98" s="112">
        <v>3317.45604</v>
      </c>
      <c r="AO98" s="112">
        <v>3170.1327500000002</v>
      </c>
      <c r="AP98" s="112">
        <v>8133.7019200000004</v>
      </c>
      <c r="AQ98" s="112">
        <v>4449.9755299999997</v>
      </c>
      <c r="AR98" s="112">
        <v>7363.5478499999999</v>
      </c>
      <c r="AS98" s="112">
        <v>7137.9338500000003</v>
      </c>
      <c r="AT98" s="112">
        <v>3312.4568600000098</v>
      </c>
      <c r="AU98" s="112">
        <v>5947.1314300000004</v>
      </c>
      <c r="AV98" s="112">
        <v>9829.9107999999997</v>
      </c>
      <c r="AW98" s="113">
        <v>1723.4478999999999</v>
      </c>
      <c r="AX98" s="113">
        <v>5995.01296</v>
      </c>
      <c r="AY98" s="113">
        <v>7738.5087000000003</v>
      </c>
      <c r="AZ98" s="113">
        <v>7180.2935500000003</v>
      </c>
      <c r="BA98" s="113">
        <v>3506.6728499999999</v>
      </c>
      <c r="BB98" s="113">
        <v>5533.8552</v>
      </c>
      <c r="BC98" s="113">
        <v>9089.7546000000002</v>
      </c>
      <c r="BD98" s="113">
        <v>9688.3462999999992</v>
      </c>
      <c r="BE98" s="113">
        <v>7404.64635</v>
      </c>
      <c r="BF98" s="112">
        <v>226.41810000000001</v>
      </c>
      <c r="BG98" s="112">
        <v>407.63780000000003</v>
      </c>
      <c r="BH98" s="112">
        <v>681.72865000000002</v>
      </c>
      <c r="BI98" s="112">
        <v>1619.2611999999999</v>
      </c>
      <c r="BJ98" s="112">
        <v>240.52785</v>
      </c>
      <c r="BK98" s="112">
        <v>235.32210000000001</v>
      </c>
      <c r="BL98" s="112">
        <v>443.46805000000001</v>
      </c>
      <c r="BM98" s="112">
        <v>222.99979999999999</v>
      </c>
      <c r="BN98" s="112">
        <v>1227.15111</v>
      </c>
      <c r="BO98" s="112">
        <v>1497.0298</v>
      </c>
      <c r="BP98" s="112">
        <v>5587.3751599999996</v>
      </c>
      <c r="BQ98" s="112">
        <v>7056.7800500000003</v>
      </c>
      <c r="BR98" s="112">
        <v>5561.0323500000004</v>
      </c>
      <c r="BS98" s="112">
        <v>3266.145</v>
      </c>
      <c r="BT98" s="112">
        <v>5298.5330999999996</v>
      </c>
      <c r="BU98" s="112">
        <v>8646.2865500000007</v>
      </c>
      <c r="BV98" s="112">
        <v>9465.3464999999997</v>
      </c>
      <c r="BW98" s="112">
        <v>6177.4952400000002</v>
      </c>
      <c r="BX98" s="112">
        <v>36632.328249999999</v>
      </c>
      <c r="BY98" s="112">
        <v>40798.66676</v>
      </c>
      <c r="BZ98" s="112">
        <v>48275.66173</v>
      </c>
      <c r="CA98" s="112">
        <v>44029.0844</v>
      </c>
      <c r="CB98" s="112">
        <v>42038.084260000003</v>
      </c>
      <c r="CC98" s="112">
        <v>46093.27147</v>
      </c>
      <c r="CD98" s="112">
        <v>49546.994209999997</v>
      </c>
      <c r="CE98" s="112">
        <v>51333.72668</v>
      </c>
      <c r="CF98" s="112">
        <v>49573.533710000003</v>
      </c>
      <c r="CG98" s="112">
        <v>-1820.42624</v>
      </c>
      <c r="CH98" s="112">
        <v>2417.2424099999998</v>
      </c>
      <c r="CI98" s="112">
        <v>-1076.9218699999999</v>
      </c>
      <c r="CJ98" s="112">
        <v>1111.05682</v>
      </c>
      <c r="CK98" s="112">
        <v>-4097.4028500000004</v>
      </c>
      <c r="CL98" s="112">
        <v>-1839.40075</v>
      </c>
      <c r="CM98" s="112">
        <v>5333.8296899999996</v>
      </c>
      <c r="CN98" s="112">
        <v>3518.2150700000002</v>
      </c>
      <c r="CO98" s="112">
        <v>-3652.4155599999999</v>
      </c>
      <c r="CP98" s="113">
        <v>7289.4213499999996</v>
      </c>
      <c r="CQ98" s="113">
        <v>7249.4316500000004</v>
      </c>
      <c r="CR98" s="113">
        <v>7209.442</v>
      </c>
      <c r="CS98" s="113">
        <v>12169.45235</v>
      </c>
      <c r="CT98" s="113">
        <v>15529.4627</v>
      </c>
      <c r="CU98" s="113">
        <v>15489.473050000001</v>
      </c>
      <c r="CV98" s="113">
        <v>15449.483399999999</v>
      </c>
      <c r="CW98" s="113">
        <v>15409.49375</v>
      </c>
      <c r="CX98" s="113">
        <v>15369.504150000001</v>
      </c>
      <c r="CY98" s="113">
        <v>15180.75434</v>
      </c>
      <c r="CZ98" s="113">
        <v>20782.7029</v>
      </c>
      <c r="DA98" s="113">
        <v>16224.656070000001</v>
      </c>
      <c r="DB98" s="113">
        <v>20081.82849</v>
      </c>
      <c r="DC98" s="113">
        <v>20672.245139999999</v>
      </c>
      <c r="DD98" s="113">
        <v>23682.7379</v>
      </c>
      <c r="DE98" s="113">
        <v>22484.029200000001</v>
      </c>
      <c r="DF98" s="113">
        <v>21140.632580000001</v>
      </c>
      <c r="DG98" s="113">
        <v>22198.440620000001</v>
      </c>
      <c r="DH98" s="113">
        <v>36932.293420000002</v>
      </c>
      <c r="DI98" s="113">
        <v>40112.211020000002</v>
      </c>
      <c r="DJ98" s="113">
        <v>36630.490709999998</v>
      </c>
      <c r="DK98" s="113">
        <v>39376.075960000002</v>
      </c>
      <c r="DL98" s="113">
        <v>44063.435109999999</v>
      </c>
      <c r="DM98" s="113">
        <v>48912.928269999997</v>
      </c>
      <c r="DN98" s="113">
        <v>42380.059529999999</v>
      </c>
      <c r="DO98" s="113">
        <v>37518.192490000001</v>
      </c>
      <c r="DP98" s="113">
        <v>42228.40569</v>
      </c>
      <c r="DQ98" s="112">
        <v>-21751.539079999999</v>
      </c>
      <c r="DR98" s="112">
        <v>-19329.508119999999</v>
      </c>
      <c r="DS98" s="112">
        <v>-20405.834640000001</v>
      </c>
      <c r="DT98" s="112">
        <v>-19294.247469999998</v>
      </c>
      <c r="DU98" s="112">
        <v>-23391.189969999999</v>
      </c>
      <c r="DV98" s="112">
        <v>-25230.19037</v>
      </c>
      <c r="DW98" s="112">
        <v>-19896.030330000001</v>
      </c>
      <c r="DX98" s="112">
        <v>-16377.55991</v>
      </c>
      <c r="DY98" s="112">
        <v>-20029.965069999998</v>
      </c>
      <c r="DZ98" s="112">
        <v>-355.79865000000001</v>
      </c>
      <c r="EA98" s="112">
        <v>-342.00090999999998</v>
      </c>
      <c r="EB98" s="112">
        <v>-336.84113000000002</v>
      </c>
      <c r="EC98" s="112">
        <v>-2389.42931</v>
      </c>
      <c r="ED98" s="112">
        <v>-2620.15409</v>
      </c>
      <c r="EE98" s="112">
        <v>-2713.8031799999999</v>
      </c>
      <c r="EF98" s="112">
        <v>-2810.0951799999998</v>
      </c>
      <c r="EG98" s="112">
        <v>-2602.4719799999998</v>
      </c>
      <c r="EH98" s="112">
        <v>-2445.9226699999999</v>
      </c>
      <c r="EI98" s="112">
        <v>929.36234999999999</v>
      </c>
      <c r="EJ98" s="112">
        <v>778.74309000000005</v>
      </c>
      <c r="EK98" s="112">
        <v>735.65587000000005</v>
      </c>
      <c r="EL98" s="112">
        <v>-1166.28431</v>
      </c>
      <c r="EM98" s="112">
        <v>-831.67508999999995</v>
      </c>
      <c r="EN98" s="112">
        <v>-948.10918000000004</v>
      </c>
      <c r="EO98" s="112">
        <v>-937.99617999999998</v>
      </c>
      <c r="EP98" s="112">
        <v>-715.24098000000004</v>
      </c>
      <c r="EQ98" s="114">
        <v>-722.80267000000003</v>
      </c>
    </row>
    <row r="99" spans="1:147" x14ac:dyDescent="0.25">
      <c r="A99" s="110" t="s">
        <v>337</v>
      </c>
      <c r="B99" s="110">
        <v>5910</v>
      </c>
      <c r="C99" s="110"/>
      <c r="D99" s="111">
        <v>1257.2643</v>
      </c>
      <c r="E99" s="111">
        <v>1767.3485499999999</v>
      </c>
      <c r="F99" s="111">
        <v>1439.84304</v>
      </c>
      <c r="G99" s="111">
        <v>1719.7092399999999</v>
      </c>
      <c r="H99" s="111">
        <v>1553.5287699999999</v>
      </c>
      <c r="I99" s="111">
        <v>1410.6925699999999</v>
      </c>
      <c r="J99" s="111">
        <v>1494.4528</v>
      </c>
      <c r="K99" s="111">
        <v>1708.7438999999999</v>
      </c>
      <c r="L99" s="111">
        <v>1536.52064</v>
      </c>
      <c r="M99" s="111">
        <v>1102.5374999999999</v>
      </c>
      <c r="N99" s="111">
        <v>1609.72092</v>
      </c>
      <c r="O99" s="111">
        <v>1634.18732</v>
      </c>
      <c r="P99" s="111">
        <v>1689.9642699999999</v>
      </c>
      <c r="Q99" s="111">
        <v>1628.02964</v>
      </c>
      <c r="R99" s="111">
        <v>1536.8486800000001</v>
      </c>
      <c r="S99" s="111">
        <v>1698.31017</v>
      </c>
      <c r="T99" s="111">
        <v>1763.49476</v>
      </c>
      <c r="U99" s="111">
        <v>1712.54865</v>
      </c>
      <c r="V99" s="112">
        <v>154.7268</v>
      </c>
      <c r="W99" s="112">
        <v>157.62763000000001</v>
      </c>
      <c r="X99" s="112">
        <v>-194.34428</v>
      </c>
      <c r="Y99" s="112">
        <v>29.744969999999999</v>
      </c>
      <c r="Z99" s="112">
        <v>-74.500870000000106</v>
      </c>
      <c r="AA99" s="112">
        <v>-126.15611</v>
      </c>
      <c r="AB99" s="112">
        <v>-203.85737</v>
      </c>
      <c r="AC99" s="112">
        <v>-54.750860000000102</v>
      </c>
      <c r="AD99" s="112">
        <v>-176.02800999999999</v>
      </c>
      <c r="AE99" s="111">
        <v>1128.1642999999999</v>
      </c>
      <c r="AF99" s="111">
        <v>1648.24855</v>
      </c>
      <c r="AG99" s="111">
        <v>1320.7430400000001</v>
      </c>
      <c r="AH99" s="111">
        <v>1609.10924</v>
      </c>
      <c r="AI99" s="111">
        <v>1440.92877</v>
      </c>
      <c r="AJ99" s="111">
        <v>1325.1925699999999</v>
      </c>
      <c r="AK99" s="111">
        <v>1408.9528</v>
      </c>
      <c r="AL99" s="111">
        <v>1627.2438999999999</v>
      </c>
      <c r="AM99" s="111">
        <v>1458.02064</v>
      </c>
      <c r="AN99" s="112">
        <v>-25.626799999999999</v>
      </c>
      <c r="AO99" s="112">
        <v>-38.527630000000002</v>
      </c>
      <c r="AP99" s="112">
        <v>313.44427999999999</v>
      </c>
      <c r="AQ99" s="112">
        <v>80.8550299999999</v>
      </c>
      <c r="AR99" s="112">
        <v>187.10086999999999</v>
      </c>
      <c r="AS99" s="112">
        <v>211.65611000000001</v>
      </c>
      <c r="AT99" s="112">
        <v>289.35737</v>
      </c>
      <c r="AU99" s="112">
        <v>136.25085999999999</v>
      </c>
      <c r="AV99" s="112">
        <v>254.52800999999999</v>
      </c>
      <c r="AW99" s="113">
        <v>0</v>
      </c>
      <c r="AX99" s="113">
        <v>4.2427999999999999</v>
      </c>
      <c r="AY99" s="113">
        <v>12.87055</v>
      </c>
      <c r="AZ99" s="113">
        <v>0</v>
      </c>
      <c r="BA99" s="113">
        <v>32.262</v>
      </c>
      <c r="BB99" s="113">
        <v>0</v>
      </c>
      <c r="BC99" s="113">
        <v>0</v>
      </c>
      <c r="BD99" s="113">
        <v>0</v>
      </c>
      <c r="BE99" s="113">
        <v>69.088049999999996</v>
      </c>
      <c r="BF99" s="112">
        <v>4.7</v>
      </c>
      <c r="BG99" s="112">
        <v>0</v>
      </c>
      <c r="BH99" s="112">
        <v>0</v>
      </c>
      <c r="BI99" s="112">
        <v>0</v>
      </c>
      <c r="BJ99" s="112">
        <v>0</v>
      </c>
      <c r="BK99" s="112">
        <v>0</v>
      </c>
      <c r="BL99" s="112">
        <v>0</v>
      </c>
      <c r="BM99" s="112">
        <v>0</v>
      </c>
      <c r="BN99" s="112">
        <v>0</v>
      </c>
      <c r="BO99" s="112">
        <v>-4.7</v>
      </c>
      <c r="BP99" s="112">
        <v>4.2427999999999999</v>
      </c>
      <c r="BQ99" s="112">
        <v>12.87055</v>
      </c>
      <c r="BR99" s="112">
        <v>0</v>
      </c>
      <c r="BS99" s="112">
        <v>32.262</v>
      </c>
      <c r="BT99" s="112">
        <v>0</v>
      </c>
      <c r="BU99" s="112">
        <v>0</v>
      </c>
      <c r="BV99" s="112">
        <v>0</v>
      </c>
      <c r="BW99" s="112">
        <v>69.088049999999996</v>
      </c>
      <c r="BX99" s="112">
        <v>1128.1642999999999</v>
      </c>
      <c r="BY99" s="112">
        <v>1652.49135</v>
      </c>
      <c r="BZ99" s="112">
        <v>1333.6135899999999</v>
      </c>
      <c r="CA99" s="112">
        <v>1609.10924</v>
      </c>
      <c r="CB99" s="112">
        <v>1473.1907699999999</v>
      </c>
      <c r="CC99" s="112">
        <v>1325.1925699999999</v>
      </c>
      <c r="CD99" s="112">
        <v>1408.9528</v>
      </c>
      <c r="CE99" s="112">
        <v>1627.2438999999999</v>
      </c>
      <c r="CF99" s="112">
        <v>1527.10869</v>
      </c>
      <c r="CG99" s="112">
        <v>20.9268</v>
      </c>
      <c r="CH99" s="112">
        <v>42.770429999999998</v>
      </c>
      <c r="CI99" s="112">
        <v>-300.57373000000001</v>
      </c>
      <c r="CJ99" s="112">
        <v>-80.855029999999999</v>
      </c>
      <c r="CK99" s="112">
        <v>-154.83886999999999</v>
      </c>
      <c r="CL99" s="112">
        <v>-211.65611000000001</v>
      </c>
      <c r="CM99" s="112">
        <v>-289.35737</v>
      </c>
      <c r="CN99" s="112">
        <v>-136.25085999999999</v>
      </c>
      <c r="CO99" s="112">
        <v>-185.43996000000001</v>
      </c>
      <c r="CP99" s="113">
        <v>2727.70235</v>
      </c>
      <c r="CQ99" s="113">
        <v>2603.70235</v>
      </c>
      <c r="CR99" s="113">
        <v>2479.70235</v>
      </c>
      <c r="CS99" s="113">
        <v>2355.70235</v>
      </c>
      <c r="CT99" s="113">
        <v>2231.70235</v>
      </c>
      <c r="CU99" s="113">
        <v>2108.3214499999999</v>
      </c>
      <c r="CV99" s="113">
        <v>1983.70235</v>
      </c>
      <c r="CW99" s="113">
        <v>1934.7970499999999</v>
      </c>
      <c r="CX99" s="113">
        <v>1723.8323499999999</v>
      </c>
      <c r="CY99" s="113">
        <v>2868.83455</v>
      </c>
      <c r="CZ99" s="113">
        <v>2744.5192000000002</v>
      </c>
      <c r="DA99" s="113">
        <v>2666.3054699999998</v>
      </c>
      <c r="DB99" s="113">
        <v>2574.82285</v>
      </c>
      <c r="DC99" s="113">
        <v>2428.2253099999998</v>
      </c>
      <c r="DD99" s="113">
        <v>2317.9552100000001</v>
      </c>
      <c r="DE99" s="113">
        <v>2250.7539000000002</v>
      </c>
      <c r="DF99" s="113">
        <v>2338.2604999999999</v>
      </c>
      <c r="DG99" s="113">
        <v>1859.71324</v>
      </c>
      <c r="DH99" s="113">
        <v>1558.62727</v>
      </c>
      <c r="DI99" s="113">
        <v>1391.5414900000001</v>
      </c>
      <c r="DJ99" s="113">
        <v>1613.90149</v>
      </c>
      <c r="DK99" s="113">
        <v>1603.2738999999999</v>
      </c>
      <c r="DL99" s="113">
        <v>1611.51523</v>
      </c>
      <c r="DM99" s="113">
        <v>1712.9012399999999</v>
      </c>
      <c r="DN99" s="113">
        <v>1935.0572999999999</v>
      </c>
      <c r="DO99" s="113">
        <v>2158.8147600000002</v>
      </c>
      <c r="DP99" s="113">
        <v>1865.7074600000001</v>
      </c>
      <c r="DQ99" s="112">
        <v>1310.2072800000001</v>
      </c>
      <c r="DR99" s="112">
        <v>1352.9777099999999</v>
      </c>
      <c r="DS99" s="112">
        <v>1052.40398</v>
      </c>
      <c r="DT99" s="112">
        <v>971.54894999999999</v>
      </c>
      <c r="DU99" s="112">
        <v>816.71007999999995</v>
      </c>
      <c r="DV99" s="112">
        <v>605.05397000000005</v>
      </c>
      <c r="DW99" s="112">
        <v>315.69659999999999</v>
      </c>
      <c r="DX99" s="112">
        <v>179.44574</v>
      </c>
      <c r="DY99" s="112">
        <v>-5.9942200000000003</v>
      </c>
      <c r="DZ99" s="112">
        <v>27.160129999999999</v>
      </c>
      <c r="EA99" s="112">
        <v>24.837510000000002</v>
      </c>
      <c r="EB99" s="112">
        <v>22.899550000000001</v>
      </c>
      <c r="EC99" s="112">
        <v>12.50731</v>
      </c>
      <c r="ED99" s="112">
        <v>10.85093</v>
      </c>
      <c r="EE99" s="112">
        <v>10.50207</v>
      </c>
      <c r="EF99" s="112">
        <v>-7.3479000000000001</v>
      </c>
      <c r="EG99" s="112">
        <v>-10.317449999999999</v>
      </c>
      <c r="EH99" s="112">
        <v>4.5019</v>
      </c>
      <c r="EI99" s="112">
        <v>156.26013</v>
      </c>
      <c r="EJ99" s="112">
        <v>143.93751</v>
      </c>
      <c r="EK99" s="112">
        <v>141.99955</v>
      </c>
      <c r="EL99" s="112">
        <v>123.10731</v>
      </c>
      <c r="EM99" s="112">
        <v>123.45093</v>
      </c>
      <c r="EN99" s="112">
        <v>96.002070000000003</v>
      </c>
      <c r="EO99" s="112">
        <v>78.152100000000004</v>
      </c>
      <c r="EP99" s="112">
        <v>71.182550000000006</v>
      </c>
      <c r="EQ99" s="114">
        <v>83.001900000000006</v>
      </c>
    </row>
    <row r="100" spans="1:147" x14ac:dyDescent="0.25">
      <c r="A100" s="110" t="s">
        <v>336</v>
      </c>
      <c r="B100" s="110">
        <v>5752</v>
      </c>
      <c r="C100" s="110"/>
      <c r="D100" s="111">
        <v>1028.0970600000001</v>
      </c>
      <c r="E100" s="111">
        <v>1018.77676</v>
      </c>
      <c r="F100" s="111">
        <v>1676.06231</v>
      </c>
      <c r="G100" s="111">
        <v>1846.8536099999999</v>
      </c>
      <c r="H100" s="111">
        <v>1364.68778</v>
      </c>
      <c r="I100" s="111">
        <v>1683.9451300000001</v>
      </c>
      <c r="J100" s="111">
        <v>1354.21019</v>
      </c>
      <c r="K100" s="111">
        <v>2012.2295899999999</v>
      </c>
      <c r="L100" s="111">
        <v>1301.09079</v>
      </c>
      <c r="M100" s="111">
        <v>1105.49477</v>
      </c>
      <c r="N100" s="111">
        <v>1105.6009200000001</v>
      </c>
      <c r="O100" s="111">
        <v>1922.0950600000001</v>
      </c>
      <c r="P100" s="111">
        <v>1629.50809</v>
      </c>
      <c r="Q100" s="111">
        <v>1443.0827899999999</v>
      </c>
      <c r="R100" s="111">
        <v>1615.9062899999999</v>
      </c>
      <c r="S100" s="111">
        <v>1428.71902</v>
      </c>
      <c r="T100" s="111">
        <v>2002.6800699999999</v>
      </c>
      <c r="U100" s="111">
        <v>1520.49416</v>
      </c>
      <c r="V100" s="112">
        <v>-77.397710000000004</v>
      </c>
      <c r="W100" s="112">
        <v>-86.824160000000106</v>
      </c>
      <c r="X100" s="112">
        <v>-246.03274999999999</v>
      </c>
      <c r="Y100" s="112">
        <v>217.34551999999999</v>
      </c>
      <c r="Z100" s="112">
        <v>-78.395009999999999</v>
      </c>
      <c r="AA100" s="112">
        <v>68.038840000000206</v>
      </c>
      <c r="AB100" s="112">
        <v>-74.508830000000003</v>
      </c>
      <c r="AC100" s="112">
        <v>9.5495200000000295</v>
      </c>
      <c r="AD100" s="112">
        <v>-219.40337</v>
      </c>
      <c r="AE100" s="111">
        <v>952.39706000000001</v>
      </c>
      <c r="AF100" s="111">
        <v>942.33261000000005</v>
      </c>
      <c r="AG100" s="111">
        <v>1575.9411600000001</v>
      </c>
      <c r="AH100" s="111">
        <v>1735.2745600000001</v>
      </c>
      <c r="AI100" s="111">
        <v>1294.88778</v>
      </c>
      <c r="AJ100" s="111">
        <v>1613.09788</v>
      </c>
      <c r="AK100" s="111">
        <v>1289.4101900000001</v>
      </c>
      <c r="AL100" s="111">
        <v>1946.6293800000001</v>
      </c>
      <c r="AM100" s="111">
        <v>1237.6707899999999</v>
      </c>
      <c r="AN100" s="112">
        <v>153.09771000000001</v>
      </c>
      <c r="AO100" s="112">
        <v>163.26831000000001</v>
      </c>
      <c r="AP100" s="112">
        <v>346.15390000000002</v>
      </c>
      <c r="AQ100" s="112">
        <v>-105.76647</v>
      </c>
      <c r="AR100" s="112">
        <v>148.19501</v>
      </c>
      <c r="AS100" s="112">
        <v>2.8084099999998702</v>
      </c>
      <c r="AT100" s="112">
        <v>139.30883</v>
      </c>
      <c r="AU100" s="112">
        <v>56.050689999999797</v>
      </c>
      <c r="AV100" s="112">
        <v>282.82337000000001</v>
      </c>
      <c r="AW100" s="113">
        <v>0</v>
      </c>
      <c r="AX100" s="113">
        <v>142.34415000000001</v>
      </c>
      <c r="AY100" s="113">
        <v>27.321149999999999</v>
      </c>
      <c r="AZ100" s="113">
        <v>38.779049999999998</v>
      </c>
      <c r="BA100" s="113">
        <v>0</v>
      </c>
      <c r="BB100" s="113">
        <v>1.04725</v>
      </c>
      <c r="BC100" s="113">
        <v>0</v>
      </c>
      <c r="BD100" s="113">
        <v>42.003</v>
      </c>
      <c r="BE100" s="113">
        <v>6.1335499999999996</v>
      </c>
      <c r="BF100" s="112">
        <v>0</v>
      </c>
      <c r="BG100" s="112">
        <v>0</v>
      </c>
      <c r="BH100" s="112">
        <v>0</v>
      </c>
      <c r="BI100" s="112">
        <v>34.856000000000002</v>
      </c>
      <c r="BJ100" s="112">
        <v>16.015999999999998</v>
      </c>
      <c r="BK100" s="112">
        <v>14.808</v>
      </c>
      <c r="BL100" s="112">
        <v>0.4</v>
      </c>
      <c r="BM100" s="112">
        <v>0</v>
      </c>
      <c r="BN100" s="112">
        <v>2.96</v>
      </c>
      <c r="BO100" s="112">
        <v>0</v>
      </c>
      <c r="BP100" s="112">
        <v>142.34415000000001</v>
      </c>
      <c r="BQ100" s="112">
        <v>27.321149999999999</v>
      </c>
      <c r="BR100" s="112">
        <v>3.9230499999999999</v>
      </c>
      <c r="BS100" s="112">
        <v>-16.015999999999998</v>
      </c>
      <c r="BT100" s="112">
        <v>-13.76075</v>
      </c>
      <c r="BU100" s="112">
        <v>-0.4</v>
      </c>
      <c r="BV100" s="112">
        <v>42.003</v>
      </c>
      <c r="BW100" s="112">
        <v>3.1735500000000001</v>
      </c>
      <c r="BX100" s="112">
        <v>952.39706000000001</v>
      </c>
      <c r="BY100" s="112">
        <v>1084.6767600000001</v>
      </c>
      <c r="BZ100" s="112">
        <v>1603.2623100000001</v>
      </c>
      <c r="CA100" s="112">
        <v>1774.0536099999999</v>
      </c>
      <c r="CB100" s="112">
        <v>1294.88778</v>
      </c>
      <c r="CC100" s="112">
        <v>1614.1451300000001</v>
      </c>
      <c r="CD100" s="112">
        <v>1289.4101900000001</v>
      </c>
      <c r="CE100" s="112">
        <v>1988.63238</v>
      </c>
      <c r="CF100" s="112">
        <v>1243.8043399999999</v>
      </c>
      <c r="CG100" s="112">
        <v>-153.09771000000001</v>
      </c>
      <c r="CH100" s="112">
        <v>-20.924160000000001</v>
      </c>
      <c r="CI100" s="112">
        <v>-318.83274999999998</v>
      </c>
      <c r="CJ100" s="112">
        <v>109.68952</v>
      </c>
      <c r="CK100" s="112">
        <v>-164.21100999999999</v>
      </c>
      <c r="CL100" s="112">
        <v>-16.56916</v>
      </c>
      <c r="CM100" s="112">
        <v>-139.70883000000001</v>
      </c>
      <c r="CN100" s="112">
        <v>-14.047689999999999</v>
      </c>
      <c r="CO100" s="112">
        <v>-279.64981999999998</v>
      </c>
      <c r="CP100" s="113">
        <v>752.02475000000004</v>
      </c>
      <c r="CQ100" s="113">
        <v>761.5</v>
      </c>
      <c r="CR100" s="113">
        <v>684</v>
      </c>
      <c r="CS100" s="113">
        <v>995</v>
      </c>
      <c r="CT100" s="113">
        <v>906</v>
      </c>
      <c r="CU100" s="113">
        <v>740.5</v>
      </c>
      <c r="CV100" s="113">
        <v>689</v>
      </c>
      <c r="CW100" s="113">
        <v>1287.5</v>
      </c>
      <c r="CX100" s="113">
        <v>955</v>
      </c>
      <c r="CY100" s="113">
        <v>780.66447000000005</v>
      </c>
      <c r="CZ100" s="113">
        <v>842.87315000000001</v>
      </c>
      <c r="DA100" s="113">
        <v>1078.6039000000001</v>
      </c>
      <c r="DB100" s="113">
        <v>1180.9955500000001</v>
      </c>
      <c r="DC100" s="113">
        <v>1179.07394</v>
      </c>
      <c r="DD100" s="113">
        <v>1290.9719299999999</v>
      </c>
      <c r="DE100" s="113">
        <v>762.57596999999998</v>
      </c>
      <c r="DF100" s="113">
        <v>1350.75728</v>
      </c>
      <c r="DG100" s="113">
        <v>1113.6346599999999</v>
      </c>
      <c r="DH100" s="113">
        <v>770.46757000000002</v>
      </c>
      <c r="DI100" s="113">
        <v>853.60041000000001</v>
      </c>
      <c r="DJ100" s="113">
        <v>1408.16391</v>
      </c>
      <c r="DK100" s="113">
        <v>1400.8660400000001</v>
      </c>
      <c r="DL100" s="113">
        <v>1563.15544</v>
      </c>
      <c r="DM100" s="113">
        <v>1691.6225899999999</v>
      </c>
      <c r="DN100" s="113">
        <v>1302.9354599999999</v>
      </c>
      <c r="DO100" s="113">
        <v>1905.16446</v>
      </c>
      <c r="DP100" s="113">
        <v>1947.69166</v>
      </c>
      <c r="DQ100" s="112">
        <v>10.196899999999999</v>
      </c>
      <c r="DR100" s="112">
        <v>-10.727259999999999</v>
      </c>
      <c r="DS100" s="112">
        <v>-329.56000999999998</v>
      </c>
      <c r="DT100" s="112">
        <v>-219.87048999999999</v>
      </c>
      <c r="DU100" s="112">
        <v>-384.08150000000001</v>
      </c>
      <c r="DV100" s="112">
        <v>-400.65066000000002</v>
      </c>
      <c r="DW100" s="112">
        <v>-540.35949000000005</v>
      </c>
      <c r="DX100" s="112">
        <v>-554.40718000000004</v>
      </c>
      <c r="DY100" s="112">
        <v>-834.05700000000002</v>
      </c>
      <c r="DZ100" s="112">
        <v>3.3908399999999999</v>
      </c>
      <c r="EA100" s="112">
        <v>-0.6804</v>
      </c>
      <c r="EB100" s="112">
        <v>-78.557180000000002</v>
      </c>
      <c r="EC100" s="112">
        <v>5.4474200000000002</v>
      </c>
      <c r="ED100" s="112">
        <v>-3.6339800000000002</v>
      </c>
      <c r="EE100" s="112">
        <v>-2.59118</v>
      </c>
      <c r="EF100" s="112">
        <v>-5.0554100000000002</v>
      </c>
      <c r="EG100" s="112">
        <v>-2.5540600000000002</v>
      </c>
      <c r="EH100" s="112">
        <v>-8.51708</v>
      </c>
      <c r="EI100" s="112">
        <v>79.09084</v>
      </c>
      <c r="EJ100" s="112">
        <v>75.763599999999997</v>
      </c>
      <c r="EK100" s="112">
        <v>21.56382</v>
      </c>
      <c r="EL100" s="112">
        <v>117.02642</v>
      </c>
      <c r="EM100" s="112">
        <v>66.166020000000003</v>
      </c>
      <c r="EN100" s="112">
        <v>68.25582</v>
      </c>
      <c r="EO100" s="112">
        <v>59.744590000000002</v>
      </c>
      <c r="EP100" s="112">
        <v>63.045940000000002</v>
      </c>
      <c r="EQ100" s="114">
        <v>54.902920000000002</v>
      </c>
    </row>
    <row r="101" spans="1:147" x14ac:dyDescent="0.25">
      <c r="A101" s="110" t="s">
        <v>335</v>
      </c>
      <c r="B101" s="110">
        <v>5479</v>
      </c>
      <c r="C101" s="110"/>
      <c r="D101" s="111">
        <v>2147.0527400000001</v>
      </c>
      <c r="E101" s="111">
        <v>2081.85887</v>
      </c>
      <c r="F101" s="111">
        <v>2147.2682300000001</v>
      </c>
      <c r="G101" s="111">
        <v>2411.4211500000001</v>
      </c>
      <c r="H101" s="111">
        <v>2659.8714799999998</v>
      </c>
      <c r="I101" s="111">
        <v>2616.46443</v>
      </c>
      <c r="J101" s="111">
        <v>3100.3286899999998</v>
      </c>
      <c r="K101" s="111">
        <v>2629.4475699999998</v>
      </c>
      <c r="L101" s="111">
        <v>2649.7776399999998</v>
      </c>
      <c r="M101" s="111">
        <v>2349.1656600000001</v>
      </c>
      <c r="N101" s="111">
        <v>2623.6210700000001</v>
      </c>
      <c r="O101" s="111">
        <v>2456.2689999999998</v>
      </c>
      <c r="P101" s="111">
        <v>2432.79997</v>
      </c>
      <c r="Q101" s="111">
        <v>3188.2499899999998</v>
      </c>
      <c r="R101" s="111">
        <v>2653.9645799999998</v>
      </c>
      <c r="S101" s="111">
        <v>2838.8699200000001</v>
      </c>
      <c r="T101" s="111">
        <v>3099.7797799999998</v>
      </c>
      <c r="U101" s="111">
        <v>2951.59665</v>
      </c>
      <c r="V101" s="112">
        <v>-202.11292</v>
      </c>
      <c r="W101" s="112">
        <v>-541.76220000000001</v>
      </c>
      <c r="X101" s="112">
        <v>-309.00076999999999</v>
      </c>
      <c r="Y101" s="112">
        <v>-21.378819999999902</v>
      </c>
      <c r="Z101" s="112">
        <v>-528.37851000000001</v>
      </c>
      <c r="AA101" s="112">
        <v>-37.500149999999799</v>
      </c>
      <c r="AB101" s="112">
        <v>261.45877000000002</v>
      </c>
      <c r="AC101" s="112">
        <v>-470.33220999999998</v>
      </c>
      <c r="AD101" s="112">
        <v>-301.81900999999999</v>
      </c>
      <c r="AE101" s="111">
        <v>2058.9507400000002</v>
      </c>
      <c r="AF101" s="111">
        <v>1984.65687</v>
      </c>
      <c r="AG101" s="111">
        <v>2037.6712299999999</v>
      </c>
      <c r="AH101" s="111">
        <v>2238.7876999999999</v>
      </c>
      <c r="AI101" s="111">
        <v>2477.7230300000001</v>
      </c>
      <c r="AJ101" s="111">
        <v>2443.0159800000001</v>
      </c>
      <c r="AK101" s="111">
        <v>2924.93424</v>
      </c>
      <c r="AL101" s="111">
        <v>2423.7731199999998</v>
      </c>
      <c r="AM101" s="111">
        <v>2506.7306899999999</v>
      </c>
      <c r="AN101" s="112">
        <v>290.21492000000001</v>
      </c>
      <c r="AO101" s="112">
        <v>638.96420000000001</v>
      </c>
      <c r="AP101" s="112">
        <v>418.59777000000003</v>
      </c>
      <c r="AQ101" s="112">
        <v>194.01227</v>
      </c>
      <c r="AR101" s="112">
        <v>710.52696000000003</v>
      </c>
      <c r="AS101" s="112">
        <v>210.9486</v>
      </c>
      <c r="AT101" s="112">
        <v>-86.064319999999995</v>
      </c>
      <c r="AU101" s="112">
        <v>676.00666000000001</v>
      </c>
      <c r="AV101" s="112">
        <v>444.86595999999997</v>
      </c>
      <c r="AW101" s="113">
        <v>933.15035</v>
      </c>
      <c r="AX101" s="113">
        <v>2137.1579999999999</v>
      </c>
      <c r="AY101" s="113">
        <v>2002.69165</v>
      </c>
      <c r="AZ101" s="113">
        <v>92.604699999999994</v>
      </c>
      <c r="BA101" s="113">
        <v>39.612499999999997</v>
      </c>
      <c r="BB101" s="113">
        <v>36.558349999999997</v>
      </c>
      <c r="BC101" s="113">
        <v>405.2955</v>
      </c>
      <c r="BD101" s="113">
        <v>188.68844999999999</v>
      </c>
      <c r="BE101" s="113">
        <v>508.07499999999999</v>
      </c>
      <c r="BF101" s="112">
        <v>96.10575</v>
      </c>
      <c r="BG101" s="112">
        <v>16.04485</v>
      </c>
      <c r="BH101" s="112">
        <v>33.351999999999997</v>
      </c>
      <c r="BI101" s="112">
        <v>273.1053</v>
      </c>
      <c r="BJ101" s="112">
        <v>31.771999999999998</v>
      </c>
      <c r="BK101" s="112">
        <v>34.228700000000003</v>
      </c>
      <c r="BL101" s="112">
        <v>58.591050000000003</v>
      </c>
      <c r="BM101" s="112">
        <v>42.149949999999997</v>
      </c>
      <c r="BN101" s="112">
        <v>2649.25765</v>
      </c>
      <c r="BO101" s="112">
        <v>837.04459999999995</v>
      </c>
      <c r="BP101" s="112">
        <v>2121.1131500000001</v>
      </c>
      <c r="BQ101" s="112">
        <v>1969.3396499999999</v>
      </c>
      <c r="BR101" s="112">
        <v>-180.50059999999999</v>
      </c>
      <c r="BS101" s="112">
        <v>7.8404999999999996</v>
      </c>
      <c r="BT101" s="112">
        <v>2.32965</v>
      </c>
      <c r="BU101" s="112">
        <v>346.70445000000001</v>
      </c>
      <c r="BV101" s="112">
        <v>146.5385</v>
      </c>
      <c r="BW101" s="112">
        <v>-2141.1826500000002</v>
      </c>
      <c r="BX101" s="112">
        <v>2992.1010900000001</v>
      </c>
      <c r="BY101" s="112">
        <v>4121.8148700000002</v>
      </c>
      <c r="BZ101" s="112">
        <v>4040.3628800000001</v>
      </c>
      <c r="CA101" s="112">
        <v>2331.3924000000002</v>
      </c>
      <c r="CB101" s="112">
        <v>2517.3355299999998</v>
      </c>
      <c r="CC101" s="112">
        <v>2479.5743299999999</v>
      </c>
      <c r="CD101" s="112">
        <v>3330.2297400000002</v>
      </c>
      <c r="CE101" s="112">
        <v>2612.4615699999999</v>
      </c>
      <c r="CF101" s="112">
        <v>3014.8056900000001</v>
      </c>
      <c r="CG101" s="112">
        <v>546.82968000000005</v>
      </c>
      <c r="CH101" s="112">
        <v>1482.14895</v>
      </c>
      <c r="CI101" s="112">
        <v>1550.74188</v>
      </c>
      <c r="CJ101" s="112">
        <v>-374.51287000000002</v>
      </c>
      <c r="CK101" s="112">
        <v>-702.68646000000001</v>
      </c>
      <c r="CL101" s="112">
        <v>-208.61895000000001</v>
      </c>
      <c r="CM101" s="112">
        <v>432.76877000000002</v>
      </c>
      <c r="CN101" s="112">
        <v>-529.46816000000001</v>
      </c>
      <c r="CO101" s="112">
        <v>-2586.0486099999998</v>
      </c>
      <c r="CP101" s="113">
        <v>3802</v>
      </c>
      <c r="CQ101" s="113">
        <v>3653.5</v>
      </c>
      <c r="CR101" s="113">
        <v>4604</v>
      </c>
      <c r="CS101" s="113">
        <v>4490.5</v>
      </c>
      <c r="CT101" s="113">
        <v>4309</v>
      </c>
      <c r="CU101" s="113">
        <v>4099.5</v>
      </c>
      <c r="CV101" s="113">
        <v>3956.5</v>
      </c>
      <c r="CW101" s="113">
        <v>4313.5</v>
      </c>
      <c r="CX101" s="113">
        <v>4030.5</v>
      </c>
      <c r="CY101" s="113">
        <v>3989.7117899999998</v>
      </c>
      <c r="CZ101" s="113">
        <v>3742.1528499999999</v>
      </c>
      <c r="DA101" s="113">
        <v>4836.70759</v>
      </c>
      <c r="DB101" s="113">
        <v>4675.18768</v>
      </c>
      <c r="DC101" s="113">
        <v>4879.1590999999999</v>
      </c>
      <c r="DD101" s="113">
        <v>4597.40416</v>
      </c>
      <c r="DE101" s="113">
        <v>4612.9585800000004</v>
      </c>
      <c r="DF101" s="113">
        <v>4581.6440000000002</v>
      </c>
      <c r="DG101" s="113">
        <v>4365.1965499999997</v>
      </c>
      <c r="DH101" s="113">
        <v>4013.1804099999999</v>
      </c>
      <c r="DI101" s="113">
        <v>2283.4725199999998</v>
      </c>
      <c r="DJ101" s="113">
        <v>1827.28538</v>
      </c>
      <c r="DK101" s="113">
        <v>2040.2783400000001</v>
      </c>
      <c r="DL101" s="113">
        <v>2946.93622</v>
      </c>
      <c r="DM101" s="113">
        <v>2873.8002299999998</v>
      </c>
      <c r="DN101" s="113">
        <v>2456.5858800000001</v>
      </c>
      <c r="DO101" s="113">
        <v>2954.7394599999998</v>
      </c>
      <c r="DP101" s="113">
        <v>5324.3406199999999</v>
      </c>
      <c r="DQ101" s="112">
        <v>-23.468620000000001</v>
      </c>
      <c r="DR101" s="112">
        <v>1458.6803299999999</v>
      </c>
      <c r="DS101" s="112">
        <v>3009.4222100000002</v>
      </c>
      <c r="DT101" s="112">
        <v>2634.9093400000002</v>
      </c>
      <c r="DU101" s="112">
        <v>1932.22288</v>
      </c>
      <c r="DV101" s="112">
        <v>1723.60393</v>
      </c>
      <c r="DW101" s="112">
        <v>2156.3726999999999</v>
      </c>
      <c r="DX101" s="112">
        <v>1626.90454</v>
      </c>
      <c r="DY101" s="112">
        <v>-959.14407000000006</v>
      </c>
      <c r="DZ101" s="112">
        <v>-24.321169999999999</v>
      </c>
      <c r="EA101" s="112">
        <v>-29.871130000000001</v>
      </c>
      <c r="EB101" s="112">
        <v>-28.818770000000001</v>
      </c>
      <c r="EC101" s="112">
        <v>41.215499999999999</v>
      </c>
      <c r="ED101" s="112">
        <v>34.930579999999999</v>
      </c>
      <c r="EE101" s="112">
        <v>32.131010000000003</v>
      </c>
      <c r="EF101" s="112">
        <v>36.099490000000003</v>
      </c>
      <c r="EG101" s="112">
        <v>23.454499999999999</v>
      </c>
      <c r="EH101" s="112">
        <v>13.9907</v>
      </c>
      <c r="EI101" s="112">
        <v>63.780830000000002</v>
      </c>
      <c r="EJ101" s="112">
        <v>67.330870000000004</v>
      </c>
      <c r="EK101" s="112">
        <v>80.778229999999994</v>
      </c>
      <c r="EL101" s="112">
        <v>213.8485</v>
      </c>
      <c r="EM101" s="112">
        <v>217.07857999999999</v>
      </c>
      <c r="EN101" s="112">
        <v>205.57901000000001</v>
      </c>
      <c r="EO101" s="112">
        <v>211.49349000000001</v>
      </c>
      <c r="EP101" s="112">
        <v>229.1285</v>
      </c>
      <c r="EQ101" s="114">
        <v>157.0377</v>
      </c>
    </row>
    <row r="102" spans="1:147" x14ac:dyDescent="0.25">
      <c r="A102" s="110" t="s">
        <v>334</v>
      </c>
      <c r="B102" s="110">
        <v>5911</v>
      </c>
      <c r="C102" s="110"/>
      <c r="D102" s="111">
        <v>623.68088999999998</v>
      </c>
      <c r="E102" s="111">
        <v>785.15944999999999</v>
      </c>
      <c r="F102" s="111">
        <v>717.26152999999999</v>
      </c>
      <c r="G102" s="111">
        <v>990.16758000000004</v>
      </c>
      <c r="H102" s="111">
        <v>799.08601999999996</v>
      </c>
      <c r="I102" s="111">
        <v>1048.54565</v>
      </c>
      <c r="J102" s="111">
        <v>893.49591999999996</v>
      </c>
      <c r="K102" s="111">
        <v>843.49972000000002</v>
      </c>
      <c r="L102" s="111">
        <v>1050.02504</v>
      </c>
      <c r="M102" s="111">
        <v>857.46712000000002</v>
      </c>
      <c r="N102" s="111">
        <v>957.82213000000002</v>
      </c>
      <c r="O102" s="111">
        <v>847.86149</v>
      </c>
      <c r="P102" s="111">
        <v>1013.36452</v>
      </c>
      <c r="Q102" s="111">
        <v>951.02068999999995</v>
      </c>
      <c r="R102" s="111">
        <v>1078.85835</v>
      </c>
      <c r="S102" s="111">
        <v>1014.19345</v>
      </c>
      <c r="T102" s="111">
        <v>867.27394000000004</v>
      </c>
      <c r="U102" s="111">
        <v>1071.5793900000001</v>
      </c>
      <c r="V102" s="112">
        <v>-233.78622999999999</v>
      </c>
      <c r="W102" s="112">
        <v>-172.66267999999999</v>
      </c>
      <c r="X102" s="112">
        <v>-130.59996000000001</v>
      </c>
      <c r="Y102" s="112">
        <v>-23.196939999999898</v>
      </c>
      <c r="Z102" s="112">
        <v>-151.93467000000001</v>
      </c>
      <c r="AA102" s="112">
        <v>-30.3126999999999</v>
      </c>
      <c r="AB102" s="112">
        <v>-120.69753</v>
      </c>
      <c r="AC102" s="112">
        <v>-23.77422</v>
      </c>
      <c r="AD102" s="112">
        <v>-21.554350000000099</v>
      </c>
      <c r="AE102" s="111">
        <v>613.48089000000004</v>
      </c>
      <c r="AF102" s="111">
        <v>774.95944999999995</v>
      </c>
      <c r="AG102" s="111">
        <v>707.06152999999995</v>
      </c>
      <c r="AH102" s="111">
        <v>982.16758000000004</v>
      </c>
      <c r="AI102" s="111">
        <v>791.08601999999996</v>
      </c>
      <c r="AJ102" s="111">
        <v>1040.54665</v>
      </c>
      <c r="AK102" s="111">
        <v>889.69592</v>
      </c>
      <c r="AL102" s="111">
        <v>843.49972000000002</v>
      </c>
      <c r="AM102" s="111">
        <v>1050.02504</v>
      </c>
      <c r="AN102" s="112">
        <v>243.98623000000001</v>
      </c>
      <c r="AO102" s="112">
        <v>182.86268000000001</v>
      </c>
      <c r="AP102" s="112">
        <v>140.79996</v>
      </c>
      <c r="AQ102" s="112">
        <v>31.196939999999898</v>
      </c>
      <c r="AR102" s="112">
        <v>159.93467000000001</v>
      </c>
      <c r="AS102" s="112">
        <v>38.311700000000002</v>
      </c>
      <c r="AT102" s="112">
        <v>124.49753</v>
      </c>
      <c r="AU102" s="112">
        <v>23.77422</v>
      </c>
      <c r="AV102" s="112">
        <v>21.554350000000099</v>
      </c>
      <c r="AW102" s="113">
        <v>0</v>
      </c>
      <c r="AX102" s="113">
        <v>0</v>
      </c>
      <c r="AY102" s="113">
        <v>0</v>
      </c>
      <c r="AZ102" s="113">
        <v>0</v>
      </c>
      <c r="BA102" s="113">
        <v>0</v>
      </c>
      <c r="BB102" s="113">
        <v>0</v>
      </c>
      <c r="BC102" s="113">
        <v>0</v>
      </c>
      <c r="BD102" s="113">
        <v>0</v>
      </c>
      <c r="BE102" s="113">
        <v>0</v>
      </c>
      <c r="BF102" s="112">
        <v>0</v>
      </c>
      <c r="BG102" s="112">
        <v>0</v>
      </c>
      <c r="BH102" s="112">
        <v>0</v>
      </c>
      <c r="BI102" s="112">
        <v>0</v>
      </c>
      <c r="BJ102" s="112">
        <v>0</v>
      </c>
      <c r="BK102" s="112">
        <v>0</v>
      </c>
      <c r="BL102" s="112">
        <v>0</v>
      </c>
      <c r="BM102" s="112">
        <v>0</v>
      </c>
      <c r="BN102" s="112">
        <v>0</v>
      </c>
      <c r="BO102" s="112">
        <v>0</v>
      </c>
      <c r="BP102" s="112">
        <v>0</v>
      </c>
      <c r="BQ102" s="112">
        <v>0</v>
      </c>
      <c r="BR102" s="112">
        <v>0</v>
      </c>
      <c r="BS102" s="112">
        <v>0</v>
      </c>
      <c r="BT102" s="112">
        <v>0</v>
      </c>
      <c r="BU102" s="112">
        <v>0</v>
      </c>
      <c r="BV102" s="112">
        <v>0</v>
      </c>
      <c r="BW102" s="112">
        <v>0</v>
      </c>
      <c r="BX102" s="112">
        <v>613.48089000000004</v>
      </c>
      <c r="BY102" s="112">
        <v>774.95944999999995</v>
      </c>
      <c r="BZ102" s="112">
        <v>707.06152999999995</v>
      </c>
      <c r="CA102" s="112">
        <v>982.16758000000004</v>
      </c>
      <c r="CB102" s="112">
        <v>791.08601999999996</v>
      </c>
      <c r="CC102" s="112">
        <v>1040.54665</v>
      </c>
      <c r="CD102" s="112">
        <v>889.69592</v>
      </c>
      <c r="CE102" s="112">
        <v>843.49972000000002</v>
      </c>
      <c r="CF102" s="112">
        <v>1050.02504</v>
      </c>
      <c r="CG102" s="112">
        <v>-243.98623000000001</v>
      </c>
      <c r="CH102" s="112">
        <v>-182.86268000000001</v>
      </c>
      <c r="CI102" s="112">
        <v>-140.79996</v>
      </c>
      <c r="CJ102" s="112">
        <v>-31.196940000000001</v>
      </c>
      <c r="CK102" s="112">
        <v>-159.93467000000001</v>
      </c>
      <c r="CL102" s="112">
        <v>-38.311700000000002</v>
      </c>
      <c r="CM102" s="112">
        <v>-124.49753</v>
      </c>
      <c r="CN102" s="112">
        <v>-23.77422</v>
      </c>
      <c r="CO102" s="112">
        <v>-21.554349999999999</v>
      </c>
      <c r="CP102" s="113">
        <v>630.33325000000002</v>
      </c>
      <c r="CQ102" s="113">
        <v>583.26655000000005</v>
      </c>
      <c r="CR102" s="113">
        <v>536.19984999999997</v>
      </c>
      <c r="CS102" s="113">
        <v>489.13315</v>
      </c>
      <c r="CT102" s="113">
        <v>442.06644999999997</v>
      </c>
      <c r="CU102" s="113">
        <v>394.99975000000001</v>
      </c>
      <c r="CV102" s="113">
        <v>347.93304999999998</v>
      </c>
      <c r="CW102" s="113">
        <v>300.86635000000001</v>
      </c>
      <c r="CX102" s="113">
        <v>199.79965000000001</v>
      </c>
      <c r="CY102" s="113">
        <v>707.51044999999999</v>
      </c>
      <c r="CZ102" s="113">
        <v>655.45420999999999</v>
      </c>
      <c r="DA102" s="113">
        <v>657.13324999999998</v>
      </c>
      <c r="DB102" s="113">
        <v>583.32465000000002</v>
      </c>
      <c r="DC102" s="113">
        <v>531.56354999999996</v>
      </c>
      <c r="DD102" s="113">
        <v>499.75754999999998</v>
      </c>
      <c r="DE102" s="113">
        <v>449.27019000000001</v>
      </c>
      <c r="DF102" s="113">
        <v>551.12931000000003</v>
      </c>
      <c r="DG102" s="113">
        <v>334.63006999999999</v>
      </c>
      <c r="DH102" s="113">
        <v>1564.20875</v>
      </c>
      <c r="DI102" s="113">
        <v>1695.0151900000001</v>
      </c>
      <c r="DJ102" s="113">
        <v>1837.4941899999999</v>
      </c>
      <c r="DK102" s="113">
        <v>1794.8825300000001</v>
      </c>
      <c r="DL102" s="113">
        <v>1903.0561</v>
      </c>
      <c r="DM102" s="113">
        <v>1909.5617999999999</v>
      </c>
      <c r="DN102" s="113">
        <v>1983.57197</v>
      </c>
      <c r="DO102" s="113">
        <v>2109.2053099999998</v>
      </c>
      <c r="DP102" s="113">
        <v>1914.2604200000001</v>
      </c>
      <c r="DQ102" s="112">
        <v>-856.69830000000002</v>
      </c>
      <c r="DR102" s="112">
        <v>-1039.56098</v>
      </c>
      <c r="DS102" s="112">
        <v>-1180.36094</v>
      </c>
      <c r="DT102" s="112">
        <v>-1211.5578800000001</v>
      </c>
      <c r="DU102" s="112">
        <v>-1371.4925499999999</v>
      </c>
      <c r="DV102" s="112">
        <v>-1409.8042499999999</v>
      </c>
      <c r="DW102" s="112">
        <v>-1534.30178</v>
      </c>
      <c r="DX102" s="112">
        <v>-1558.076</v>
      </c>
      <c r="DY102" s="112">
        <v>-1579.6303499999999</v>
      </c>
      <c r="DZ102" s="112">
        <v>-3.5467399999999998</v>
      </c>
      <c r="EA102" s="112">
        <v>-7.4917899999999999</v>
      </c>
      <c r="EB102" s="112">
        <v>-8.2608800000000002</v>
      </c>
      <c r="EC102" s="112">
        <v>-10.21184</v>
      </c>
      <c r="ED102" s="112">
        <v>-12.62476</v>
      </c>
      <c r="EE102" s="112">
        <v>-15.7651</v>
      </c>
      <c r="EF102" s="112">
        <v>-20.489190000000001</v>
      </c>
      <c r="EG102" s="112">
        <v>-17.354109999999999</v>
      </c>
      <c r="EH102" s="112">
        <v>-18.82263</v>
      </c>
      <c r="EI102" s="112">
        <v>6.6532600000000004</v>
      </c>
      <c r="EJ102" s="112">
        <v>2.7082099999999998</v>
      </c>
      <c r="EK102" s="112">
        <v>1.93912</v>
      </c>
      <c r="EL102" s="112">
        <v>-2.21184</v>
      </c>
      <c r="EM102" s="112">
        <v>-4.6247600000000002</v>
      </c>
      <c r="EN102" s="112">
        <v>-7.7660999999999998</v>
      </c>
      <c r="EO102" s="112">
        <v>-16.68919</v>
      </c>
      <c r="EP102" s="112">
        <v>-17.354109999999999</v>
      </c>
      <c r="EQ102" s="114">
        <v>-18.82263</v>
      </c>
    </row>
    <row r="103" spans="1:147" x14ac:dyDescent="0.25">
      <c r="A103" s="110" t="s">
        <v>333</v>
      </c>
      <c r="B103" s="110">
        <v>5456</v>
      </c>
      <c r="C103" s="110"/>
      <c r="D103" s="111">
        <v>6542.8757999999998</v>
      </c>
      <c r="E103" s="111">
        <v>7028.6758300000001</v>
      </c>
      <c r="F103" s="111">
        <v>7748.0287500000004</v>
      </c>
      <c r="G103" s="111">
        <v>8203.97336</v>
      </c>
      <c r="H103" s="111">
        <v>8180.4366</v>
      </c>
      <c r="I103" s="111">
        <v>8561.0061000000005</v>
      </c>
      <c r="J103" s="111">
        <v>9590.3490600000005</v>
      </c>
      <c r="K103" s="111">
        <v>9078.4662499999995</v>
      </c>
      <c r="L103" s="111">
        <v>9818.9524799999999</v>
      </c>
      <c r="M103" s="111">
        <v>7794.0689400000001</v>
      </c>
      <c r="N103" s="111">
        <v>8810.3957499999997</v>
      </c>
      <c r="O103" s="111">
        <v>8327.0624499999994</v>
      </c>
      <c r="P103" s="111">
        <v>9022.8578099999995</v>
      </c>
      <c r="Q103" s="111">
        <v>8976.3129100000006</v>
      </c>
      <c r="R103" s="111">
        <v>9551.00396</v>
      </c>
      <c r="S103" s="111">
        <v>10075.51334</v>
      </c>
      <c r="T103" s="111">
        <v>9173.3229100000008</v>
      </c>
      <c r="U103" s="111">
        <v>10974.971159999999</v>
      </c>
      <c r="V103" s="112">
        <v>-1251.1931400000001</v>
      </c>
      <c r="W103" s="112">
        <v>-1781.71992</v>
      </c>
      <c r="X103" s="112">
        <v>-579.03369999999904</v>
      </c>
      <c r="Y103" s="112">
        <v>-818.88445000000002</v>
      </c>
      <c r="Z103" s="112">
        <v>-795.87631000000101</v>
      </c>
      <c r="AA103" s="112">
        <v>-989.99785999999904</v>
      </c>
      <c r="AB103" s="112">
        <v>-485.164279999999</v>
      </c>
      <c r="AC103" s="112">
        <v>-94.856660000001298</v>
      </c>
      <c r="AD103" s="112">
        <v>-1156.0186799999999</v>
      </c>
      <c r="AE103" s="111">
        <v>6348.8757999999998</v>
      </c>
      <c r="AF103" s="111">
        <v>6836.6758300000001</v>
      </c>
      <c r="AG103" s="111">
        <v>7460.92875</v>
      </c>
      <c r="AH103" s="111">
        <v>7903.97336</v>
      </c>
      <c r="AI103" s="111">
        <v>7880.4366</v>
      </c>
      <c r="AJ103" s="111">
        <v>8241.0061000000005</v>
      </c>
      <c r="AK103" s="111">
        <v>9290.3490600000005</v>
      </c>
      <c r="AL103" s="111">
        <v>8778.4662499999995</v>
      </c>
      <c r="AM103" s="111">
        <v>9518.9524799999999</v>
      </c>
      <c r="AN103" s="112">
        <v>1445.1931400000001</v>
      </c>
      <c r="AO103" s="112">
        <v>1973.71992</v>
      </c>
      <c r="AP103" s="112">
        <v>866.13369999999895</v>
      </c>
      <c r="AQ103" s="112">
        <v>1118.88445</v>
      </c>
      <c r="AR103" s="112">
        <v>1095.8763100000001</v>
      </c>
      <c r="AS103" s="112">
        <v>1309.9978599999999</v>
      </c>
      <c r="AT103" s="112">
        <v>785.16427999999905</v>
      </c>
      <c r="AU103" s="112">
        <v>394.856660000001</v>
      </c>
      <c r="AV103" s="112">
        <v>1456.0186799999999</v>
      </c>
      <c r="AW103" s="113">
        <v>1796.54503</v>
      </c>
      <c r="AX103" s="113">
        <v>4892.0451199999998</v>
      </c>
      <c r="AY103" s="113">
        <v>699.45989999999995</v>
      </c>
      <c r="AZ103" s="113">
        <v>0</v>
      </c>
      <c r="BA103" s="113">
        <v>459.58089999999999</v>
      </c>
      <c r="BB103" s="113">
        <v>1223.5267200000001</v>
      </c>
      <c r="BC103" s="113">
        <v>175.09625</v>
      </c>
      <c r="BD103" s="113">
        <v>205.15674999999999</v>
      </c>
      <c r="BE103" s="113">
        <v>364.00864000000001</v>
      </c>
      <c r="BF103" s="112">
        <v>600.32809999999995</v>
      </c>
      <c r="BG103" s="112">
        <v>0</v>
      </c>
      <c r="BH103" s="112">
        <v>0</v>
      </c>
      <c r="BI103" s="112">
        <v>0</v>
      </c>
      <c r="BJ103" s="112">
        <v>0</v>
      </c>
      <c r="BK103" s="112">
        <v>20.082999999999998</v>
      </c>
      <c r="BL103" s="112">
        <v>448.09915000000001</v>
      </c>
      <c r="BM103" s="112">
        <v>0</v>
      </c>
      <c r="BN103" s="112">
        <v>10</v>
      </c>
      <c r="BO103" s="112">
        <v>1196.21693</v>
      </c>
      <c r="BP103" s="112">
        <v>4892.0451199999998</v>
      </c>
      <c r="BQ103" s="112">
        <v>699.45989999999995</v>
      </c>
      <c r="BR103" s="112">
        <v>0</v>
      </c>
      <c r="BS103" s="112">
        <v>459.58089999999999</v>
      </c>
      <c r="BT103" s="112">
        <v>1203.44372</v>
      </c>
      <c r="BU103" s="112">
        <v>-273.00290000000001</v>
      </c>
      <c r="BV103" s="112">
        <v>205.15674999999999</v>
      </c>
      <c r="BW103" s="112">
        <v>354.00864000000001</v>
      </c>
      <c r="BX103" s="112">
        <v>8145.42083</v>
      </c>
      <c r="BY103" s="112">
        <v>11728.720950000001</v>
      </c>
      <c r="BZ103" s="112">
        <v>8160.3886499999999</v>
      </c>
      <c r="CA103" s="112">
        <v>7903.97336</v>
      </c>
      <c r="CB103" s="112">
        <v>8340.0174999999999</v>
      </c>
      <c r="CC103" s="112">
        <v>9464.5328200000004</v>
      </c>
      <c r="CD103" s="112">
        <v>9465.4453099999992</v>
      </c>
      <c r="CE103" s="112">
        <v>8983.6229999999996</v>
      </c>
      <c r="CF103" s="112">
        <v>9882.9611199999999</v>
      </c>
      <c r="CG103" s="112">
        <v>-248.97621000000001</v>
      </c>
      <c r="CH103" s="112">
        <v>2918.3252000000002</v>
      </c>
      <c r="CI103" s="112">
        <v>-166.6738</v>
      </c>
      <c r="CJ103" s="112">
        <v>-1118.88445</v>
      </c>
      <c r="CK103" s="112">
        <v>-636.29540999999995</v>
      </c>
      <c r="CL103" s="112">
        <v>-106.55414</v>
      </c>
      <c r="CM103" s="112">
        <v>-1058.1671799999999</v>
      </c>
      <c r="CN103" s="112">
        <v>-189.69990999999999</v>
      </c>
      <c r="CO103" s="112">
        <v>-1102.0100399999999</v>
      </c>
      <c r="CP103" s="113">
        <v>12105.523800000001</v>
      </c>
      <c r="CQ103" s="113">
        <v>14090.549199999999</v>
      </c>
      <c r="CR103" s="113">
        <v>13238.58575</v>
      </c>
      <c r="CS103" s="113">
        <v>11870.43475</v>
      </c>
      <c r="CT103" s="113">
        <v>12956.39575</v>
      </c>
      <c r="CU103" s="113">
        <v>12310.059649999999</v>
      </c>
      <c r="CV103" s="113">
        <v>12464.449500000001</v>
      </c>
      <c r="CW103" s="113">
        <v>12057.2315</v>
      </c>
      <c r="CX103" s="113">
        <v>11619.69175</v>
      </c>
      <c r="CY103" s="113">
        <v>12959.958559999999</v>
      </c>
      <c r="CZ103" s="113">
        <v>14867.61578</v>
      </c>
      <c r="DA103" s="113">
        <v>14011.727269999999</v>
      </c>
      <c r="DB103" s="113">
        <v>12784.019689999999</v>
      </c>
      <c r="DC103" s="113">
        <v>13827.693160000001</v>
      </c>
      <c r="DD103" s="113">
        <v>13235.79808</v>
      </c>
      <c r="DE103" s="113">
        <v>13554.09431</v>
      </c>
      <c r="DF103" s="113">
        <v>13294.393400000001</v>
      </c>
      <c r="DG103" s="113">
        <v>12567.407020000001</v>
      </c>
      <c r="DH103" s="113">
        <v>14472.199130000001</v>
      </c>
      <c r="DI103" s="113">
        <v>13461.531150000001</v>
      </c>
      <c r="DJ103" s="113">
        <v>12772.316440000001</v>
      </c>
      <c r="DK103" s="113">
        <v>12663.49331</v>
      </c>
      <c r="DL103" s="113">
        <v>14343.46219</v>
      </c>
      <c r="DM103" s="113">
        <v>13858.12125</v>
      </c>
      <c r="DN103" s="113">
        <v>15234.58466</v>
      </c>
      <c r="DO103" s="113">
        <v>15164.58366</v>
      </c>
      <c r="DP103" s="113">
        <v>15539.607319999999</v>
      </c>
      <c r="DQ103" s="112">
        <v>-1512.2405699999999</v>
      </c>
      <c r="DR103" s="112">
        <v>1406.0846300000001</v>
      </c>
      <c r="DS103" s="112">
        <v>1239.41083</v>
      </c>
      <c r="DT103" s="112">
        <v>120.52638</v>
      </c>
      <c r="DU103" s="112">
        <v>-515.76903000000004</v>
      </c>
      <c r="DV103" s="112">
        <v>-622.32317</v>
      </c>
      <c r="DW103" s="112">
        <v>-1680.49035</v>
      </c>
      <c r="DX103" s="112">
        <v>-1870.1902600000001</v>
      </c>
      <c r="DY103" s="112">
        <v>-2972.2003</v>
      </c>
      <c r="DZ103" s="112">
        <v>83.587569999999999</v>
      </c>
      <c r="EA103" s="112">
        <v>52.766480000000001</v>
      </c>
      <c r="EB103" s="112">
        <v>61.874310000000001</v>
      </c>
      <c r="EC103" s="112">
        <v>33.456890000000001</v>
      </c>
      <c r="ED103" s="112">
        <v>20.645230000000002</v>
      </c>
      <c r="EE103" s="112">
        <v>21.084289999999999</v>
      </c>
      <c r="EF103" s="112">
        <v>8.1887299999999996</v>
      </c>
      <c r="EG103" s="112">
        <v>14.07131</v>
      </c>
      <c r="EH103" s="112">
        <v>13.38313</v>
      </c>
      <c r="EI103" s="112">
        <v>277.58757000000003</v>
      </c>
      <c r="EJ103" s="112">
        <v>244.76648</v>
      </c>
      <c r="EK103" s="112">
        <v>348.97431</v>
      </c>
      <c r="EL103" s="112">
        <v>333.45688999999999</v>
      </c>
      <c r="EM103" s="112">
        <v>320.64523000000003</v>
      </c>
      <c r="EN103" s="112">
        <v>341.08429000000001</v>
      </c>
      <c r="EO103" s="112">
        <v>308.18873000000002</v>
      </c>
      <c r="EP103" s="112">
        <v>314.07130999999998</v>
      </c>
      <c r="EQ103" s="114">
        <v>313.38312999999999</v>
      </c>
    </row>
    <row r="104" spans="1:147" x14ac:dyDescent="0.25">
      <c r="A104" s="110" t="s">
        <v>332</v>
      </c>
      <c r="B104" s="110">
        <v>5516</v>
      </c>
      <c r="C104" s="110"/>
      <c r="D104" s="111">
        <v>10922.263720000001</v>
      </c>
      <c r="E104" s="111">
        <v>12228.86261</v>
      </c>
      <c r="F104" s="111">
        <v>12600.59757</v>
      </c>
      <c r="G104" s="111">
        <v>13046.78125</v>
      </c>
      <c r="H104" s="111">
        <v>12651.36429</v>
      </c>
      <c r="I104" s="111">
        <v>12958.972690000001</v>
      </c>
      <c r="J104" s="111">
        <v>13332.625470000001</v>
      </c>
      <c r="K104" s="111">
        <v>13331.172909999999</v>
      </c>
      <c r="L104" s="111">
        <v>13152.215200000001</v>
      </c>
      <c r="M104" s="111">
        <v>11903.82749</v>
      </c>
      <c r="N104" s="111">
        <v>12305.62005</v>
      </c>
      <c r="O104" s="111">
        <v>11844.26237</v>
      </c>
      <c r="P104" s="111">
        <v>12099.53073</v>
      </c>
      <c r="Q104" s="111">
        <v>13757.884889999999</v>
      </c>
      <c r="R104" s="111">
        <v>13477.188609999999</v>
      </c>
      <c r="S104" s="111">
        <v>13616.580480000001</v>
      </c>
      <c r="T104" s="111">
        <v>14256.918750000001</v>
      </c>
      <c r="U104" s="111">
        <v>14966.08639</v>
      </c>
      <c r="V104" s="112">
        <v>-981.56376999999895</v>
      </c>
      <c r="W104" s="112">
        <v>-76.757439999999406</v>
      </c>
      <c r="X104" s="112">
        <v>756.33519999999999</v>
      </c>
      <c r="Y104" s="112">
        <v>947.25052000000005</v>
      </c>
      <c r="Z104" s="112">
        <v>-1106.5206000000001</v>
      </c>
      <c r="AA104" s="112">
        <v>-518.21591999999896</v>
      </c>
      <c r="AB104" s="112">
        <v>-283.95501000000002</v>
      </c>
      <c r="AC104" s="112">
        <v>-925.74584000000095</v>
      </c>
      <c r="AD104" s="112">
        <v>-1813.8711900000001</v>
      </c>
      <c r="AE104" s="111">
        <v>10384.02872</v>
      </c>
      <c r="AF104" s="111">
        <v>11597.072609999999</v>
      </c>
      <c r="AG104" s="111">
        <v>12007.807570000001</v>
      </c>
      <c r="AH104" s="111">
        <v>12170.491249999999</v>
      </c>
      <c r="AI104" s="111">
        <v>11595.68189</v>
      </c>
      <c r="AJ104" s="111">
        <v>12068.874889999999</v>
      </c>
      <c r="AK104" s="111">
        <v>12466.56292</v>
      </c>
      <c r="AL104" s="111">
        <v>12487.15646</v>
      </c>
      <c r="AM104" s="111">
        <v>12319.23415</v>
      </c>
      <c r="AN104" s="112">
        <v>1519.7987700000001</v>
      </c>
      <c r="AO104" s="112">
        <v>708.54744000000005</v>
      </c>
      <c r="AP104" s="112">
        <v>-163.54519999999999</v>
      </c>
      <c r="AQ104" s="112">
        <v>-70.960519999998695</v>
      </c>
      <c r="AR104" s="112">
        <v>2162.203</v>
      </c>
      <c r="AS104" s="112">
        <v>1408.3137200000001</v>
      </c>
      <c r="AT104" s="112">
        <v>1150.01756</v>
      </c>
      <c r="AU104" s="112">
        <v>1769.7622899999999</v>
      </c>
      <c r="AV104" s="112">
        <v>2646.8522400000002</v>
      </c>
      <c r="AW104" s="113">
        <v>3347.0644499999999</v>
      </c>
      <c r="AX104" s="113">
        <v>2616.0223500000002</v>
      </c>
      <c r="AY104" s="113">
        <v>5561.5455499999998</v>
      </c>
      <c r="AZ104" s="113">
        <v>1853.8515500000001</v>
      </c>
      <c r="BA104" s="113">
        <v>1502.4246499999999</v>
      </c>
      <c r="BB104" s="113">
        <v>212.16855000000001</v>
      </c>
      <c r="BC104" s="113">
        <v>1307.54195</v>
      </c>
      <c r="BD104" s="113">
        <v>600.81349999999998</v>
      </c>
      <c r="BE104" s="113">
        <v>484.98790000000002</v>
      </c>
      <c r="BF104" s="112">
        <v>176.15299999999999</v>
      </c>
      <c r="BG104" s="112">
        <v>83.35</v>
      </c>
      <c r="BH104" s="112">
        <v>78.090999999999994</v>
      </c>
      <c r="BI104" s="112">
        <v>173.53299999999999</v>
      </c>
      <c r="BJ104" s="112">
        <v>54.118000000000002</v>
      </c>
      <c r="BK104" s="112">
        <v>0</v>
      </c>
      <c r="BL104" s="112">
        <v>84.471050000000005</v>
      </c>
      <c r="BM104" s="112">
        <v>0</v>
      </c>
      <c r="BN104" s="112">
        <v>0</v>
      </c>
      <c r="BO104" s="112">
        <v>3170.9114500000001</v>
      </c>
      <c r="BP104" s="112">
        <v>2532.6723499999998</v>
      </c>
      <c r="BQ104" s="112">
        <v>5483.4545500000004</v>
      </c>
      <c r="BR104" s="112">
        <v>1680.31855</v>
      </c>
      <c r="BS104" s="112">
        <v>1448.30665</v>
      </c>
      <c r="BT104" s="112">
        <v>212.16855000000001</v>
      </c>
      <c r="BU104" s="112">
        <v>1223.0708999999999</v>
      </c>
      <c r="BV104" s="112">
        <v>600.81349999999998</v>
      </c>
      <c r="BW104" s="112">
        <v>484.98790000000002</v>
      </c>
      <c r="BX104" s="112">
        <v>13731.09317</v>
      </c>
      <c r="BY104" s="112">
        <v>14213.09496</v>
      </c>
      <c r="BZ104" s="112">
        <v>17569.35312</v>
      </c>
      <c r="CA104" s="112">
        <v>14024.3428</v>
      </c>
      <c r="CB104" s="112">
        <v>13098.106540000001</v>
      </c>
      <c r="CC104" s="112">
        <v>12281.043439999999</v>
      </c>
      <c r="CD104" s="112">
        <v>13774.104869999999</v>
      </c>
      <c r="CE104" s="112">
        <v>13087.96996</v>
      </c>
      <c r="CF104" s="112">
        <v>12804.22205</v>
      </c>
      <c r="CG104" s="112">
        <v>1651.11268</v>
      </c>
      <c r="CH104" s="112">
        <v>1824.12491</v>
      </c>
      <c r="CI104" s="112">
        <v>5646.9997499999999</v>
      </c>
      <c r="CJ104" s="112">
        <v>1751.27907</v>
      </c>
      <c r="CK104" s="112">
        <v>-713.89634999999998</v>
      </c>
      <c r="CL104" s="112">
        <v>-1196.14517</v>
      </c>
      <c r="CM104" s="112">
        <v>73.053340000000006</v>
      </c>
      <c r="CN104" s="112">
        <v>-1168.9487899999999</v>
      </c>
      <c r="CO104" s="112">
        <v>-2161.8643400000001</v>
      </c>
      <c r="CP104" s="113">
        <v>10467.85</v>
      </c>
      <c r="CQ104" s="113">
        <v>11368.45</v>
      </c>
      <c r="CR104" s="113">
        <v>17404.189999999999</v>
      </c>
      <c r="CS104" s="113">
        <v>19840.45</v>
      </c>
      <c r="CT104" s="113">
        <v>19768.651999999998</v>
      </c>
      <c r="CU104" s="113">
        <v>19765.893</v>
      </c>
      <c r="CV104" s="113">
        <v>19523.213</v>
      </c>
      <c r="CW104" s="113">
        <v>19455.973999999998</v>
      </c>
      <c r="CX104" s="113">
        <v>18961.891</v>
      </c>
      <c r="CY104" s="113">
        <v>11980.47675</v>
      </c>
      <c r="CZ104" s="113">
        <v>13219.305039999999</v>
      </c>
      <c r="DA104" s="113">
        <v>18644.719160000001</v>
      </c>
      <c r="DB104" s="113">
        <v>21040.976490000001</v>
      </c>
      <c r="DC104" s="113">
        <v>20877.573240000002</v>
      </c>
      <c r="DD104" s="113">
        <v>20860.902190000001</v>
      </c>
      <c r="DE104" s="113">
        <v>21111.950140000001</v>
      </c>
      <c r="DF104" s="113">
        <v>20702.228060000001</v>
      </c>
      <c r="DG104" s="113">
        <v>19913.207289999998</v>
      </c>
      <c r="DH104" s="113">
        <v>6775.76836</v>
      </c>
      <c r="DI104" s="113">
        <v>6190.47174</v>
      </c>
      <c r="DJ104" s="113">
        <v>5968.8861100000004</v>
      </c>
      <c r="DK104" s="113">
        <v>6613.8643700000002</v>
      </c>
      <c r="DL104" s="113">
        <v>7164.3574699999999</v>
      </c>
      <c r="DM104" s="113">
        <v>8343.8315899999998</v>
      </c>
      <c r="DN104" s="113">
        <v>8521.8261999999995</v>
      </c>
      <c r="DO104" s="113">
        <v>9281.0529100000003</v>
      </c>
      <c r="DP104" s="113">
        <v>10653.896479999999</v>
      </c>
      <c r="DQ104" s="112">
        <v>5204.7083899999998</v>
      </c>
      <c r="DR104" s="112">
        <v>7028.8333000000002</v>
      </c>
      <c r="DS104" s="112">
        <v>12675.833049999999</v>
      </c>
      <c r="DT104" s="112">
        <v>14427.11212</v>
      </c>
      <c r="DU104" s="112">
        <v>13713.215770000001</v>
      </c>
      <c r="DV104" s="112">
        <v>12517.070599999999</v>
      </c>
      <c r="DW104" s="112">
        <v>12590.123939999999</v>
      </c>
      <c r="DX104" s="112">
        <v>11421.175149999999</v>
      </c>
      <c r="DY104" s="112">
        <v>9259.3108100000009</v>
      </c>
      <c r="DZ104" s="112">
        <v>199.22436999999999</v>
      </c>
      <c r="EA104" s="112">
        <v>167.50281000000001</v>
      </c>
      <c r="EB104" s="112">
        <v>200.18262999999999</v>
      </c>
      <c r="EC104" s="112">
        <v>164.89359999999999</v>
      </c>
      <c r="ED104" s="112">
        <v>127.67837</v>
      </c>
      <c r="EE104" s="112">
        <v>111.23607</v>
      </c>
      <c r="EF104" s="112">
        <v>59.933050000000001</v>
      </c>
      <c r="EG104" s="112">
        <v>-4.9901099999999996</v>
      </c>
      <c r="EH104" s="112">
        <v>-79.227080000000001</v>
      </c>
      <c r="EI104" s="112">
        <v>737.45937000000004</v>
      </c>
      <c r="EJ104" s="112">
        <v>799.29281000000003</v>
      </c>
      <c r="EK104" s="112">
        <v>792.97262999999998</v>
      </c>
      <c r="EL104" s="112">
        <v>1041.1836000000001</v>
      </c>
      <c r="EM104" s="112">
        <v>1109.22037</v>
      </c>
      <c r="EN104" s="112">
        <v>1001.33407</v>
      </c>
      <c r="EO104" s="112">
        <v>925.99604999999997</v>
      </c>
      <c r="EP104" s="112">
        <v>839.02589</v>
      </c>
      <c r="EQ104" s="114">
        <v>753.75391999999999</v>
      </c>
    </row>
    <row r="105" spans="1:147" x14ac:dyDescent="0.25">
      <c r="A105" s="110" t="s">
        <v>331</v>
      </c>
      <c r="B105" s="110">
        <v>5669</v>
      </c>
      <c r="C105" s="110"/>
      <c r="D105" s="111">
        <v>874.55786000000001</v>
      </c>
      <c r="E105" s="111">
        <v>962.59568999999999</v>
      </c>
      <c r="F105" s="111">
        <v>979.12813000000006</v>
      </c>
      <c r="G105" s="111">
        <v>1142.7189000000001</v>
      </c>
      <c r="H105" s="111">
        <v>1041.5542800000001</v>
      </c>
      <c r="I105" s="111">
        <v>1062.3995299999999</v>
      </c>
      <c r="J105" s="111">
        <v>1116.4302299999999</v>
      </c>
      <c r="K105" s="111">
        <v>1095.1350600000001</v>
      </c>
      <c r="L105" s="111">
        <v>1966.5674100000001</v>
      </c>
      <c r="M105" s="111">
        <v>992.53094999999996</v>
      </c>
      <c r="N105" s="111">
        <v>1101.36572</v>
      </c>
      <c r="O105" s="111">
        <v>1147.9153100000001</v>
      </c>
      <c r="P105" s="111">
        <v>1061.5729200000001</v>
      </c>
      <c r="Q105" s="111">
        <v>1118.14994</v>
      </c>
      <c r="R105" s="111">
        <v>1054.67821</v>
      </c>
      <c r="S105" s="111">
        <v>1164.8794399999999</v>
      </c>
      <c r="T105" s="111">
        <v>1170.0586499999999</v>
      </c>
      <c r="U105" s="111">
        <v>1122.50288</v>
      </c>
      <c r="V105" s="112">
        <v>-117.97309</v>
      </c>
      <c r="W105" s="112">
        <v>-138.77002999999999</v>
      </c>
      <c r="X105" s="112">
        <v>-168.78718000000001</v>
      </c>
      <c r="Y105" s="112">
        <v>81.145979999999994</v>
      </c>
      <c r="Z105" s="112">
        <v>-76.595659999999995</v>
      </c>
      <c r="AA105" s="112">
        <v>7.7213199999998796</v>
      </c>
      <c r="AB105" s="112">
        <v>-48.449210000000001</v>
      </c>
      <c r="AC105" s="112">
        <v>-74.923589999999905</v>
      </c>
      <c r="AD105" s="112">
        <v>844.06452999999999</v>
      </c>
      <c r="AE105" s="111">
        <v>874.55786000000001</v>
      </c>
      <c r="AF105" s="111">
        <v>962.59568999999999</v>
      </c>
      <c r="AG105" s="111">
        <v>979.12813000000006</v>
      </c>
      <c r="AH105" s="111">
        <v>1142.7189000000001</v>
      </c>
      <c r="AI105" s="111">
        <v>1041.5542800000001</v>
      </c>
      <c r="AJ105" s="111">
        <v>1062.3995299999999</v>
      </c>
      <c r="AK105" s="111">
        <v>1116.4302299999999</v>
      </c>
      <c r="AL105" s="111">
        <v>1095.1350600000001</v>
      </c>
      <c r="AM105" s="111">
        <v>1690.28981</v>
      </c>
      <c r="AN105" s="112">
        <v>117.97309</v>
      </c>
      <c r="AO105" s="112">
        <v>138.77002999999999</v>
      </c>
      <c r="AP105" s="112">
        <v>168.78718000000001</v>
      </c>
      <c r="AQ105" s="112">
        <v>-81.145979999999994</v>
      </c>
      <c r="AR105" s="112">
        <v>76.595659999999995</v>
      </c>
      <c r="AS105" s="112">
        <v>-7.7213199999998796</v>
      </c>
      <c r="AT105" s="112">
        <v>48.449210000000001</v>
      </c>
      <c r="AU105" s="112">
        <v>74.923589999999905</v>
      </c>
      <c r="AV105" s="112">
        <v>-567.78692999999998</v>
      </c>
      <c r="AW105" s="113">
        <v>0</v>
      </c>
      <c r="AX105" s="113">
        <v>0</v>
      </c>
      <c r="AY105" s="113">
        <v>0</v>
      </c>
      <c r="AZ105" s="113">
        <v>0</v>
      </c>
      <c r="BA105" s="113">
        <v>0</v>
      </c>
      <c r="BB105" s="113">
        <v>83.611940000000004</v>
      </c>
      <c r="BC105" s="113">
        <v>1547.9216699999999</v>
      </c>
      <c r="BD105" s="113">
        <v>0</v>
      </c>
      <c r="BE105" s="113">
        <v>276.27760000000001</v>
      </c>
      <c r="BF105" s="112">
        <v>0</v>
      </c>
      <c r="BG105" s="112">
        <v>0</v>
      </c>
      <c r="BH105" s="112">
        <v>0</v>
      </c>
      <c r="BI105" s="112">
        <v>0</v>
      </c>
      <c r="BJ105" s="112">
        <v>0</v>
      </c>
      <c r="BK105" s="112">
        <v>0</v>
      </c>
      <c r="BL105" s="112">
        <v>0</v>
      </c>
      <c r="BM105" s="112">
        <v>1547.9216699999999</v>
      </c>
      <c r="BN105" s="112">
        <v>0</v>
      </c>
      <c r="BO105" s="112">
        <v>0</v>
      </c>
      <c r="BP105" s="112">
        <v>0</v>
      </c>
      <c r="BQ105" s="112">
        <v>0</v>
      </c>
      <c r="BR105" s="112">
        <v>0</v>
      </c>
      <c r="BS105" s="112">
        <v>0</v>
      </c>
      <c r="BT105" s="112">
        <v>83.611940000000004</v>
      </c>
      <c r="BU105" s="112">
        <v>1547.9216699999999</v>
      </c>
      <c r="BV105" s="112">
        <v>-1547.9216699999999</v>
      </c>
      <c r="BW105" s="112">
        <v>276.27760000000001</v>
      </c>
      <c r="BX105" s="112">
        <v>874.55786000000001</v>
      </c>
      <c r="BY105" s="112">
        <v>962.59568999999999</v>
      </c>
      <c r="BZ105" s="112">
        <v>979.12813000000006</v>
      </c>
      <c r="CA105" s="112">
        <v>1142.7189000000001</v>
      </c>
      <c r="CB105" s="112">
        <v>1041.5542800000001</v>
      </c>
      <c r="CC105" s="112">
        <v>1146.0114699999999</v>
      </c>
      <c r="CD105" s="112">
        <v>2664.3519000000001</v>
      </c>
      <c r="CE105" s="112">
        <v>1095.1350600000001</v>
      </c>
      <c r="CF105" s="112">
        <v>1966.5674100000001</v>
      </c>
      <c r="CG105" s="112">
        <v>-117.97309</v>
      </c>
      <c r="CH105" s="112">
        <v>-138.77002999999999</v>
      </c>
      <c r="CI105" s="112">
        <v>-168.78718000000001</v>
      </c>
      <c r="CJ105" s="112">
        <v>81.145979999999994</v>
      </c>
      <c r="CK105" s="112">
        <v>-76.595659999999995</v>
      </c>
      <c r="CL105" s="112">
        <v>91.333259999999996</v>
      </c>
      <c r="CM105" s="112">
        <v>1499.47246</v>
      </c>
      <c r="CN105" s="112">
        <v>-1622.8452600000001</v>
      </c>
      <c r="CO105" s="112">
        <v>844.06452999999999</v>
      </c>
      <c r="CP105" s="113">
        <v>0</v>
      </c>
      <c r="CQ105" s="113">
        <v>0</v>
      </c>
      <c r="CR105" s="113">
        <v>0</v>
      </c>
      <c r="CS105" s="113">
        <v>0</v>
      </c>
      <c r="CT105" s="113">
        <v>0</v>
      </c>
      <c r="CU105" s="113">
        <v>950</v>
      </c>
      <c r="CV105" s="113">
        <v>950</v>
      </c>
      <c r="CW105" s="113">
        <v>950</v>
      </c>
      <c r="CX105" s="113">
        <v>950</v>
      </c>
      <c r="CY105" s="113">
        <v>17.994420000000002</v>
      </c>
      <c r="CZ105" s="113">
        <v>40.917020000000001</v>
      </c>
      <c r="DA105" s="113">
        <v>42.132480000000001</v>
      </c>
      <c r="DB105" s="113">
        <v>51.092970000000001</v>
      </c>
      <c r="DC105" s="113">
        <v>46.584600000000002</v>
      </c>
      <c r="DD105" s="113">
        <v>978.59060999999997</v>
      </c>
      <c r="DE105" s="113">
        <v>991.40697999999998</v>
      </c>
      <c r="DF105" s="113">
        <v>1162.2600299999999</v>
      </c>
      <c r="DG105" s="113">
        <v>1149.40744</v>
      </c>
      <c r="DH105" s="113">
        <v>2161.7145999999998</v>
      </c>
      <c r="DI105" s="113">
        <v>2323.4072299999998</v>
      </c>
      <c r="DJ105" s="113">
        <v>2493.40987</v>
      </c>
      <c r="DK105" s="113">
        <v>2421.2243800000001</v>
      </c>
      <c r="DL105" s="113">
        <v>2493.31167</v>
      </c>
      <c r="DM105" s="113">
        <v>3333.9844199999998</v>
      </c>
      <c r="DN105" s="113">
        <v>1847.3283300000001</v>
      </c>
      <c r="DO105" s="113">
        <v>3641.02664</v>
      </c>
      <c r="DP105" s="113">
        <v>2784.10952</v>
      </c>
      <c r="DQ105" s="112">
        <v>-2143.7201799999998</v>
      </c>
      <c r="DR105" s="112">
        <v>-2282.4902099999999</v>
      </c>
      <c r="DS105" s="112">
        <v>-2451.2773900000002</v>
      </c>
      <c r="DT105" s="112">
        <v>-2370.13141</v>
      </c>
      <c r="DU105" s="112">
        <v>-2446.7270699999999</v>
      </c>
      <c r="DV105" s="112">
        <v>-2355.39381</v>
      </c>
      <c r="DW105" s="112">
        <v>-855.92134999999996</v>
      </c>
      <c r="DX105" s="112">
        <v>-2478.7666100000001</v>
      </c>
      <c r="DY105" s="112">
        <v>-1634.70208</v>
      </c>
      <c r="DZ105" s="112">
        <v>-2.9126099999999999</v>
      </c>
      <c r="EA105" s="112">
        <v>0.36091000000000001</v>
      </c>
      <c r="EB105" s="112">
        <v>2.59762</v>
      </c>
      <c r="EC105" s="112">
        <v>3.1517599999999999</v>
      </c>
      <c r="ED105" s="112">
        <v>7.0751400000000002</v>
      </c>
      <c r="EE105" s="112">
        <v>-1.38653</v>
      </c>
      <c r="EF105" s="112">
        <v>20.512049999999999</v>
      </c>
      <c r="EG105" s="112">
        <v>13.347709999999999</v>
      </c>
      <c r="EH105" s="112">
        <v>7.4454200000000004</v>
      </c>
      <c r="EI105" s="112">
        <v>-2.9126099999999999</v>
      </c>
      <c r="EJ105" s="112">
        <v>0.36091000000000001</v>
      </c>
      <c r="EK105" s="112">
        <v>2.59762</v>
      </c>
      <c r="EL105" s="112">
        <v>3.1517599999999999</v>
      </c>
      <c r="EM105" s="112">
        <v>7.0751400000000002</v>
      </c>
      <c r="EN105" s="112">
        <v>-1.38653</v>
      </c>
      <c r="EO105" s="112">
        <v>20.512049999999999</v>
      </c>
      <c r="EP105" s="112">
        <v>13.347709999999999</v>
      </c>
      <c r="EQ105" s="114">
        <v>283.72341999999998</v>
      </c>
    </row>
    <row r="106" spans="1:147" x14ac:dyDescent="0.25">
      <c r="A106" s="110" t="s">
        <v>330</v>
      </c>
      <c r="B106" s="110">
        <v>5480</v>
      </c>
      <c r="C106" s="110"/>
      <c r="D106" s="111">
        <v>4188.3458799999999</v>
      </c>
      <c r="E106" s="111">
        <v>4444.83914</v>
      </c>
      <c r="F106" s="111">
        <v>4626.1085599999997</v>
      </c>
      <c r="G106" s="111">
        <v>4577.9808700000003</v>
      </c>
      <c r="H106" s="111">
        <v>4596.1914399999996</v>
      </c>
      <c r="I106" s="111">
        <v>4762.3063000000002</v>
      </c>
      <c r="J106" s="111">
        <v>5524.4547199999997</v>
      </c>
      <c r="K106" s="111">
        <v>5306.5890399999998</v>
      </c>
      <c r="L106" s="111">
        <v>5227.4620599999998</v>
      </c>
      <c r="M106" s="111">
        <v>4815.5972700000002</v>
      </c>
      <c r="N106" s="111">
        <v>4974.8030699999999</v>
      </c>
      <c r="O106" s="111">
        <v>5210.9351200000001</v>
      </c>
      <c r="P106" s="111">
        <v>4779.2944200000002</v>
      </c>
      <c r="Q106" s="111">
        <v>5279.9965199999997</v>
      </c>
      <c r="R106" s="111">
        <v>5047.2381599999999</v>
      </c>
      <c r="S106" s="111">
        <v>5379.6157800000001</v>
      </c>
      <c r="T106" s="111">
        <v>5098.49208</v>
      </c>
      <c r="U106" s="111">
        <v>5363.7956599999998</v>
      </c>
      <c r="V106" s="112">
        <v>-627.25139000000001</v>
      </c>
      <c r="W106" s="112">
        <v>-529.96393</v>
      </c>
      <c r="X106" s="112">
        <v>-584.82655999999997</v>
      </c>
      <c r="Y106" s="112">
        <v>-201.31354999999999</v>
      </c>
      <c r="Z106" s="112">
        <v>-683.80507999999998</v>
      </c>
      <c r="AA106" s="112">
        <v>-284.93185999999997</v>
      </c>
      <c r="AB106" s="112">
        <v>144.83894000000001</v>
      </c>
      <c r="AC106" s="112">
        <v>208.09696</v>
      </c>
      <c r="AD106" s="112">
        <v>-136.33359999999999</v>
      </c>
      <c r="AE106" s="111">
        <v>3581.89138</v>
      </c>
      <c r="AF106" s="111">
        <v>3912.7223399999998</v>
      </c>
      <c r="AG106" s="111">
        <v>4156.6167599999999</v>
      </c>
      <c r="AH106" s="111">
        <v>4122.7572200000004</v>
      </c>
      <c r="AI106" s="111">
        <v>4152.6491400000004</v>
      </c>
      <c r="AJ106" s="111">
        <v>4305.1913999999997</v>
      </c>
      <c r="AK106" s="111">
        <v>5043.2698700000001</v>
      </c>
      <c r="AL106" s="111">
        <v>4644.6358399999999</v>
      </c>
      <c r="AM106" s="111">
        <v>4765.3923699999996</v>
      </c>
      <c r="AN106" s="112">
        <v>1233.70589</v>
      </c>
      <c r="AO106" s="112">
        <v>1062.0807299999999</v>
      </c>
      <c r="AP106" s="112">
        <v>1054.31836</v>
      </c>
      <c r="AQ106" s="112">
        <v>656.53719999999998</v>
      </c>
      <c r="AR106" s="112">
        <v>1127.3473799999999</v>
      </c>
      <c r="AS106" s="112">
        <v>742.04675999999995</v>
      </c>
      <c r="AT106" s="112">
        <v>336.34591</v>
      </c>
      <c r="AU106" s="112">
        <v>453.85624000000001</v>
      </c>
      <c r="AV106" s="112">
        <v>598.40328999999997</v>
      </c>
      <c r="AW106" s="113">
        <v>966.51634999999999</v>
      </c>
      <c r="AX106" s="113">
        <v>653.39284999999995</v>
      </c>
      <c r="AY106" s="113">
        <v>147.55504999999999</v>
      </c>
      <c r="AZ106" s="113">
        <v>79.442449999999994</v>
      </c>
      <c r="BA106" s="113">
        <v>33.090000000000003</v>
      </c>
      <c r="BB106" s="113">
        <v>20.612629999999999</v>
      </c>
      <c r="BC106" s="113">
        <v>653.28997000000004</v>
      </c>
      <c r="BD106" s="113">
        <v>94.012330000000006</v>
      </c>
      <c r="BE106" s="113">
        <v>1038.6929700000001</v>
      </c>
      <c r="BF106" s="112">
        <v>5544.3342499999999</v>
      </c>
      <c r="BG106" s="112">
        <v>0</v>
      </c>
      <c r="BH106" s="112">
        <v>32.146299999999997</v>
      </c>
      <c r="BI106" s="112">
        <v>0</v>
      </c>
      <c r="BJ106" s="112">
        <v>6.4640000000000004</v>
      </c>
      <c r="BK106" s="112">
        <v>0</v>
      </c>
      <c r="BL106" s="112">
        <v>0</v>
      </c>
      <c r="BM106" s="112">
        <v>0</v>
      </c>
      <c r="BN106" s="112">
        <v>750</v>
      </c>
      <c r="BO106" s="112">
        <v>-4577.8179</v>
      </c>
      <c r="BP106" s="112">
        <v>653.39284999999995</v>
      </c>
      <c r="BQ106" s="112">
        <v>115.40875</v>
      </c>
      <c r="BR106" s="112">
        <v>79.442449999999994</v>
      </c>
      <c r="BS106" s="112">
        <v>26.626000000000001</v>
      </c>
      <c r="BT106" s="112">
        <v>20.612629999999999</v>
      </c>
      <c r="BU106" s="112">
        <v>653.28997000000004</v>
      </c>
      <c r="BV106" s="112">
        <v>94.012330000000006</v>
      </c>
      <c r="BW106" s="112">
        <v>288.69297</v>
      </c>
      <c r="BX106" s="112">
        <v>4548.4077299999999</v>
      </c>
      <c r="BY106" s="112">
        <v>4566.1151900000004</v>
      </c>
      <c r="BZ106" s="112">
        <v>4304.1718099999998</v>
      </c>
      <c r="CA106" s="112">
        <v>4202.19967</v>
      </c>
      <c r="CB106" s="112">
        <v>4185.7391399999997</v>
      </c>
      <c r="CC106" s="112">
        <v>4325.8040300000002</v>
      </c>
      <c r="CD106" s="112">
        <v>5696.5598399999999</v>
      </c>
      <c r="CE106" s="112">
        <v>4738.6481700000004</v>
      </c>
      <c r="CF106" s="112">
        <v>5804.0853399999996</v>
      </c>
      <c r="CG106" s="112">
        <v>-5811.5237900000002</v>
      </c>
      <c r="CH106" s="112">
        <v>-408.68788000000001</v>
      </c>
      <c r="CI106" s="112">
        <v>-938.90961000000004</v>
      </c>
      <c r="CJ106" s="112">
        <v>-577.09474999999998</v>
      </c>
      <c r="CK106" s="112">
        <v>-1100.72138</v>
      </c>
      <c r="CL106" s="112">
        <v>-721.43412999999998</v>
      </c>
      <c r="CM106" s="112">
        <v>316.94405999999998</v>
      </c>
      <c r="CN106" s="112">
        <v>-359.84390999999999</v>
      </c>
      <c r="CO106" s="112">
        <v>-309.71032000000002</v>
      </c>
      <c r="CP106" s="113">
        <v>10244.200000000001</v>
      </c>
      <c r="CQ106" s="113">
        <v>10201.200000000001</v>
      </c>
      <c r="CR106" s="113">
        <v>10200</v>
      </c>
      <c r="CS106" s="113">
        <v>8200</v>
      </c>
      <c r="CT106" s="113">
        <v>9000</v>
      </c>
      <c r="CU106" s="113">
        <v>7000</v>
      </c>
      <c r="CV106" s="113">
        <v>6000</v>
      </c>
      <c r="CW106" s="113">
        <v>6000</v>
      </c>
      <c r="CX106" s="113">
        <v>6000</v>
      </c>
      <c r="CY106" s="113">
        <v>10623.343800000001</v>
      </c>
      <c r="CZ106" s="113">
        <v>11350.77347</v>
      </c>
      <c r="DA106" s="113">
        <v>11059.3364</v>
      </c>
      <c r="DB106" s="113">
        <v>8601.0272100000002</v>
      </c>
      <c r="DC106" s="113">
        <v>9393.9980099999993</v>
      </c>
      <c r="DD106" s="113">
        <v>7925.6378500000001</v>
      </c>
      <c r="DE106" s="113">
        <v>6612.45093</v>
      </c>
      <c r="DF106" s="113">
        <v>6414.8269099999998</v>
      </c>
      <c r="DG106" s="113">
        <v>6602.8162700000003</v>
      </c>
      <c r="DH106" s="113">
        <v>11189.73374</v>
      </c>
      <c r="DI106" s="113">
        <v>12304.49754</v>
      </c>
      <c r="DJ106" s="113">
        <v>12931.076080000001</v>
      </c>
      <c r="DK106" s="113">
        <v>11049.861639999999</v>
      </c>
      <c r="DL106" s="113">
        <v>12943.553819999999</v>
      </c>
      <c r="DM106" s="113">
        <v>12196.62779</v>
      </c>
      <c r="DN106" s="113">
        <v>10566.496810000001</v>
      </c>
      <c r="DO106" s="113">
        <v>10728.716700000001</v>
      </c>
      <c r="DP106" s="113">
        <v>11226.416380000001</v>
      </c>
      <c r="DQ106" s="112">
        <v>-566.38994000000002</v>
      </c>
      <c r="DR106" s="112">
        <v>-953.72406999999998</v>
      </c>
      <c r="DS106" s="112">
        <v>-1871.7396799999999</v>
      </c>
      <c r="DT106" s="112">
        <v>-2448.8344299999999</v>
      </c>
      <c r="DU106" s="112">
        <v>-3549.5558099999998</v>
      </c>
      <c r="DV106" s="112">
        <v>-4270.9899400000004</v>
      </c>
      <c r="DW106" s="112">
        <v>-3954.0458800000001</v>
      </c>
      <c r="DX106" s="112">
        <v>-4313.8897900000002</v>
      </c>
      <c r="DY106" s="112">
        <v>-4623.6001100000003</v>
      </c>
      <c r="DZ106" s="112">
        <v>92.07329</v>
      </c>
      <c r="EA106" s="112">
        <v>79.94462</v>
      </c>
      <c r="EB106" s="112">
        <v>77.150940000000006</v>
      </c>
      <c r="EC106" s="112">
        <v>83.660939999999997</v>
      </c>
      <c r="ED106" s="112">
        <v>38.96217</v>
      </c>
      <c r="EE106" s="112">
        <v>37.058709999999998</v>
      </c>
      <c r="EF106" s="112">
        <v>24.991949999999999</v>
      </c>
      <c r="EG106" s="112">
        <v>1.1763699999999999</v>
      </c>
      <c r="EH106" s="112">
        <v>2.7222200000000001</v>
      </c>
      <c r="EI106" s="112">
        <v>698.52828999999997</v>
      </c>
      <c r="EJ106" s="112">
        <v>612.06161999999995</v>
      </c>
      <c r="EK106" s="112">
        <v>546.64293999999995</v>
      </c>
      <c r="EL106" s="112">
        <v>538.88494000000003</v>
      </c>
      <c r="EM106" s="112">
        <v>482.50416999999999</v>
      </c>
      <c r="EN106" s="112">
        <v>494.17371000000003</v>
      </c>
      <c r="EO106" s="112">
        <v>506.17694999999998</v>
      </c>
      <c r="EP106" s="112">
        <v>663.12936999999999</v>
      </c>
      <c r="EQ106" s="114">
        <v>464.79221999999999</v>
      </c>
    </row>
    <row r="107" spans="1:147" x14ac:dyDescent="0.25">
      <c r="A107" s="110" t="s">
        <v>329</v>
      </c>
      <c r="B107" s="110">
        <v>5912</v>
      </c>
      <c r="C107" s="110"/>
      <c r="D107" s="111">
        <v>430.15710000000001</v>
      </c>
      <c r="E107" s="111">
        <v>491.68141000000003</v>
      </c>
      <c r="F107" s="111">
        <v>516.92895999999996</v>
      </c>
      <c r="G107" s="111">
        <v>448.64285999999998</v>
      </c>
      <c r="H107" s="111">
        <v>445.58465999999999</v>
      </c>
      <c r="I107" s="111">
        <v>529.89327000000003</v>
      </c>
      <c r="J107" s="111">
        <v>497.74651999999998</v>
      </c>
      <c r="K107" s="111">
        <v>506.93597</v>
      </c>
      <c r="L107" s="111">
        <v>544.34275000000002</v>
      </c>
      <c r="M107" s="111">
        <v>418.29696999999999</v>
      </c>
      <c r="N107" s="111">
        <v>444.76040999999998</v>
      </c>
      <c r="O107" s="111">
        <v>543.04083000000003</v>
      </c>
      <c r="P107" s="111">
        <v>425.74232000000001</v>
      </c>
      <c r="Q107" s="111">
        <v>493.38055000000003</v>
      </c>
      <c r="R107" s="111">
        <v>483.3673</v>
      </c>
      <c r="S107" s="111">
        <v>566.48405000000002</v>
      </c>
      <c r="T107" s="111">
        <v>575.71416999999997</v>
      </c>
      <c r="U107" s="111">
        <v>591.91272000000004</v>
      </c>
      <c r="V107" s="112">
        <v>11.86013</v>
      </c>
      <c r="W107" s="112">
        <v>46.920999999999999</v>
      </c>
      <c r="X107" s="112">
        <v>-26.111870000000099</v>
      </c>
      <c r="Y107" s="112">
        <v>22.900539999999999</v>
      </c>
      <c r="Z107" s="112">
        <v>-47.79589</v>
      </c>
      <c r="AA107" s="112">
        <v>46.525970000000001</v>
      </c>
      <c r="AB107" s="112">
        <v>-68.737530000000007</v>
      </c>
      <c r="AC107" s="112">
        <v>-68.778199999999998</v>
      </c>
      <c r="AD107" s="112">
        <v>-47.569969999999998</v>
      </c>
      <c r="AE107" s="111">
        <v>396.63974999999999</v>
      </c>
      <c r="AF107" s="111">
        <v>459.91620999999998</v>
      </c>
      <c r="AG107" s="111">
        <v>475.75596000000002</v>
      </c>
      <c r="AH107" s="111">
        <v>396.74736000000001</v>
      </c>
      <c r="AI107" s="111">
        <v>416.16466000000003</v>
      </c>
      <c r="AJ107" s="111">
        <v>498.26362</v>
      </c>
      <c r="AK107" s="111">
        <v>455.56162</v>
      </c>
      <c r="AL107" s="111">
        <v>471.99547000000001</v>
      </c>
      <c r="AM107" s="111">
        <v>517.34275000000002</v>
      </c>
      <c r="AN107" s="112">
        <v>21.657219999999999</v>
      </c>
      <c r="AO107" s="112">
        <v>-15.155799999999999</v>
      </c>
      <c r="AP107" s="112">
        <v>67.284869999999998</v>
      </c>
      <c r="AQ107" s="112">
        <v>28.994959999999999</v>
      </c>
      <c r="AR107" s="112">
        <v>77.215890000000002</v>
      </c>
      <c r="AS107" s="112">
        <v>-14.896319999999999</v>
      </c>
      <c r="AT107" s="112">
        <v>110.92243000000001</v>
      </c>
      <c r="AU107" s="112">
        <v>103.7187</v>
      </c>
      <c r="AV107" s="112">
        <v>74.569969999999998</v>
      </c>
      <c r="AW107" s="113">
        <v>7.2</v>
      </c>
      <c r="AX107" s="113">
        <v>86.401949999999999</v>
      </c>
      <c r="AY107" s="113">
        <v>9.5260999999999996</v>
      </c>
      <c r="AZ107" s="113">
        <v>0</v>
      </c>
      <c r="BA107" s="113">
        <v>0</v>
      </c>
      <c r="BB107" s="113">
        <v>4.8966000000000003</v>
      </c>
      <c r="BC107" s="113">
        <v>0</v>
      </c>
      <c r="BD107" s="113">
        <v>0</v>
      </c>
      <c r="BE107" s="113">
        <v>0</v>
      </c>
      <c r="BF107" s="112">
        <v>0</v>
      </c>
      <c r="BG107" s="112">
        <v>0</v>
      </c>
      <c r="BH107" s="112">
        <v>0</v>
      </c>
      <c r="BI107" s="112">
        <v>0</v>
      </c>
      <c r="BJ107" s="112">
        <v>0</v>
      </c>
      <c r="BK107" s="112">
        <v>0</v>
      </c>
      <c r="BL107" s="112">
        <v>0</v>
      </c>
      <c r="BM107" s="112">
        <v>0</v>
      </c>
      <c r="BN107" s="112">
        <v>0</v>
      </c>
      <c r="BO107" s="112">
        <v>7.2</v>
      </c>
      <c r="BP107" s="112">
        <v>86.401949999999999</v>
      </c>
      <c r="BQ107" s="112">
        <v>9.5260999999999996</v>
      </c>
      <c r="BR107" s="112">
        <v>0</v>
      </c>
      <c r="BS107" s="112">
        <v>0</v>
      </c>
      <c r="BT107" s="112">
        <v>4.8966000000000003</v>
      </c>
      <c r="BU107" s="112">
        <v>0</v>
      </c>
      <c r="BV107" s="112">
        <v>0</v>
      </c>
      <c r="BW107" s="112">
        <v>0</v>
      </c>
      <c r="BX107" s="112">
        <v>403.83974999999998</v>
      </c>
      <c r="BY107" s="112">
        <v>546.31816000000003</v>
      </c>
      <c r="BZ107" s="112">
        <v>485.28206</v>
      </c>
      <c r="CA107" s="112">
        <v>396.74736000000001</v>
      </c>
      <c r="CB107" s="112">
        <v>416.16466000000003</v>
      </c>
      <c r="CC107" s="112">
        <v>503.16021999999998</v>
      </c>
      <c r="CD107" s="112">
        <v>455.56162</v>
      </c>
      <c r="CE107" s="112">
        <v>471.99547000000001</v>
      </c>
      <c r="CF107" s="112">
        <v>517.34275000000002</v>
      </c>
      <c r="CG107" s="112">
        <v>-14.45722</v>
      </c>
      <c r="CH107" s="112">
        <v>101.55775</v>
      </c>
      <c r="CI107" s="112">
        <v>-57.758769999999998</v>
      </c>
      <c r="CJ107" s="112">
        <v>-28.994959999999999</v>
      </c>
      <c r="CK107" s="112">
        <v>-77.215890000000002</v>
      </c>
      <c r="CL107" s="112">
        <v>19.792919999999999</v>
      </c>
      <c r="CM107" s="112">
        <v>-110.92243000000001</v>
      </c>
      <c r="CN107" s="112">
        <v>-103.7187</v>
      </c>
      <c r="CO107" s="112">
        <v>-74.569969999999998</v>
      </c>
      <c r="CP107" s="113">
        <v>304.21800000000002</v>
      </c>
      <c r="CQ107" s="113">
        <v>417.47399999999999</v>
      </c>
      <c r="CR107" s="113">
        <v>397.79599999999999</v>
      </c>
      <c r="CS107" s="113">
        <v>393.25700000000001</v>
      </c>
      <c r="CT107" s="113">
        <v>370.81400000000002</v>
      </c>
      <c r="CU107" s="113">
        <v>357.74</v>
      </c>
      <c r="CV107" s="113">
        <v>344.53735</v>
      </c>
      <c r="CW107" s="113">
        <v>329.517</v>
      </c>
      <c r="CX107" s="113">
        <v>301.03500000000003</v>
      </c>
      <c r="CY107" s="113">
        <v>348.87790000000001</v>
      </c>
      <c r="CZ107" s="113">
        <v>448.92275000000001</v>
      </c>
      <c r="DA107" s="113">
        <v>524.72664999999995</v>
      </c>
      <c r="DB107" s="113">
        <v>456.202</v>
      </c>
      <c r="DC107" s="113">
        <v>437.75380000000001</v>
      </c>
      <c r="DD107" s="113">
        <v>415.04865000000001</v>
      </c>
      <c r="DE107" s="113">
        <v>419.72415000000001</v>
      </c>
      <c r="DF107" s="113">
        <v>511.68040999999999</v>
      </c>
      <c r="DG107" s="113">
        <v>412.84339999999997</v>
      </c>
      <c r="DH107" s="113">
        <v>495.6345</v>
      </c>
      <c r="DI107" s="113">
        <v>526.98755000000006</v>
      </c>
      <c r="DJ107" s="113">
        <v>665.55021999999997</v>
      </c>
      <c r="DK107" s="113">
        <v>636.52053000000001</v>
      </c>
      <c r="DL107" s="113">
        <v>705.97922000000005</v>
      </c>
      <c r="DM107" s="113">
        <v>663.48114999999996</v>
      </c>
      <c r="DN107" s="113">
        <v>788.07907999999998</v>
      </c>
      <c r="DO107" s="113">
        <v>983.75404000000003</v>
      </c>
      <c r="DP107" s="113">
        <v>971.96900000000005</v>
      </c>
      <c r="DQ107" s="112">
        <v>-146.75659999999999</v>
      </c>
      <c r="DR107" s="112">
        <v>-78.064800000000005</v>
      </c>
      <c r="DS107" s="112">
        <v>-140.82356999999999</v>
      </c>
      <c r="DT107" s="112">
        <v>-180.31853000000001</v>
      </c>
      <c r="DU107" s="112">
        <v>-268.22541999999999</v>
      </c>
      <c r="DV107" s="112">
        <v>-248.4325</v>
      </c>
      <c r="DW107" s="112">
        <v>-368.35493000000002</v>
      </c>
      <c r="DX107" s="112">
        <v>-472.07362999999998</v>
      </c>
      <c r="DY107" s="112">
        <v>-559.12559999999996</v>
      </c>
      <c r="DZ107" s="112">
        <v>2.04956</v>
      </c>
      <c r="EA107" s="112">
        <v>6.6930100000000001</v>
      </c>
      <c r="EB107" s="112">
        <v>2.1597400000000002</v>
      </c>
      <c r="EC107" s="112">
        <v>3.7755999999999998</v>
      </c>
      <c r="ED107" s="112">
        <v>2.5007799999999998</v>
      </c>
      <c r="EE107" s="112">
        <v>2.5338099999999999</v>
      </c>
      <c r="EF107" s="112">
        <v>-1.6372</v>
      </c>
      <c r="EG107" s="112">
        <v>-0.51393999999999995</v>
      </c>
      <c r="EH107" s="112">
        <v>1.6212</v>
      </c>
      <c r="EI107" s="112">
        <v>35.566560000000003</v>
      </c>
      <c r="EJ107" s="112">
        <v>38.458010000000002</v>
      </c>
      <c r="EK107" s="112">
        <v>43.332740000000001</v>
      </c>
      <c r="EL107" s="112">
        <v>55.671599999999998</v>
      </c>
      <c r="EM107" s="112">
        <v>31.920780000000001</v>
      </c>
      <c r="EN107" s="112">
        <v>34.163809999999998</v>
      </c>
      <c r="EO107" s="112">
        <v>40.547800000000002</v>
      </c>
      <c r="EP107" s="112">
        <v>34.427059999999997</v>
      </c>
      <c r="EQ107" s="114">
        <v>28.621200000000002</v>
      </c>
    </row>
    <row r="108" spans="1:147" x14ac:dyDescent="0.25">
      <c r="A108" s="110" t="s">
        <v>328</v>
      </c>
      <c r="B108" s="110">
        <v>5631</v>
      </c>
      <c r="C108" s="110"/>
      <c r="D108" s="111">
        <v>3735.6130800000001</v>
      </c>
      <c r="E108" s="111">
        <v>5392.7595600000004</v>
      </c>
      <c r="F108" s="111">
        <v>3522.4502499999999</v>
      </c>
      <c r="G108" s="111">
        <v>3899.6812</v>
      </c>
      <c r="H108" s="111">
        <v>4165.74658</v>
      </c>
      <c r="I108" s="111">
        <v>4119.1935400000002</v>
      </c>
      <c r="J108" s="111">
        <v>4567.9904800000004</v>
      </c>
      <c r="K108" s="111">
        <v>4075.4452200000001</v>
      </c>
      <c r="L108" s="111">
        <v>3913.1791499999999</v>
      </c>
      <c r="M108" s="111">
        <v>3722.58122</v>
      </c>
      <c r="N108" s="111">
        <v>7132.1716399999996</v>
      </c>
      <c r="O108" s="111">
        <v>4027.5614300000002</v>
      </c>
      <c r="P108" s="111">
        <v>4424.1421499999997</v>
      </c>
      <c r="Q108" s="111">
        <v>4354.1172399999996</v>
      </c>
      <c r="R108" s="111">
        <v>4555.8774899999999</v>
      </c>
      <c r="S108" s="111">
        <v>4906.3391499999998</v>
      </c>
      <c r="T108" s="111">
        <v>4568.9550600000002</v>
      </c>
      <c r="U108" s="111">
        <v>4623.7168199999996</v>
      </c>
      <c r="V108" s="112">
        <v>13.031860000000099</v>
      </c>
      <c r="W108" s="112">
        <v>-1739.4120800000001</v>
      </c>
      <c r="X108" s="112">
        <v>-505.11117999999999</v>
      </c>
      <c r="Y108" s="112">
        <v>-524.46095000000003</v>
      </c>
      <c r="Z108" s="112">
        <v>-188.37065999999999</v>
      </c>
      <c r="AA108" s="112">
        <v>-436.68394999999998</v>
      </c>
      <c r="AB108" s="112">
        <v>-338.348669999999</v>
      </c>
      <c r="AC108" s="112">
        <v>-493.50984</v>
      </c>
      <c r="AD108" s="112">
        <v>-710.53767000000005</v>
      </c>
      <c r="AE108" s="111">
        <v>3634.6130800000001</v>
      </c>
      <c r="AF108" s="111">
        <v>5291.7595600000004</v>
      </c>
      <c r="AG108" s="111">
        <v>3432.4502499999999</v>
      </c>
      <c r="AH108" s="111">
        <v>3802.50279</v>
      </c>
      <c r="AI108" s="111">
        <v>4069.3465799999999</v>
      </c>
      <c r="AJ108" s="111">
        <v>3899.1935400000002</v>
      </c>
      <c r="AK108" s="111">
        <v>4347.9904800000004</v>
      </c>
      <c r="AL108" s="111">
        <v>3855.4452200000001</v>
      </c>
      <c r="AM108" s="111">
        <v>3693.1791499999999</v>
      </c>
      <c r="AN108" s="112">
        <v>87.968139999999906</v>
      </c>
      <c r="AO108" s="112">
        <v>1840.4120800000001</v>
      </c>
      <c r="AP108" s="112">
        <v>595.11117999999999</v>
      </c>
      <c r="AQ108" s="112">
        <v>621.63936000000001</v>
      </c>
      <c r="AR108" s="112">
        <v>284.77066000000002</v>
      </c>
      <c r="AS108" s="112">
        <v>656.68394999999998</v>
      </c>
      <c r="AT108" s="112">
        <v>558.34866999999895</v>
      </c>
      <c r="AU108" s="112">
        <v>713.50984000000005</v>
      </c>
      <c r="AV108" s="112">
        <v>930.53767000000005</v>
      </c>
      <c r="AW108" s="113">
        <v>0</v>
      </c>
      <c r="AX108" s="113">
        <v>308.87446</v>
      </c>
      <c r="AY108" s="113">
        <v>259.61525</v>
      </c>
      <c r="AZ108" s="113">
        <v>704.71299999999997</v>
      </c>
      <c r="BA108" s="113">
        <v>4101.4407000000001</v>
      </c>
      <c r="BB108" s="113">
        <v>993.77480000000003</v>
      </c>
      <c r="BC108" s="113">
        <v>37.171550000000003</v>
      </c>
      <c r="BD108" s="113">
        <v>15.6</v>
      </c>
      <c r="BE108" s="113">
        <v>0</v>
      </c>
      <c r="BF108" s="112">
        <v>0</v>
      </c>
      <c r="BG108" s="112">
        <v>0</v>
      </c>
      <c r="BH108" s="112">
        <v>0</v>
      </c>
      <c r="BI108" s="112">
        <v>0</v>
      </c>
      <c r="BJ108" s="112">
        <v>0</v>
      </c>
      <c r="BK108" s="112">
        <v>179.96584999999999</v>
      </c>
      <c r="BL108" s="112">
        <v>0</v>
      </c>
      <c r="BM108" s="112">
        <v>0</v>
      </c>
      <c r="BN108" s="112">
        <v>0.96699999999999997</v>
      </c>
      <c r="BO108" s="112">
        <v>0</v>
      </c>
      <c r="BP108" s="112">
        <v>308.87446</v>
      </c>
      <c r="BQ108" s="112">
        <v>259.61525</v>
      </c>
      <c r="BR108" s="112">
        <v>704.71299999999997</v>
      </c>
      <c r="BS108" s="112">
        <v>4101.4407000000001</v>
      </c>
      <c r="BT108" s="112">
        <v>813.80894999999998</v>
      </c>
      <c r="BU108" s="112">
        <v>37.171550000000003</v>
      </c>
      <c r="BV108" s="112">
        <v>15.6</v>
      </c>
      <c r="BW108" s="112">
        <v>-0.96699999999999997</v>
      </c>
      <c r="BX108" s="112">
        <v>3634.6130800000001</v>
      </c>
      <c r="BY108" s="112">
        <v>5600.6340200000004</v>
      </c>
      <c r="BZ108" s="112">
        <v>3692.0655000000002</v>
      </c>
      <c r="CA108" s="112">
        <v>4507.2157900000002</v>
      </c>
      <c r="CB108" s="112">
        <v>8170.7872799999996</v>
      </c>
      <c r="CC108" s="112">
        <v>4892.9683400000004</v>
      </c>
      <c r="CD108" s="112">
        <v>4385.1620300000004</v>
      </c>
      <c r="CE108" s="112">
        <v>3871.04522</v>
      </c>
      <c r="CF108" s="112">
        <v>3693.1791499999999</v>
      </c>
      <c r="CG108" s="112">
        <v>-87.968140000000005</v>
      </c>
      <c r="CH108" s="112">
        <v>-1531.5376200000001</v>
      </c>
      <c r="CI108" s="112">
        <v>-335.49592999999999</v>
      </c>
      <c r="CJ108" s="112">
        <v>83.073639999999997</v>
      </c>
      <c r="CK108" s="112">
        <v>3816.67004</v>
      </c>
      <c r="CL108" s="112">
        <v>157.125</v>
      </c>
      <c r="CM108" s="112">
        <v>-521.17711999999995</v>
      </c>
      <c r="CN108" s="112">
        <v>-697.90984000000003</v>
      </c>
      <c r="CO108" s="112">
        <v>-931.50467000000003</v>
      </c>
      <c r="CP108" s="113">
        <v>3822.0726</v>
      </c>
      <c r="CQ108" s="113">
        <v>3678.33295</v>
      </c>
      <c r="CR108" s="113">
        <v>3566.1668</v>
      </c>
      <c r="CS108" s="113">
        <v>3456.1680500000002</v>
      </c>
      <c r="CT108" s="113">
        <v>7053.8592500000004</v>
      </c>
      <c r="CU108" s="113">
        <v>6312.2712799999999</v>
      </c>
      <c r="CV108" s="113">
        <v>6076.6774800000003</v>
      </c>
      <c r="CW108" s="113">
        <v>5843.0786799999996</v>
      </c>
      <c r="CX108" s="113">
        <v>5229.4786800000002</v>
      </c>
      <c r="CY108" s="113">
        <v>5664.4408999999996</v>
      </c>
      <c r="CZ108" s="113">
        <v>6420.6042500000003</v>
      </c>
      <c r="DA108" s="113">
        <v>4419.6952700000002</v>
      </c>
      <c r="DB108" s="113">
        <v>4617.39833</v>
      </c>
      <c r="DC108" s="113">
        <v>8552.8509900000008</v>
      </c>
      <c r="DD108" s="113">
        <v>7163.5991100000001</v>
      </c>
      <c r="DE108" s="113">
        <v>6828.94625</v>
      </c>
      <c r="DF108" s="113">
        <v>6257.2011000000002</v>
      </c>
      <c r="DG108" s="113">
        <v>5551.0363299999999</v>
      </c>
      <c r="DH108" s="113">
        <v>5691.1759300000003</v>
      </c>
      <c r="DI108" s="113">
        <v>7978.8665499999997</v>
      </c>
      <c r="DJ108" s="113">
        <v>6313.45165</v>
      </c>
      <c r="DK108" s="113">
        <v>6428.0798199999999</v>
      </c>
      <c r="DL108" s="113">
        <v>6546.8612400000002</v>
      </c>
      <c r="DM108" s="113">
        <v>5000.4834099999998</v>
      </c>
      <c r="DN108" s="113">
        <v>5187.0064700000003</v>
      </c>
      <c r="DO108" s="113">
        <v>5313.1699600000002</v>
      </c>
      <c r="DP108" s="113">
        <v>5538.5098600000001</v>
      </c>
      <c r="DQ108" s="112">
        <v>-26.735029999999998</v>
      </c>
      <c r="DR108" s="112">
        <v>-1558.2623000000001</v>
      </c>
      <c r="DS108" s="112">
        <v>-1893.75638</v>
      </c>
      <c r="DT108" s="112">
        <v>-1810.6814899999999</v>
      </c>
      <c r="DU108" s="112">
        <v>2005.98975</v>
      </c>
      <c r="DV108" s="112">
        <v>2163.1156999999998</v>
      </c>
      <c r="DW108" s="112">
        <v>1641.9397799999999</v>
      </c>
      <c r="DX108" s="112">
        <v>944.03114000000005</v>
      </c>
      <c r="DY108" s="112">
        <v>12.52647</v>
      </c>
      <c r="DZ108" s="112">
        <v>40.32882</v>
      </c>
      <c r="EA108" s="112">
        <v>-266.69646999999998</v>
      </c>
      <c r="EB108" s="112">
        <v>31.815740000000002</v>
      </c>
      <c r="EC108" s="112">
        <v>4.6079499999999998</v>
      </c>
      <c r="ED108" s="112">
        <v>40.15981</v>
      </c>
      <c r="EE108" s="112">
        <v>39.326099999999997</v>
      </c>
      <c r="EF108" s="112">
        <v>-49.703330000000001</v>
      </c>
      <c r="EG108" s="112">
        <v>5.4721000000000002</v>
      </c>
      <c r="EH108" s="112">
        <v>5.12758</v>
      </c>
      <c r="EI108" s="112">
        <v>141.32882000000001</v>
      </c>
      <c r="EJ108" s="112">
        <v>-165.69647000000001</v>
      </c>
      <c r="EK108" s="112">
        <v>121.81574000000001</v>
      </c>
      <c r="EL108" s="112">
        <v>101.78595</v>
      </c>
      <c r="EM108" s="112">
        <v>136.55981</v>
      </c>
      <c r="EN108" s="112">
        <v>259.3261</v>
      </c>
      <c r="EO108" s="112">
        <v>170.29667000000001</v>
      </c>
      <c r="EP108" s="112">
        <v>225.47210000000001</v>
      </c>
      <c r="EQ108" s="114">
        <v>225.12757999999999</v>
      </c>
    </row>
    <row r="109" spans="1:147" x14ac:dyDescent="0.25">
      <c r="A109" s="110" t="s">
        <v>327</v>
      </c>
      <c r="B109" s="110">
        <v>5632</v>
      </c>
      <c r="C109" s="110"/>
      <c r="D109" s="111">
        <v>5692.2070000000003</v>
      </c>
      <c r="E109" s="111">
        <v>6176.2492499999998</v>
      </c>
      <c r="F109" s="111">
        <v>6445.6340200000004</v>
      </c>
      <c r="G109" s="111">
        <v>6257.5529999999999</v>
      </c>
      <c r="H109" s="111">
        <v>6407.5702099999999</v>
      </c>
      <c r="I109" s="111">
        <v>6422.8105599999999</v>
      </c>
      <c r="J109" s="111">
        <v>6683.5041199999996</v>
      </c>
      <c r="K109" s="111">
        <v>6693.6591099999996</v>
      </c>
      <c r="L109" s="111">
        <v>7438.7569999999996</v>
      </c>
      <c r="M109" s="111">
        <v>5653.6691199999996</v>
      </c>
      <c r="N109" s="111">
        <v>6239.1115799999998</v>
      </c>
      <c r="O109" s="111">
        <v>6442.6617299999998</v>
      </c>
      <c r="P109" s="111">
        <v>6339.7501400000001</v>
      </c>
      <c r="Q109" s="111">
        <v>6154.3255600000002</v>
      </c>
      <c r="R109" s="111">
        <v>6386.3151600000001</v>
      </c>
      <c r="S109" s="111">
        <v>7024.7127600000003</v>
      </c>
      <c r="T109" s="111">
        <v>7566.2221</v>
      </c>
      <c r="U109" s="111">
        <v>9472.6776599999994</v>
      </c>
      <c r="V109" s="112">
        <v>38.537880000000797</v>
      </c>
      <c r="W109" s="112">
        <v>-62.862329999999901</v>
      </c>
      <c r="X109" s="112">
        <v>2.9722900000006098</v>
      </c>
      <c r="Y109" s="112">
        <v>-82.197140000000203</v>
      </c>
      <c r="Z109" s="112">
        <v>253.24465000000001</v>
      </c>
      <c r="AA109" s="112">
        <v>36.495399999999798</v>
      </c>
      <c r="AB109" s="112">
        <v>-341.20864000000103</v>
      </c>
      <c r="AC109" s="112">
        <v>-872.56299000000001</v>
      </c>
      <c r="AD109" s="112">
        <v>-2033.92066</v>
      </c>
      <c r="AE109" s="111">
        <v>5571.0069999999996</v>
      </c>
      <c r="AF109" s="111">
        <v>6055.04925</v>
      </c>
      <c r="AG109" s="111">
        <v>6324.4340199999997</v>
      </c>
      <c r="AH109" s="111">
        <v>6136.3530000000001</v>
      </c>
      <c r="AI109" s="111">
        <v>6167.5702099999999</v>
      </c>
      <c r="AJ109" s="111">
        <v>6301.6105600000001</v>
      </c>
      <c r="AK109" s="111">
        <v>6536.3041199999998</v>
      </c>
      <c r="AL109" s="111">
        <v>6500.4591099999998</v>
      </c>
      <c r="AM109" s="111">
        <v>7272.7569999999996</v>
      </c>
      <c r="AN109" s="112">
        <v>82.662120000000002</v>
      </c>
      <c r="AO109" s="112">
        <v>184.06233</v>
      </c>
      <c r="AP109" s="112">
        <v>118.22771</v>
      </c>
      <c r="AQ109" s="112">
        <v>203.39714000000001</v>
      </c>
      <c r="AR109" s="112">
        <v>-13.2446499999996</v>
      </c>
      <c r="AS109" s="112">
        <v>84.704599999999999</v>
      </c>
      <c r="AT109" s="112">
        <v>488.40864000000101</v>
      </c>
      <c r="AU109" s="112">
        <v>1065.7629899999999</v>
      </c>
      <c r="AV109" s="112">
        <v>2199.9206600000002</v>
      </c>
      <c r="AW109" s="113">
        <v>60.086550000000003</v>
      </c>
      <c r="AX109" s="113">
        <v>53.014749999999999</v>
      </c>
      <c r="AY109" s="113">
        <v>15.20125</v>
      </c>
      <c r="AZ109" s="113">
        <v>0.25</v>
      </c>
      <c r="BA109" s="113">
        <v>176.24025</v>
      </c>
      <c r="BB109" s="113">
        <v>144.6584</v>
      </c>
      <c r="BC109" s="113">
        <v>915.36626999999999</v>
      </c>
      <c r="BD109" s="113">
        <v>158.85480000000001</v>
      </c>
      <c r="BE109" s="113">
        <v>488.93419999999998</v>
      </c>
      <c r="BF109" s="112">
        <v>1</v>
      </c>
      <c r="BG109" s="112">
        <v>0</v>
      </c>
      <c r="BH109" s="112">
        <v>0</v>
      </c>
      <c r="BI109" s="112">
        <v>0</v>
      </c>
      <c r="BJ109" s="112">
        <v>0</v>
      </c>
      <c r="BK109" s="112">
        <v>0</v>
      </c>
      <c r="BL109" s="112">
        <v>0</v>
      </c>
      <c r="BM109" s="112">
        <v>19.605</v>
      </c>
      <c r="BN109" s="112">
        <v>50.228999999999999</v>
      </c>
      <c r="BO109" s="112">
        <v>59.086550000000003</v>
      </c>
      <c r="BP109" s="112">
        <v>53.014749999999999</v>
      </c>
      <c r="BQ109" s="112">
        <v>15.20125</v>
      </c>
      <c r="BR109" s="112">
        <v>0.25</v>
      </c>
      <c r="BS109" s="112">
        <v>176.24025</v>
      </c>
      <c r="BT109" s="112">
        <v>144.6584</v>
      </c>
      <c r="BU109" s="112">
        <v>915.36626999999999</v>
      </c>
      <c r="BV109" s="112">
        <v>139.24979999999999</v>
      </c>
      <c r="BW109" s="112">
        <v>438.70519999999999</v>
      </c>
      <c r="BX109" s="112">
        <v>5631.0935499999996</v>
      </c>
      <c r="BY109" s="112">
        <v>6108.0640000000003</v>
      </c>
      <c r="BZ109" s="112">
        <v>6339.6352699999998</v>
      </c>
      <c r="CA109" s="112">
        <v>6136.6030000000001</v>
      </c>
      <c r="CB109" s="112">
        <v>6343.8104599999997</v>
      </c>
      <c r="CC109" s="112">
        <v>6446.2689600000003</v>
      </c>
      <c r="CD109" s="112">
        <v>7451.6703900000002</v>
      </c>
      <c r="CE109" s="112">
        <v>6659.3139099999999</v>
      </c>
      <c r="CF109" s="112">
        <v>7761.6912000000002</v>
      </c>
      <c r="CG109" s="112">
        <v>-23.575569999999999</v>
      </c>
      <c r="CH109" s="112">
        <v>-131.04758000000001</v>
      </c>
      <c r="CI109" s="112">
        <v>-103.02646</v>
      </c>
      <c r="CJ109" s="112">
        <v>-203.14714000000001</v>
      </c>
      <c r="CK109" s="112">
        <v>189.48490000000001</v>
      </c>
      <c r="CL109" s="112">
        <v>59.953800000000001</v>
      </c>
      <c r="CM109" s="112">
        <v>426.95762999999999</v>
      </c>
      <c r="CN109" s="112">
        <v>-926.51319000000001</v>
      </c>
      <c r="CO109" s="112">
        <v>-1761.2154599999999</v>
      </c>
      <c r="CP109" s="113">
        <v>21.5</v>
      </c>
      <c r="CQ109" s="113">
        <v>21.5</v>
      </c>
      <c r="CR109" s="113">
        <v>15.5</v>
      </c>
      <c r="CS109" s="113">
        <v>15.5</v>
      </c>
      <c r="CT109" s="113">
        <v>15.5</v>
      </c>
      <c r="CU109" s="113">
        <v>15.5</v>
      </c>
      <c r="CV109" s="113">
        <v>15.5</v>
      </c>
      <c r="CW109" s="113">
        <v>15.5</v>
      </c>
      <c r="CX109" s="113">
        <v>15.5</v>
      </c>
      <c r="CY109" s="113">
        <v>508.77183000000002</v>
      </c>
      <c r="CZ109" s="113">
        <v>1113.9676899999999</v>
      </c>
      <c r="DA109" s="113">
        <v>980.69015000000002</v>
      </c>
      <c r="DB109" s="113">
        <v>765.51948000000004</v>
      </c>
      <c r="DC109" s="113">
        <v>539.87946999999997</v>
      </c>
      <c r="DD109" s="113">
        <v>570.15776000000005</v>
      </c>
      <c r="DE109" s="113">
        <v>684.13787000000002</v>
      </c>
      <c r="DF109" s="113">
        <v>634.02175</v>
      </c>
      <c r="DG109" s="113">
        <v>548.77214000000004</v>
      </c>
      <c r="DH109" s="113">
        <v>2943.7492200000002</v>
      </c>
      <c r="DI109" s="113">
        <v>3679.9926599999999</v>
      </c>
      <c r="DJ109" s="113">
        <v>3649.7415799999999</v>
      </c>
      <c r="DK109" s="113">
        <v>3637.7180499999999</v>
      </c>
      <c r="DL109" s="113">
        <v>3222.5931399999999</v>
      </c>
      <c r="DM109" s="113">
        <v>3192.9176299999999</v>
      </c>
      <c r="DN109" s="113">
        <v>2879.94011</v>
      </c>
      <c r="DO109" s="113">
        <v>3756.33718</v>
      </c>
      <c r="DP109" s="113">
        <v>5432.30303</v>
      </c>
      <c r="DQ109" s="112">
        <v>-2434.97739</v>
      </c>
      <c r="DR109" s="112">
        <v>-2566.0249699999999</v>
      </c>
      <c r="DS109" s="112">
        <v>-2669.05143</v>
      </c>
      <c r="DT109" s="112">
        <v>-2872.19857</v>
      </c>
      <c r="DU109" s="112">
        <v>-2682.7136700000001</v>
      </c>
      <c r="DV109" s="112">
        <v>-2622.7598699999999</v>
      </c>
      <c r="DW109" s="112">
        <v>-2195.80224</v>
      </c>
      <c r="DX109" s="112">
        <v>-3122.3154300000001</v>
      </c>
      <c r="DY109" s="112">
        <v>-4883.53089</v>
      </c>
      <c r="DZ109" s="112">
        <v>-26.030239999999999</v>
      </c>
      <c r="EA109" s="112">
        <v>-20.261109999999999</v>
      </c>
      <c r="EB109" s="112">
        <v>-44.916179999999997</v>
      </c>
      <c r="EC109" s="112">
        <v>-23.675170000000001</v>
      </c>
      <c r="ED109" s="112">
        <v>-16.500679999999999</v>
      </c>
      <c r="EE109" s="112">
        <v>-26.209289999999999</v>
      </c>
      <c r="EF109" s="112">
        <v>-32.636760000000002</v>
      </c>
      <c r="EG109" s="112">
        <v>-29.761389999999999</v>
      </c>
      <c r="EH109" s="112">
        <v>-29.170929999999998</v>
      </c>
      <c r="EI109" s="112">
        <v>95.169759999999997</v>
      </c>
      <c r="EJ109" s="112">
        <v>100.93889</v>
      </c>
      <c r="EK109" s="112">
        <v>76.283820000000006</v>
      </c>
      <c r="EL109" s="112">
        <v>97.524829999999994</v>
      </c>
      <c r="EM109" s="112">
        <v>223.49932000000001</v>
      </c>
      <c r="EN109" s="112">
        <v>94.990710000000007</v>
      </c>
      <c r="EO109" s="112">
        <v>114.56323999999999</v>
      </c>
      <c r="EP109" s="112">
        <v>163.43861000000001</v>
      </c>
      <c r="EQ109" s="114">
        <v>136.82907</v>
      </c>
    </row>
    <row r="110" spans="1:147" x14ac:dyDescent="0.25">
      <c r="A110" s="110" t="s">
        <v>326</v>
      </c>
      <c r="B110" s="110">
        <v>5481</v>
      </c>
      <c r="C110" s="110"/>
      <c r="D110" s="111">
        <v>987.07181000000003</v>
      </c>
      <c r="E110" s="111">
        <v>995.19167000000004</v>
      </c>
      <c r="F110" s="111">
        <v>935.17175999999995</v>
      </c>
      <c r="G110" s="111">
        <v>1074.0179900000001</v>
      </c>
      <c r="H110" s="111">
        <v>1131.9840999999999</v>
      </c>
      <c r="I110" s="111">
        <v>1153.65587</v>
      </c>
      <c r="J110" s="111">
        <v>1137.65228</v>
      </c>
      <c r="K110" s="111">
        <v>943.57917999999995</v>
      </c>
      <c r="L110" s="111">
        <v>955.02841000000001</v>
      </c>
      <c r="M110" s="111">
        <v>888.18885</v>
      </c>
      <c r="N110" s="111">
        <v>1078.1711299999999</v>
      </c>
      <c r="O110" s="111">
        <v>1097.2375500000001</v>
      </c>
      <c r="P110" s="111">
        <v>1097.7391600000001</v>
      </c>
      <c r="Q110" s="111">
        <v>1045.9409900000001</v>
      </c>
      <c r="R110" s="111">
        <v>1314.5656300000001</v>
      </c>
      <c r="S110" s="111">
        <v>1156.7007900000001</v>
      </c>
      <c r="T110" s="111">
        <v>1095.67273</v>
      </c>
      <c r="U110" s="111">
        <v>1121.0578399999999</v>
      </c>
      <c r="V110" s="112">
        <v>98.882959999999997</v>
      </c>
      <c r="W110" s="112">
        <v>-82.979459999999904</v>
      </c>
      <c r="X110" s="112">
        <v>-162.06578999999999</v>
      </c>
      <c r="Y110" s="112">
        <v>-23.721170000000001</v>
      </c>
      <c r="Z110" s="112">
        <v>86.0431099999998</v>
      </c>
      <c r="AA110" s="112">
        <v>-160.90976000000001</v>
      </c>
      <c r="AB110" s="112">
        <v>-19.0485100000001</v>
      </c>
      <c r="AC110" s="112">
        <v>-152.09354999999999</v>
      </c>
      <c r="AD110" s="112">
        <v>-166.02942999999999</v>
      </c>
      <c r="AE110" s="111">
        <v>987.07181000000003</v>
      </c>
      <c r="AF110" s="111">
        <v>975.20567000000005</v>
      </c>
      <c r="AG110" s="111">
        <v>911.83576000000005</v>
      </c>
      <c r="AH110" s="111">
        <v>1050.68199</v>
      </c>
      <c r="AI110" s="111">
        <v>1111.9981</v>
      </c>
      <c r="AJ110" s="111">
        <v>1133.6698699999999</v>
      </c>
      <c r="AK110" s="111">
        <v>1117.6662799999999</v>
      </c>
      <c r="AL110" s="111">
        <v>923.59317999999996</v>
      </c>
      <c r="AM110" s="111">
        <v>935.04241000000002</v>
      </c>
      <c r="AN110" s="112">
        <v>-98.882959999999997</v>
      </c>
      <c r="AO110" s="112">
        <v>102.96545999999999</v>
      </c>
      <c r="AP110" s="112">
        <v>185.40179000000001</v>
      </c>
      <c r="AQ110" s="112">
        <v>47.057169999999999</v>
      </c>
      <c r="AR110" s="112">
        <v>-66.057109999999994</v>
      </c>
      <c r="AS110" s="112">
        <v>180.89576</v>
      </c>
      <c r="AT110" s="112">
        <v>39.034510000000203</v>
      </c>
      <c r="AU110" s="112">
        <v>172.07955000000001</v>
      </c>
      <c r="AV110" s="112">
        <v>186.01543000000001</v>
      </c>
      <c r="AW110" s="113">
        <v>179.60159999999999</v>
      </c>
      <c r="AX110" s="113">
        <v>163.86799999999999</v>
      </c>
      <c r="AY110" s="113">
        <v>107.045</v>
      </c>
      <c r="AZ110" s="113">
        <v>135.77895000000001</v>
      </c>
      <c r="BA110" s="113">
        <v>0</v>
      </c>
      <c r="BB110" s="113">
        <v>0</v>
      </c>
      <c r="BC110" s="113">
        <v>67.614099999999993</v>
      </c>
      <c r="BD110" s="113">
        <v>0</v>
      </c>
      <c r="BE110" s="113">
        <v>0</v>
      </c>
      <c r="BF110" s="112">
        <v>0</v>
      </c>
      <c r="BG110" s="112">
        <v>0</v>
      </c>
      <c r="BH110" s="112">
        <v>0</v>
      </c>
      <c r="BI110" s="112">
        <v>104.6082</v>
      </c>
      <c r="BJ110" s="112">
        <v>14.96</v>
      </c>
      <c r="BK110" s="112">
        <v>23.444199999999999</v>
      </c>
      <c r="BL110" s="112">
        <v>8.7183499999999992</v>
      </c>
      <c r="BM110" s="112">
        <v>0</v>
      </c>
      <c r="BN110" s="112">
        <v>7</v>
      </c>
      <c r="BO110" s="112">
        <v>179.60159999999999</v>
      </c>
      <c r="BP110" s="112">
        <v>163.86799999999999</v>
      </c>
      <c r="BQ110" s="112">
        <v>107.045</v>
      </c>
      <c r="BR110" s="112">
        <v>31.170750000000002</v>
      </c>
      <c r="BS110" s="112">
        <v>-14.96</v>
      </c>
      <c r="BT110" s="112">
        <v>-23.444199999999999</v>
      </c>
      <c r="BU110" s="112">
        <v>58.89575</v>
      </c>
      <c r="BV110" s="112">
        <v>0</v>
      </c>
      <c r="BW110" s="112">
        <v>-7</v>
      </c>
      <c r="BX110" s="112">
        <v>1166.6734100000001</v>
      </c>
      <c r="BY110" s="112">
        <v>1139.07367</v>
      </c>
      <c r="BZ110" s="112">
        <v>1018.88076</v>
      </c>
      <c r="CA110" s="112">
        <v>1186.4609399999999</v>
      </c>
      <c r="CB110" s="112">
        <v>1111.9981</v>
      </c>
      <c r="CC110" s="112">
        <v>1133.6698699999999</v>
      </c>
      <c r="CD110" s="112">
        <v>1185.2803799999999</v>
      </c>
      <c r="CE110" s="112">
        <v>923.59317999999996</v>
      </c>
      <c r="CF110" s="112">
        <v>935.04241000000002</v>
      </c>
      <c r="CG110" s="112">
        <v>278.48455999999999</v>
      </c>
      <c r="CH110" s="112">
        <v>60.902540000000002</v>
      </c>
      <c r="CI110" s="112">
        <v>-78.356790000000004</v>
      </c>
      <c r="CJ110" s="112">
        <v>-15.886419999999999</v>
      </c>
      <c r="CK110" s="112">
        <v>51.097110000000001</v>
      </c>
      <c r="CL110" s="112">
        <v>-204.33995999999999</v>
      </c>
      <c r="CM110" s="112">
        <v>19.861239999999999</v>
      </c>
      <c r="CN110" s="112">
        <v>-172.07955000000001</v>
      </c>
      <c r="CO110" s="112">
        <v>-193.01543000000001</v>
      </c>
      <c r="CP110" s="113">
        <v>472.35910000000001</v>
      </c>
      <c r="CQ110" s="113">
        <v>611.75424999999996</v>
      </c>
      <c r="CR110" s="113">
        <v>638.71884999999997</v>
      </c>
      <c r="CS110" s="113">
        <v>707.10350000000005</v>
      </c>
      <c r="CT110" s="113">
        <v>529.76700000000005</v>
      </c>
      <c r="CU110" s="113">
        <v>509.77699999999999</v>
      </c>
      <c r="CV110" s="113">
        <v>489.78699999999998</v>
      </c>
      <c r="CW110" s="113">
        <v>469.79700000000003</v>
      </c>
      <c r="CX110" s="113">
        <v>449.80700000000002</v>
      </c>
      <c r="CY110" s="113">
        <v>547.30391999999995</v>
      </c>
      <c r="CZ110" s="113">
        <v>706.41512</v>
      </c>
      <c r="DA110" s="113">
        <v>750.13959</v>
      </c>
      <c r="DB110" s="113">
        <v>768.73524999999995</v>
      </c>
      <c r="DC110" s="113">
        <v>567.70820000000003</v>
      </c>
      <c r="DD110" s="113">
        <v>680.44383000000005</v>
      </c>
      <c r="DE110" s="113">
        <v>592.9221</v>
      </c>
      <c r="DF110" s="113">
        <v>535.06777999999997</v>
      </c>
      <c r="DG110" s="113">
        <v>519.54326000000003</v>
      </c>
      <c r="DH110" s="113">
        <v>1235.77432</v>
      </c>
      <c r="DI110" s="113">
        <v>1333.98298</v>
      </c>
      <c r="DJ110" s="113">
        <v>1456.0642399999999</v>
      </c>
      <c r="DK110" s="113">
        <v>1490.5463199999999</v>
      </c>
      <c r="DL110" s="113">
        <v>1238.4221600000001</v>
      </c>
      <c r="DM110" s="113">
        <v>1555.49775</v>
      </c>
      <c r="DN110" s="113">
        <v>1448.1147800000001</v>
      </c>
      <c r="DO110" s="113">
        <v>1562.3400099999999</v>
      </c>
      <c r="DP110" s="113">
        <v>1739.8309200000001</v>
      </c>
      <c r="DQ110" s="112">
        <v>-688.47040000000004</v>
      </c>
      <c r="DR110" s="112">
        <v>-627.56786</v>
      </c>
      <c r="DS110" s="112">
        <v>-705.92465000000004</v>
      </c>
      <c r="DT110" s="112">
        <v>-721.81106999999997</v>
      </c>
      <c r="DU110" s="112">
        <v>-670.71396000000004</v>
      </c>
      <c r="DV110" s="112">
        <v>-875.05391999999995</v>
      </c>
      <c r="DW110" s="112">
        <v>-855.19268</v>
      </c>
      <c r="DX110" s="112">
        <v>-1027.27223</v>
      </c>
      <c r="DY110" s="112">
        <v>-1220.28766</v>
      </c>
      <c r="DZ110" s="112">
        <v>-3.2880400000000001</v>
      </c>
      <c r="EA110" s="112">
        <v>-3.7568600000000001</v>
      </c>
      <c r="EB110" s="112">
        <v>-0.3175</v>
      </c>
      <c r="EC110" s="112">
        <v>2.4423699999999999</v>
      </c>
      <c r="ED110" s="112">
        <v>-1.3503000000000001</v>
      </c>
      <c r="EE110" s="112">
        <v>-4.9577999999999998</v>
      </c>
      <c r="EF110" s="112">
        <v>-6.6566200000000002</v>
      </c>
      <c r="EG110" s="112">
        <v>-5.6388299999999996</v>
      </c>
      <c r="EH110" s="112">
        <v>-7.4119099999999998</v>
      </c>
      <c r="EI110" s="112">
        <v>-3.2880400000000001</v>
      </c>
      <c r="EJ110" s="112">
        <v>16.229140000000001</v>
      </c>
      <c r="EK110" s="112">
        <v>23.0185</v>
      </c>
      <c r="EL110" s="112">
        <v>25.778369999999999</v>
      </c>
      <c r="EM110" s="112">
        <v>18.6357</v>
      </c>
      <c r="EN110" s="112">
        <v>15.0282</v>
      </c>
      <c r="EO110" s="112">
        <v>13.32938</v>
      </c>
      <c r="EP110" s="112">
        <v>14.34717</v>
      </c>
      <c r="EQ110" s="114">
        <v>12.57409</v>
      </c>
    </row>
    <row r="111" spans="1:147" x14ac:dyDescent="0.25">
      <c r="A111" s="110" t="s">
        <v>325</v>
      </c>
      <c r="B111" s="110">
        <v>5671</v>
      </c>
      <c r="C111" s="110"/>
      <c r="D111" s="111">
        <v>890.48586</v>
      </c>
      <c r="E111" s="111">
        <v>786.15614000000005</v>
      </c>
      <c r="F111" s="111">
        <v>812.50352999999996</v>
      </c>
      <c r="G111" s="111">
        <v>880.22194999999999</v>
      </c>
      <c r="H111" s="111">
        <v>890.91045999999994</v>
      </c>
      <c r="I111" s="111">
        <v>873.16623000000004</v>
      </c>
      <c r="J111" s="111">
        <v>1007.30877</v>
      </c>
      <c r="K111" s="111">
        <v>920.22794999999996</v>
      </c>
      <c r="L111" s="111">
        <v>912.62918000000002</v>
      </c>
      <c r="M111" s="111">
        <v>882.05818999999997</v>
      </c>
      <c r="N111" s="111">
        <v>904.1223</v>
      </c>
      <c r="O111" s="111">
        <v>1003.00834</v>
      </c>
      <c r="P111" s="111">
        <v>965.29296999999997</v>
      </c>
      <c r="Q111" s="111">
        <v>906.65724</v>
      </c>
      <c r="R111" s="111">
        <v>999.37825999999995</v>
      </c>
      <c r="S111" s="111">
        <v>1021.82089</v>
      </c>
      <c r="T111" s="111">
        <v>918.87185999999997</v>
      </c>
      <c r="U111" s="111">
        <v>1040.11202</v>
      </c>
      <c r="V111" s="112">
        <v>8.4276700000000293</v>
      </c>
      <c r="W111" s="112">
        <v>-117.96616</v>
      </c>
      <c r="X111" s="112">
        <v>-190.50480999999999</v>
      </c>
      <c r="Y111" s="112">
        <v>-85.071020000000004</v>
      </c>
      <c r="Z111" s="112">
        <v>-15.746780000000101</v>
      </c>
      <c r="AA111" s="112">
        <v>-126.21203</v>
      </c>
      <c r="AB111" s="112">
        <v>-14.512119999999999</v>
      </c>
      <c r="AC111" s="112">
        <v>1.35608999999999</v>
      </c>
      <c r="AD111" s="112">
        <v>-127.48284</v>
      </c>
      <c r="AE111" s="111">
        <v>856.08586000000003</v>
      </c>
      <c r="AF111" s="111">
        <v>751.75613999999996</v>
      </c>
      <c r="AG111" s="111">
        <v>761.10352999999998</v>
      </c>
      <c r="AH111" s="111">
        <v>828.82195000000002</v>
      </c>
      <c r="AI111" s="111">
        <v>839.51045999999997</v>
      </c>
      <c r="AJ111" s="111">
        <v>806.94722999999999</v>
      </c>
      <c r="AK111" s="111">
        <v>923.10877000000005</v>
      </c>
      <c r="AL111" s="111">
        <v>869.08889999999997</v>
      </c>
      <c r="AM111" s="111">
        <v>895.62918000000002</v>
      </c>
      <c r="AN111" s="112">
        <v>25.9723299999999</v>
      </c>
      <c r="AO111" s="112">
        <v>152.36616000000001</v>
      </c>
      <c r="AP111" s="112">
        <v>241.90481</v>
      </c>
      <c r="AQ111" s="112">
        <v>136.47102000000001</v>
      </c>
      <c r="AR111" s="112">
        <v>67.146780000000007</v>
      </c>
      <c r="AS111" s="112">
        <v>192.43102999999999</v>
      </c>
      <c r="AT111" s="112">
        <v>98.712119999999899</v>
      </c>
      <c r="AU111" s="112">
        <v>49.782960000000003</v>
      </c>
      <c r="AV111" s="112">
        <v>144.48284000000001</v>
      </c>
      <c r="AW111" s="113">
        <v>1095.1791000000001</v>
      </c>
      <c r="AX111" s="113">
        <v>10.72</v>
      </c>
      <c r="AY111" s="113">
        <v>162.94640000000001</v>
      </c>
      <c r="AZ111" s="113">
        <v>61.452249999999999</v>
      </c>
      <c r="BA111" s="113">
        <v>108.86865</v>
      </c>
      <c r="BB111" s="113">
        <v>117.27835</v>
      </c>
      <c r="BC111" s="113">
        <v>58.774349999999998</v>
      </c>
      <c r="BD111" s="113">
        <v>0</v>
      </c>
      <c r="BE111" s="113">
        <v>0</v>
      </c>
      <c r="BF111" s="112">
        <v>2.504</v>
      </c>
      <c r="BG111" s="112">
        <v>0.2</v>
      </c>
      <c r="BH111" s="112">
        <v>0</v>
      </c>
      <c r="BI111" s="112">
        <v>0</v>
      </c>
      <c r="BJ111" s="112">
        <v>0</v>
      </c>
      <c r="BK111" s="112">
        <v>0</v>
      </c>
      <c r="BL111" s="112">
        <v>0</v>
      </c>
      <c r="BM111" s="112">
        <v>0</v>
      </c>
      <c r="BN111" s="112">
        <v>0</v>
      </c>
      <c r="BO111" s="112">
        <v>1092.6750999999999</v>
      </c>
      <c r="BP111" s="112">
        <v>10.52</v>
      </c>
      <c r="BQ111" s="112">
        <v>162.94640000000001</v>
      </c>
      <c r="BR111" s="112">
        <v>61.452249999999999</v>
      </c>
      <c r="BS111" s="112">
        <v>108.86865</v>
      </c>
      <c r="BT111" s="112">
        <v>117.27835</v>
      </c>
      <c r="BU111" s="112">
        <v>58.774349999999998</v>
      </c>
      <c r="BV111" s="112">
        <v>0</v>
      </c>
      <c r="BW111" s="112">
        <v>0</v>
      </c>
      <c r="BX111" s="112">
        <v>1951.26496</v>
      </c>
      <c r="BY111" s="112">
        <v>762.47613999999999</v>
      </c>
      <c r="BZ111" s="112">
        <v>924.04993000000002</v>
      </c>
      <c r="CA111" s="112">
        <v>890.27419999999995</v>
      </c>
      <c r="CB111" s="112">
        <v>948.37910999999997</v>
      </c>
      <c r="CC111" s="112">
        <v>924.22558000000004</v>
      </c>
      <c r="CD111" s="112">
        <v>981.88311999999996</v>
      </c>
      <c r="CE111" s="112">
        <v>869.08889999999997</v>
      </c>
      <c r="CF111" s="112">
        <v>895.62918000000002</v>
      </c>
      <c r="CG111" s="112">
        <v>1066.7027700000001</v>
      </c>
      <c r="CH111" s="112">
        <v>-141.84616</v>
      </c>
      <c r="CI111" s="112">
        <v>-78.958410000000001</v>
      </c>
      <c r="CJ111" s="112">
        <v>-75.018770000000004</v>
      </c>
      <c r="CK111" s="112">
        <v>41.721870000000003</v>
      </c>
      <c r="CL111" s="112">
        <v>-75.152680000000004</v>
      </c>
      <c r="CM111" s="112">
        <v>-39.93777</v>
      </c>
      <c r="CN111" s="112">
        <v>-49.782960000000003</v>
      </c>
      <c r="CO111" s="112">
        <v>-144.48284000000001</v>
      </c>
      <c r="CP111" s="113">
        <v>784.52</v>
      </c>
      <c r="CQ111" s="113">
        <v>1238.2</v>
      </c>
      <c r="CR111" s="113">
        <v>1199.7</v>
      </c>
      <c r="CS111" s="113">
        <v>1161.2</v>
      </c>
      <c r="CT111" s="113">
        <v>1122.7</v>
      </c>
      <c r="CU111" s="113">
        <v>1084.2</v>
      </c>
      <c r="CV111" s="113">
        <v>1045.7</v>
      </c>
      <c r="CW111" s="113">
        <v>1007.2</v>
      </c>
      <c r="CX111" s="113">
        <v>969.45</v>
      </c>
      <c r="CY111" s="113">
        <v>984.75144999999998</v>
      </c>
      <c r="CZ111" s="113">
        <v>1299.91725</v>
      </c>
      <c r="DA111" s="113">
        <v>1250.62465</v>
      </c>
      <c r="DB111" s="113">
        <v>1249.79775</v>
      </c>
      <c r="DC111" s="113">
        <v>1253.0408</v>
      </c>
      <c r="DD111" s="113">
        <v>1169.8226500000001</v>
      </c>
      <c r="DE111" s="113">
        <v>1171.12465</v>
      </c>
      <c r="DF111" s="113">
        <v>1085.6586500000001</v>
      </c>
      <c r="DG111" s="113">
        <v>1061.0032000000001</v>
      </c>
      <c r="DH111" s="113">
        <v>895.56205999999997</v>
      </c>
      <c r="DI111" s="113">
        <v>1352.57402</v>
      </c>
      <c r="DJ111" s="113">
        <v>1382.23983</v>
      </c>
      <c r="DK111" s="113">
        <v>1456.4317000000001</v>
      </c>
      <c r="DL111" s="113">
        <v>1417.9528800000001</v>
      </c>
      <c r="DM111" s="113">
        <v>1409.88741</v>
      </c>
      <c r="DN111" s="113">
        <v>1451.12718</v>
      </c>
      <c r="DO111" s="113">
        <v>1382.9441400000001</v>
      </c>
      <c r="DP111" s="113">
        <v>1502.77153</v>
      </c>
      <c r="DQ111" s="112">
        <v>89.189390000000003</v>
      </c>
      <c r="DR111" s="112">
        <v>-52.656770000000002</v>
      </c>
      <c r="DS111" s="112">
        <v>-131.61518000000001</v>
      </c>
      <c r="DT111" s="112">
        <v>-206.63395</v>
      </c>
      <c r="DU111" s="112">
        <v>-164.91208</v>
      </c>
      <c r="DV111" s="112">
        <v>-240.06476000000001</v>
      </c>
      <c r="DW111" s="112">
        <v>-280.00252999999998</v>
      </c>
      <c r="DX111" s="112">
        <v>-297.28548999999998</v>
      </c>
      <c r="DY111" s="112">
        <v>-441.76832999999999</v>
      </c>
      <c r="DZ111" s="112">
        <v>-4.5999999999999999E-3</v>
      </c>
      <c r="EA111" s="112">
        <v>3.7567699999999999</v>
      </c>
      <c r="EB111" s="112">
        <v>4.2812599999999996</v>
      </c>
      <c r="EC111" s="112">
        <v>3.5245799999999998</v>
      </c>
      <c r="ED111" s="112">
        <v>2.9281999999999999</v>
      </c>
      <c r="EE111" s="112">
        <v>2.8516699999999999</v>
      </c>
      <c r="EF111" s="112">
        <v>2.6494499999999999</v>
      </c>
      <c r="EG111" s="112">
        <v>2.2064900000000001</v>
      </c>
      <c r="EH111" s="112">
        <v>1.5248699999999999</v>
      </c>
      <c r="EI111" s="112">
        <v>34.395400000000002</v>
      </c>
      <c r="EJ111" s="112">
        <v>38.156770000000002</v>
      </c>
      <c r="EK111" s="112">
        <v>55.681260000000002</v>
      </c>
      <c r="EL111" s="112">
        <v>54.924579999999999</v>
      </c>
      <c r="EM111" s="112">
        <v>54.328200000000002</v>
      </c>
      <c r="EN111" s="112">
        <v>69.070670000000007</v>
      </c>
      <c r="EO111" s="112">
        <v>86.849450000000004</v>
      </c>
      <c r="EP111" s="112">
        <v>53.345489999999998</v>
      </c>
      <c r="EQ111" s="114">
        <v>18.52487</v>
      </c>
    </row>
    <row r="112" spans="1:147" x14ac:dyDescent="0.25">
      <c r="A112" s="110" t="s">
        <v>324</v>
      </c>
      <c r="B112" s="110">
        <v>5913</v>
      </c>
      <c r="C112" s="110"/>
      <c r="D112" s="111">
        <v>2542.5606400000001</v>
      </c>
      <c r="E112" s="111">
        <v>2972.4668499999998</v>
      </c>
      <c r="F112" s="111">
        <v>2684.4377100000002</v>
      </c>
      <c r="G112" s="111">
        <v>3050.3949699999998</v>
      </c>
      <c r="H112" s="111">
        <v>2729.4322400000001</v>
      </c>
      <c r="I112" s="111">
        <v>2921.8417300000001</v>
      </c>
      <c r="J112" s="111">
        <v>3003.4924500000002</v>
      </c>
      <c r="K112" s="111">
        <v>3078.12653</v>
      </c>
      <c r="L112" s="111">
        <v>3739.3035399999999</v>
      </c>
      <c r="M112" s="111">
        <v>2666.5201000000002</v>
      </c>
      <c r="N112" s="111">
        <v>3296.5060800000001</v>
      </c>
      <c r="O112" s="111">
        <v>2531.68316</v>
      </c>
      <c r="P112" s="111">
        <v>3140.86024</v>
      </c>
      <c r="Q112" s="111">
        <v>2557.8940400000001</v>
      </c>
      <c r="R112" s="111">
        <v>2962.8480199999999</v>
      </c>
      <c r="S112" s="111">
        <v>2949.51658</v>
      </c>
      <c r="T112" s="111">
        <v>3085.2215500000002</v>
      </c>
      <c r="U112" s="111">
        <v>3423.6056800000001</v>
      </c>
      <c r="V112" s="112">
        <v>-123.95946000000001</v>
      </c>
      <c r="W112" s="112">
        <v>-324.03922999999998</v>
      </c>
      <c r="X112" s="112">
        <v>152.75454999999999</v>
      </c>
      <c r="Y112" s="112">
        <v>-90.465270000000103</v>
      </c>
      <c r="Z112" s="112">
        <v>171.53819999999999</v>
      </c>
      <c r="AA112" s="112">
        <v>-41.006289999999801</v>
      </c>
      <c r="AB112" s="112">
        <v>53.975870000000199</v>
      </c>
      <c r="AC112" s="112">
        <v>-7.0950200000001997</v>
      </c>
      <c r="AD112" s="112">
        <v>315.69785999999999</v>
      </c>
      <c r="AE112" s="111">
        <v>2277.0606400000001</v>
      </c>
      <c r="AF112" s="111">
        <v>2751.0986499999999</v>
      </c>
      <c r="AG112" s="111">
        <v>2463.9377100000002</v>
      </c>
      <c r="AH112" s="111">
        <v>2799.8949699999998</v>
      </c>
      <c r="AI112" s="111">
        <v>2478.9322400000001</v>
      </c>
      <c r="AJ112" s="111">
        <v>2638.7640799999999</v>
      </c>
      <c r="AK112" s="111">
        <v>2793.0924500000001</v>
      </c>
      <c r="AL112" s="111">
        <v>2853.2265299999999</v>
      </c>
      <c r="AM112" s="111">
        <v>3521.7951400000002</v>
      </c>
      <c r="AN112" s="112">
        <v>389.45945999999998</v>
      </c>
      <c r="AO112" s="112">
        <v>545.40742999999998</v>
      </c>
      <c r="AP112" s="112">
        <v>67.745449999999906</v>
      </c>
      <c r="AQ112" s="112">
        <v>340.96526999999998</v>
      </c>
      <c r="AR112" s="112">
        <v>78.961799999999997</v>
      </c>
      <c r="AS112" s="112">
        <v>324.08393999999998</v>
      </c>
      <c r="AT112" s="112">
        <v>156.42412999999999</v>
      </c>
      <c r="AU112" s="112">
        <v>231.99502000000001</v>
      </c>
      <c r="AV112" s="112">
        <v>-98.189460000000096</v>
      </c>
      <c r="AW112" s="113">
        <v>313.35669999999999</v>
      </c>
      <c r="AX112" s="113">
        <v>0</v>
      </c>
      <c r="AY112" s="113">
        <v>0</v>
      </c>
      <c r="AZ112" s="113">
        <v>638.55219999999997</v>
      </c>
      <c r="BA112" s="113">
        <v>98.472049999999996</v>
      </c>
      <c r="BB112" s="113">
        <v>164.57085000000001</v>
      </c>
      <c r="BC112" s="113">
        <v>122.44735</v>
      </c>
      <c r="BD112" s="113">
        <v>224.7792</v>
      </c>
      <c r="BE112" s="113">
        <v>0.99424999999999997</v>
      </c>
      <c r="BF112" s="112">
        <v>3.4849999999999999</v>
      </c>
      <c r="BG112" s="112">
        <v>0</v>
      </c>
      <c r="BH112" s="112">
        <v>0</v>
      </c>
      <c r="BI112" s="112">
        <v>0</v>
      </c>
      <c r="BJ112" s="112">
        <v>14.525</v>
      </c>
      <c r="BK112" s="112">
        <v>0</v>
      </c>
      <c r="BL112" s="112">
        <v>0</v>
      </c>
      <c r="BM112" s="112">
        <v>0</v>
      </c>
      <c r="BN112" s="112">
        <v>0</v>
      </c>
      <c r="BO112" s="112">
        <v>309.87169999999998</v>
      </c>
      <c r="BP112" s="112">
        <v>0</v>
      </c>
      <c r="BQ112" s="112">
        <v>0</v>
      </c>
      <c r="BR112" s="112">
        <v>638.55219999999997</v>
      </c>
      <c r="BS112" s="112">
        <v>83.947050000000004</v>
      </c>
      <c r="BT112" s="112">
        <v>164.57085000000001</v>
      </c>
      <c r="BU112" s="112">
        <v>122.44735</v>
      </c>
      <c r="BV112" s="112">
        <v>224.7792</v>
      </c>
      <c r="BW112" s="112">
        <v>0.99424999999999997</v>
      </c>
      <c r="BX112" s="112">
        <v>2590.41734</v>
      </c>
      <c r="BY112" s="112">
        <v>2751.0986499999999</v>
      </c>
      <c r="BZ112" s="112">
        <v>2463.9377100000002</v>
      </c>
      <c r="CA112" s="112">
        <v>3438.4471699999999</v>
      </c>
      <c r="CB112" s="112">
        <v>2577.4042899999999</v>
      </c>
      <c r="CC112" s="112">
        <v>2803.33493</v>
      </c>
      <c r="CD112" s="112">
        <v>2915.5398</v>
      </c>
      <c r="CE112" s="112">
        <v>3078.0057299999999</v>
      </c>
      <c r="CF112" s="112">
        <v>3522.7893899999999</v>
      </c>
      <c r="CG112" s="112">
        <v>-79.587760000000003</v>
      </c>
      <c r="CH112" s="112">
        <v>-545.40742999999998</v>
      </c>
      <c r="CI112" s="112">
        <v>-67.745450000000005</v>
      </c>
      <c r="CJ112" s="112">
        <v>297.58693</v>
      </c>
      <c r="CK112" s="112">
        <v>4.9852499999999997</v>
      </c>
      <c r="CL112" s="112">
        <v>-159.51309000000001</v>
      </c>
      <c r="CM112" s="112">
        <v>-33.976779999999998</v>
      </c>
      <c r="CN112" s="112">
        <v>-7.2158199999999999</v>
      </c>
      <c r="CO112" s="112">
        <v>99.183710000000005</v>
      </c>
      <c r="CP112" s="113">
        <v>1519.58332</v>
      </c>
      <c r="CQ112" s="113">
        <v>1442.9166499999999</v>
      </c>
      <c r="CR112" s="113">
        <v>1356.2499800000001</v>
      </c>
      <c r="CS112" s="113">
        <v>1279.58331</v>
      </c>
      <c r="CT112" s="113">
        <v>1202.9166399999999</v>
      </c>
      <c r="CU112" s="113">
        <v>1126.2499700000001</v>
      </c>
      <c r="CV112" s="113">
        <v>1988.25</v>
      </c>
      <c r="CW112" s="113">
        <v>1911.5833500000001</v>
      </c>
      <c r="CX112" s="113">
        <v>1822.9166499999999</v>
      </c>
      <c r="CY112" s="113">
        <v>1879.8339699999999</v>
      </c>
      <c r="CZ112" s="113">
        <v>1824.8178499999999</v>
      </c>
      <c r="DA112" s="113">
        <v>1590.66173</v>
      </c>
      <c r="DB112" s="113">
        <v>1377.9618599999999</v>
      </c>
      <c r="DC112" s="113">
        <v>1419.3891599999999</v>
      </c>
      <c r="DD112" s="113">
        <v>1221.54007</v>
      </c>
      <c r="DE112" s="113">
        <v>2275.9221499999999</v>
      </c>
      <c r="DF112" s="113">
        <v>2148.5651699999999</v>
      </c>
      <c r="DG112" s="113">
        <v>1917.5777</v>
      </c>
      <c r="DH112" s="113">
        <v>2747.30141</v>
      </c>
      <c r="DI112" s="113">
        <v>3237.4857200000001</v>
      </c>
      <c r="DJ112" s="113">
        <v>3247.8950500000001</v>
      </c>
      <c r="DK112" s="113">
        <v>2830.6082500000002</v>
      </c>
      <c r="DL112" s="113">
        <v>2867.0502999999999</v>
      </c>
      <c r="DM112" s="113">
        <v>2828.7143000000001</v>
      </c>
      <c r="DN112" s="113">
        <v>3917.0731599999999</v>
      </c>
      <c r="DO112" s="113">
        <v>3788.9319999999998</v>
      </c>
      <c r="DP112" s="113">
        <v>3476.8456099999999</v>
      </c>
      <c r="DQ112" s="112">
        <v>-867.46744000000001</v>
      </c>
      <c r="DR112" s="112">
        <v>-1412.66787</v>
      </c>
      <c r="DS112" s="112">
        <v>-1657.23332</v>
      </c>
      <c r="DT112" s="112">
        <v>-1452.6463900000001</v>
      </c>
      <c r="DU112" s="112">
        <v>-1447.6611399999999</v>
      </c>
      <c r="DV112" s="112">
        <v>-1607.1742300000001</v>
      </c>
      <c r="DW112" s="112">
        <v>-1641.15101</v>
      </c>
      <c r="DX112" s="112">
        <v>-1640.3668299999999</v>
      </c>
      <c r="DY112" s="112">
        <v>-1559.26791</v>
      </c>
      <c r="DZ112" s="112">
        <v>9.3186999999999998</v>
      </c>
      <c r="EA112" s="112">
        <v>7.5541299999999998</v>
      </c>
      <c r="EB112" s="112">
        <v>-3.0978400000000001</v>
      </c>
      <c r="EC112" s="112">
        <v>2.29094</v>
      </c>
      <c r="ED112" s="112">
        <v>-0.18670999999999999</v>
      </c>
      <c r="EE112" s="112">
        <v>0.88929999999999998</v>
      </c>
      <c r="EF112" s="112">
        <v>-3.9917699999999998</v>
      </c>
      <c r="EG112" s="112">
        <v>-12.25944</v>
      </c>
      <c r="EH112" s="112">
        <v>-9.7260500000000008</v>
      </c>
      <c r="EI112" s="112">
        <v>274.81869999999998</v>
      </c>
      <c r="EJ112" s="112">
        <v>228.92213000000001</v>
      </c>
      <c r="EK112" s="112">
        <v>217.40216000000001</v>
      </c>
      <c r="EL112" s="112">
        <v>252.79094000000001</v>
      </c>
      <c r="EM112" s="112">
        <v>250.31328999999999</v>
      </c>
      <c r="EN112" s="112">
        <v>283.96730000000002</v>
      </c>
      <c r="EO112" s="112">
        <v>206.40823</v>
      </c>
      <c r="EP112" s="112">
        <v>212.64055999999999</v>
      </c>
      <c r="EQ112" s="114">
        <v>207.78194999999999</v>
      </c>
    </row>
    <row r="113" spans="1:147" x14ac:dyDescent="0.25">
      <c r="A113" s="110" t="s">
        <v>323</v>
      </c>
      <c r="B113" s="110">
        <v>5715</v>
      </c>
      <c r="C113" s="110"/>
      <c r="D113" s="111">
        <v>5138.6692400000002</v>
      </c>
      <c r="E113" s="111">
        <v>4594.6388399999996</v>
      </c>
      <c r="F113" s="111">
        <v>5308.28089</v>
      </c>
      <c r="G113" s="111">
        <v>5370.9388799999997</v>
      </c>
      <c r="H113" s="111">
        <v>5848.3443100000004</v>
      </c>
      <c r="I113" s="111">
        <v>6460.1220000000003</v>
      </c>
      <c r="J113" s="111">
        <v>6401.3965900000003</v>
      </c>
      <c r="K113" s="111">
        <v>5665.6525000000001</v>
      </c>
      <c r="L113" s="111">
        <v>6298.7249700000002</v>
      </c>
      <c r="M113" s="111">
        <v>6736.5273900000002</v>
      </c>
      <c r="N113" s="111">
        <v>5178.3835099999997</v>
      </c>
      <c r="O113" s="111">
        <v>5743.83763</v>
      </c>
      <c r="P113" s="111">
        <v>6309.7822100000003</v>
      </c>
      <c r="Q113" s="111">
        <v>5501.2852800000001</v>
      </c>
      <c r="R113" s="111">
        <v>7541.61474</v>
      </c>
      <c r="S113" s="111">
        <v>6479.8916399999998</v>
      </c>
      <c r="T113" s="111">
        <v>6023.74161</v>
      </c>
      <c r="U113" s="111">
        <v>7031.8338899999999</v>
      </c>
      <c r="V113" s="112">
        <v>-1597.85815</v>
      </c>
      <c r="W113" s="112">
        <v>-583.74467000000004</v>
      </c>
      <c r="X113" s="112">
        <v>-435.55673999999999</v>
      </c>
      <c r="Y113" s="112">
        <v>-938.84333000000095</v>
      </c>
      <c r="Z113" s="112">
        <v>347.05903000000001</v>
      </c>
      <c r="AA113" s="112">
        <v>-1081.4927399999999</v>
      </c>
      <c r="AB113" s="112">
        <v>-78.495049999999495</v>
      </c>
      <c r="AC113" s="112">
        <v>-358.08911000000001</v>
      </c>
      <c r="AD113" s="112">
        <v>-733.10892000000001</v>
      </c>
      <c r="AE113" s="111">
        <v>4920.3662400000003</v>
      </c>
      <c r="AF113" s="111">
        <v>4426.9038399999999</v>
      </c>
      <c r="AG113" s="111">
        <v>5140.8638899999996</v>
      </c>
      <c r="AH113" s="111">
        <v>5202.4548800000002</v>
      </c>
      <c r="AI113" s="111">
        <v>5708.2953100000004</v>
      </c>
      <c r="AJ113" s="111">
        <v>6274.5730000000003</v>
      </c>
      <c r="AK113" s="111">
        <v>6262.8065900000001</v>
      </c>
      <c r="AL113" s="111">
        <v>5454.9584999999997</v>
      </c>
      <c r="AM113" s="111">
        <v>6092.9529700000003</v>
      </c>
      <c r="AN113" s="112">
        <v>1816.1611499999999</v>
      </c>
      <c r="AO113" s="112">
        <v>751.47967000000006</v>
      </c>
      <c r="AP113" s="112">
        <v>602.97374000000002</v>
      </c>
      <c r="AQ113" s="112">
        <v>1107.3273300000001</v>
      </c>
      <c r="AR113" s="112">
        <v>-207.01003</v>
      </c>
      <c r="AS113" s="112">
        <v>1267.0417399999999</v>
      </c>
      <c r="AT113" s="112">
        <v>217.08505</v>
      </c>
      <c r="AU113" s="112">
        <v>568.78310999999997</v>
      </c>
      <c r="AV113" s="112">
        <v>938.88091999999995</v>
      </c>
      <c r="AW113" s="113">
        <v>855.69839999999999</v>
      </c>
      <c r="AX113" s="113">
        <v>1076.7772500000001</v>
      </c>
      <c r="AY113" s="113">
        <v>762.16774999999996</v>
      </c>
      <c r="AZ113" s="113">
        <v>797.45555000000002</v>
      </c>
      <c r="BA113" s="113">
        <v>419.29370999999998</v>
      </c>
      <c r="BB113" s="113">
        <v>1787.1745599999999</v>
      </c>
      <c r="BC113" s="113">
        <v>2767.0248299999998</v>
      </c>
      <c r="BD113" s="113">
        <v>923.34519999999998</v>
      </c>
      <c r="BE113" s="113">
        <v>226.00773000000001</v>
      </c>
      <c r="BF113" s="112">
        <v>1</v>
      </c>
      <c r="BG113" s="112">
        <v>156.90700000000001</v>
      </c>
      <c r="BH113" s="112">
        <v>26.873999999999999</v>
      </c>
      <c r="BI113" s="112">
        <v>135.43854999999999</v>
      </c>
      <c r="BJ113" s="112">
        <v>103.09591</v>
      </c>
      <c r="BK113" s="112">
        <v>16.98</v>
      </c>
      <c r="BL113" s="112">
        <v>884.42259999999999</v>
      </c>
      <c r="BM113" s="112">
        <v>321.18162999999998</v>
      </c>
      <c r="BN113" s="112">
        <v>149.69398000000001</v>
      </c>
      <c r="BO113" s="112">
        <v>854.69839999999999</v>
      </c>
      <c r="BP113" s="112">
        <v>919.87025000000006</v>
      </c>
      <c r="BQ113" s="112">
        <v>735.29375000000005</v>
      </c>
      <c r="BR113" s="112">
        <v>662.01700000000005</v>
      </c>
      <c r="BS113" s="112">
        <v>316.19779999999997</v>
      </c>
      <c r="BT113" s="112">
        <v>1770.1945599999999</v>
      </c>
      <c r="BU113" s="112">
        <v>1882.60223</v>
      </c>
      <c r="BV113" s="112">
        <v>602.16357000000005</v>
      </c>
      <c r="BW113" s="112">
        <v>76.313749999999999</v>
      </c>
      <c r="BX113" s="112">
        <v>5776.0646399999996</v>
      </c>
      <c r="BY113" s="112">
        <v>5503.68109</v>
      </c>
      <c r="BZ113" s="112">
        <v>5903.0316400000002</v>
      </c>
      <c r="CA113" s="112">
        <v>5999.9104299999999</v>
      </c>
      <c r="CB113" s="112">
        <v>6127.5890200000003</v>
      </c>
      <c r="CC113" s="112">
        <v>8061.7475599999998</v>
      </c>
      <c r="CD113" s="112">
        <v>9029.8314200000004</v>
      </c>
      <c r="CE113" s="112">
        <v>6378.3037000000004</v>
      </c>
      <c r="CF113" s="112">
        <v>6318.9606999999996</v>
      </c>
      <c r="CG113" s="112">
        <v>-961.46275000000003</v>
      </c>
      <c r="CH113" s="112">
        <v>168.39058</v>
      </c>
      <c r="CI113" s="112">
        <v>132.32001</v>
      </c>
      <c r="CJ113" s="112">
        <v>-445.31033000000002</v>
      </c>
      <c r="CK113" s="112">
        <v>523.20782999999994</v>
      </c>
      <c r="CL113" s="112">
        <v>503.15282000000002</v>
      </c>
      <c r="CM113" s="112">
        <v>1665.5171800000001</v>
      </c>
      <c r="CN113" s="112">
        <v>33.380459999999999</v>
      </c>
      <c r="CO113" s="112">
        <v>-862.56717000000003</v>
      </c>
      <c r="CP113" s="113">
        <v>1850</v>
      </c>
      <c r="CQ113" s="113">
        <v>6850</v>
      </c>
      <c r="CR113" s="113">
        <v>7700</v>
      </c>
      <c r="CS113" s="113">
        <v>6550</v>
      </c>
      <c r="CT113" s="113">
        <v>6400</v>
      </c>
      <c r="CU113" s="113">
        <v>6250</v>
      </c>
      <c r="CV113" s="113">
        <v>6100</v>
      </c>
      <c r="CW113" s="113">
        <v>5950</v>
      </c>
      <c r="CX113" s="113">
        <v>5800</v>
      </c>
      <c r="CY113" s="113">
        <v>2209.8786100000002</v>
      </c>
      <c r="CZ113" s="113">
        <v>7376.9579800000001</v>
      </c>
      <c r="DA113" s="113">
        <v>8139.6929300000002</v>
      </c>
      <c r="DB113" s="113">
        <v>6987.8608800000002</v>
      </c>
      <c r="DC113" s="113">
        <v>6855.4927500000003</v>
      </c>
      <c r="DD113" s="113">
        <v>7488.3715700000002</v>
      </c>
      <c r="DE113" s="113">
        <v>7187.4234399999996</v>
      </c>
      <c r="DF113" s="113">
        <v>6461.2140600000002</v>
      </c>
      <c r="DG113" s="113">
        <v>6210.2456300000003</v>
      </c>
      <c r="DH113" s="113">
        <v>5813.2700599999998</v>
      </c>
      <c r="DI113" s="113">
        <v>10794.617759999999</v>
      </c>
      <c r="DJ113" s="113">
        <v>11424.912700000001</v>
      </c>
      <c r="DK113" s="113">
        <v>10718.39098</v>
      </c>
      <c r="DL113" s="113">
        <v>10088.19002</v>
      </c>
      <c r="DM113" s="113">
        <v>10217.820019999999</v>
      </c>
      <c r="DN113" s="113">
        <v>8251.3547099999996</v>
      </c>
      <c r="DO113" s="113">
        <v>7491.76487</v>
      </c>
      <c r="DP113" s="113">
        <v>8103.3636100000003</v>
      </c>
      <c r="DQ113" s="112">
        <v>-3603.3914500000001</v>
      </c>
      <c r="DR113" s="112">
        <v>-3417.65978</v>
      </c>
      <c r="DS113" s="112">
        <v>-3285.2197700000002</v>
      </c>
      <c r="DT113" s="112">
        <v>-3730.5300999999999</v>
      </c>
      <c r="DU113" s="112">
        <v>-3232.6972700000001</v>
      </c>
      <c r="DV113" s="112">
        <v>-2729.4484499999999</v>
      </c>
      <c r="DW113" s="112">
        <v>-1063.93127</v>
      </c>
      <c r="DX113" s="112">
        <v>-1030.55081</v>
      </c>
      <c r="DY113" s="112">
        <v>-1893.11798</v>
      </c>
      <c r="DZ113" s="112">
        <v>5.7631800000000002</v>
      </c>
      <c r="EA113" s="112">
        <v>99.220070000000007</v>
      </c>
      <c r="EB113" s="112">
        <v>94.068849999999998</v>
      </c>
      <c r="EC113" s="112">
        <v>99.967140000000001</v>
      </c>
      <c r="ED113" s="112">
        <v>99.800449999999998</v>
      </c>
      <c r="EE113" s="112">
        <v>72.641050000000007</v>
      </c>
      <c r="EF113" s="112">
        <v>82.571569999999994</v>
      </c>
      <c r="EG113" s="112">
        <v>73.774969999999996</v>
      </c>
      <c r="EH113" s="112">
        <v>89.382819999999995</v>
      </c>
      <c r="EI113" s="112">
        <v>224.06618</v>
      </c>
      <c r="EJ113" s="112">
        <v>266.95506999999998</v>
      </c>
      <c r="EK113" s="112">
        <v>261.48585000000003</v>
      </c>
      <c r="EL113" s="112">
        <v>268.45114000000001</v>
      </c>
      <c r="EM113" s="112">
        <v>239.84944999999999</v>
      </c>
      <c r="EN113" s="112">
        <v>258.19004999999999</v>
      </c>
      <c r="EO113" s="112">
        <v>221.16157000000001</v>
      </c>
      <c r="EP113" s="112">
        <v>284.46897000000001</v>
      </c>
      <c r="EQ113" s="114">
        <v>295.15481999999997</v>
      </c>
    </row>
    <row r="114" spans="1:147" x14ac:dyDescent="0.25">
      <c r="A114" s="110" t="s">
        <v>322</v>
      </c>
      <c r="B114" s="110">
        <v>5855</v>
      </c>
      <c r="C114" s="110"/>
      <c r="D114" s="111">
        <v>5334.0055000000002</v>
      </c>
      <c r="E114" s="111">
        <v>5774.6532299999999</v>
      </c>
      <c r="F114" s="111">
        <v>6304.9439000000002</v>
      </c>
      <c r="G114" s="111">
        <v>6508.1597199999997</v>
      </c>
      <c r="H114" s="111">
        <v>6294.2562399999997</v>
      </c>
      <c r="I114" s="111">
        <v>7224.0558899999996</v>
      </c>
      <c r="J114" s="111">
        <v>6774.2395999999999</v>
      </c>
      <c r="K114" s="111">
        <v>7403.2490100000005</v>
      </c>
      <c r="L114" s="111">
        <v>6985.7627899999998</v>
      </c>
      <c r="M114" s="111">
        <v>6038.8068000000003</v>
      </c>
      <c r="N114" s="111">
        <v>6005.3674099999998</v>
      </c>
      <c r="O114" s="111">
        <v>5882.8587500000003</v>
      </c>
      <c r="P114" s="111">
        <v>6667.6674400000002</v>
      </c>
      <c r="Q114" s="111">
        <v>5782.7789300000004</v>
      </c>
      <c r="R114" s="111">
        <v>7133.7112200000001</v>
      </c>
      <c r="S114" s="111">
        <v>6357.7846</v>
      </c>
      <c r="T114" s="111">
        <v>6623.2684499999996</v>
      </c>
      <c r="U114" s="111">
        <v>7032.4845599999999</v>
      </c>
      <c r="V114" s="112">
        <v>-704.80129999999997</v>
      </c>
      <c r="W114" s="112">
        <v>-230.71418</v>
      </c>
      <c r="X114" s="112">
        <v>422.08515</v>
      </c>
      <c r="Y114" s="112">
        <v>-159.507720000001</v>
      </c>
      <c r="Z114" s="112">
        <v>511.47730999999902</v>
      </c>
      <c r="AA114" s="112">
        <v>90.344669999999496</v>
      </c>
      <c r="AB114" s="112">
        <v>416.45499999999998</v>
      </c>
      <c r="AC114" s="112">
        <v>779.98056000000099</v>
      </c>
      <c r="AD114" s="112">
        <v>-46.721770000000099</v>
      </c>
      <c r="AE114" s="111">
        <v>5124.8326999999999</v>
      </c>
      <c r="AF114" s="111">
        <v>5689.1532299999999</v>
      </c>
      <c r="AG114" s="111">
        <v>6185.4439000000002</v>
      </c>
      <c r="AH114" s="111">
        <v>6306.9464200000002</v>
      </c>
      <c r="AI114" s="111">
        <v>6163.7562399999997</v>
      </c>
      <c r="AJ114" s="111">
        <v>7077.8558899999998</v>
      </c>
      <c r="AK114" s="111">
        <v>6628.0396000000001</v>
      </c>
      <c r="AL114" s="111">
        <v>7247.7490100000005</v>
      </c>
      <c r="AM114" s="111">
        <v>6830.2627899999998</v>
      </c>
      <c r="AN114" s="112">
        <v>913.97410000000002</v>
      </c>
      <c r="AO114" s="112">
        <v>316.21418</v>
      </c>
      <c r="AP114" s="112">
        <v>-302.58515</v>
      </c>
      <c r="AQ114" s="112">
        <v>360.72102000000001</v>
      </c>
      <c r="AR114" s="112">
        <v>-380.97730999999902</v>
      </c>
      <c r="AS114" s="112">
        <v>55.855330000000301</v>
      </c>
      <c r="AT114" s="112">
        <v>-270.255</v>
      </c>
      <c r="AU114" s="112">
        <v>-624.48056000000099</v>
      </c>
      <c r="AV114" s="112">
        <v>202.22176999999999</v>
      </c>
      <c r="AW114" s="113">
        <v>570.30489999999998</v>
      </c>
      <c r="AX114" s="113">
        <v>1136.52466</v>
      </c>
      <c r="AY114" s="113">
        <v>126.84068000000001</v>
      </c>
      <c r="AZ114" s="113">
        <v>570.17020000000002</v>
      </c>
      <c r="BA114" s="113">
        <v>626.01166999999998</v>
      </c>
      <c r="BB114" s="113">
        <v>44.262349999999998</v>
      </c>
      <c r="BC114" s="113">
        <v>162.8057</v>
      </c>
      <c r="BD114" s="113">
        <v>69.735399999999998</v>
      </c>
      <c r="BE114" s="113">
        <v>59.16648</v>
      </c>
      <c r="BF114" s="112">
        <v>4.46035</v>
      </c>
      <c r="BG114" s="112">
        <v>1.1599999999999999</v>
      </c>
      <c r="BH114" s="112">
        <v>0</v>
      </c>
      <c r="BI114" s="112">
        <v>65.698999999999998</v>
      </c>
      <c r="BJ114" s="112">
        <v>5</v>
      </c>
      <c r="BK114" s="112">
        <v>2.92075</v>
      </c>
      <c r="BL114" s="112">
        <v>49.8</v>
      </c>
      <c r="BM114" s="112">
        <v>0</v>
      </c>
      <c r="BN114" s="112">
        <v>10.000999999999999</v>
      </c>
      <c r="BO114" s="112">
        <v>565.84455000000003</v>
      </c>
      <c r="BP114" s="112">
        <v>1135.36466</v>
      </c>
      <c r="BQ114" s="112">
        <v>126.84068000000001</v>
      </c>
      <c r="BR114" s="112">
        <v>504.47120000000001</v>
      </c>
      <c r="BS114" s="112">
        <v>621.01166999999998</v>
      </c>
      <c r="BT114" s="112">
        <v>41.3416</v>
      </c>
      <c r="BU114" s="112">
        <v>113.0057</v>
      </c>
      <c r="BV114" s="112">
        <v>69.735399999999998</v>
      </c>
      <c r="BW114" s="112">
        <v>49.165480000000002</v>
      </c>
      <c r="BX114" s="112">
        <v>5695.1376</v>
      </c>
      <c r="BY114" s="112">
        <v>6825.6778899999999</v>
      </c>
      <c r="BZ114" s="112">
        <v>6312.2845799999996</v>
      </c>
      <c r="CA114" s="112">
        <v>6877.1166199999998</v>
      </c>
      <c r="CB114" s="112">
        <v>6789.7679099999996</v>
      </c>
      <c r="CC114" s="112">
        <v>7122.1182399999998</v>
      </c>
      <c r="CD114" s="112">
        <v>6790.8453</v>
      </c>
      <c r="CE114" s="112">
        <v>7317.48441</v>
      </c>
      <c r="CF114" s="112">
        <v>6889.4292699999996</v>
      </c>
      <c r="CG114" s="112">
        <v>-348.12954999999999</v>
      </c>
      <c r="CH114" s="112">
        <v>819.15048000000002</v>
      </c>
      <c r="CI114" s="112">
        <v>429.42583000000002</v>
      </c>
      <c r="CJ114" s="112">
        <v>143.75018</v>
      </c>
      <c r="CK114" s="112">
        <v>1001.98898</v>
      </c>
      <c r="CL114" s="112">
        <v>-14.513730000000001</v>
      </c>
      <c r="CM114" s="112">
        <v>383.26069999999999</v>
      </c>
      <c r="CN114" s="112">
        <v>694.21596</v>
      </c>
      <c r="CO114" s="112">
        <v>-153.05628999999999</v>
      </c>
      <c r="CP114" s="113">
        <v>6190</v>
      </c>
      <c r="CQ114" s="113">
        <v>12140</v>
      </c>
      <c r="CR114" s="113">
        <v>11829.810799999999</v>
      </c>
      <c r="CS114" s="113">
        <v>11627.976699999999</v>
      </c>
      <c r="CT114" s="113">
        <v>11598.1824</v>
      </c>
      <c r="CU114" s="113">
        <v>11177.0646</v>
      </c>
      <c r="CV114" s="113">
        <v>11415</v>
      </c>
      <c r="CW114" s="113">
        <v>12490</v>
      </c>
      <c r="CX114" s="113">
        <v>12763.44</v>
      </c>
      <c r="CY114" s="113">
        <v>6429.10664</v>
      </c>
      <c r="CZ114" s="113">
        <v>12308.27708</v>
      </c>
      <c r="DA114" s="113">
        <v>12182.944799999999</v>
      </c>
      <c r="DB114" s="113">
        <v>12606.68512</v>
      </c>
      <c r="DC114" s="113">
        <v>12808.189039999999</v>
      </c>
      <c r="DD114" s="113">
        <v>12059.786550000001</v>
      </c>
      <c r="DE114" s="113">
        <v>11804.65337</v>
      </c>
      <c r="DF114" s="113">
        <v>12945.819</v>
      </c>
      <c r="DG114" s="113">
        <v>13607.27205</v>
      </c>
      <c r="DH114" s="113">
        <v>14445.445180000001</v>
      </c>
      <c r="DI114" s="113">
        <v>19505.815139999999</v>
      </c>
      <c r="DJ114" s="113">
        <v>18786.61203</v>
      </c>
      <c r="DK114" s="113">
        <v>19066.602169999998</v>
      </c>
      <c r="DL114" s="113">
        <v>18266.117109999999</v>
      </c>
      <c r="DM114" s="113">
        <v>17532.228350000001</v>
      </c>
      <c r="DN114" s="113">
        <v>16893.834470000002</v>
      </c>
      <c r="DO114" s="113">
        <v>17340.78414</v>
      </c>
      <c r="DP114" s="113">
        <v>18090.29348</v>
      </c>
      <c r="DQ114" s="112">
        <v>-8016.3385399999997</v>
      </c>
      <c r="DR114" s="112">
        <v>-7197.5380599999999</v>
      </c>
      <c r="DS114" s="112">
        <v>-6603.66723</v>
      </c>
      <c r="DT114" s="112">
        <v>-6459.91705</v>
      </c>
      <c r="DU114" s="112">
        <v>-5457.9280699999999</v>
      </c>
      <c r="DV114" s="112">
        <v>-5472.4417999999996</v>
      </c>
      <c r="DW114" s="112">
        <v>-5089.1810999999998</v>
      </c>
      <c r="DX114" s="112">
        <v>-4394.9651400000002</v>
      </c>
      <c r="DY114" s="112">
        <v>-4483.0214299999998</v>
      </c>
      <c r="DZ114" s="112">
        <v>-13.901540000000001</v>
      </c>
      <c r="EA114" s="112">
        <v>38.114229999999999</v>
      </c>
      <c r="EB114" s="112">
        <v>102.49767</v>
      </c>
      <c r="EC114" s="112">
        <v>99.729659999999996</v>
      </c>
      <c r="ED114" s="112">
        <v>78.373059999999995</v>
      </c>
      <c r="EE114" s="112">
        <v>-72.811229999999995</v>
      </c>
      <c r="EF114" s="112">
        <v>77.124560000000002</v>
      </c>
      <c r="EG114" s="112">
        <v>70.23066</v>
      </c>
      <c r="EH114" s="112">
        <v>66.949929999999995</v>
      </c>
      <c r="EI114" s="112">
        <v>195.27145999999999</v>
      </c>
      <c r="EJ114" s="112">
        <v>123.61423000000001</v>
      </c>
      <c r="EK114" s="112">
        <v>221.99767</v>
      </c>
      <c r="EL114" s="112">
        <v>300.94265999999999</v>
      </c>
      <c r="EM114" s="112">
        <v>208.87306000000001</v>
      </c>
      <c r="EN114" s="112">
        <v>73.388769999999994</v>
      </c>
      <c r="EO114" s="112">
        <v>223.32455999999999</v>
      </c>
      <c r="EP114" s="112">
        <v>225.73066</v>
      </c>
      <c r="EQ114" s="114">
        <v>222.44992999999999</v>
      </c>
    </row>
    <row r="115" spans="1:147" x14ac:dyDescent="0.25">
      <c r="A115" s="110" t="s">
        <v>321</v>
      </c>
      <c r="B115" s="110">
        <v>5518</v>
      </c>
      <c r="C115" s="110"/>
      <c r="D115" s="111">
        <v>26209.879710000001</v>
      </c>
      <c r="E115" s="111">
        <v>28445.42944</v>
      </c>
      <c r="F115" s="111">
        <v>27087.916399999998</v>
      </c>
      <c r="G115" s="111">
        <v>27697.59031</v>
      </c>
      <c r="H115" s="111">
        <v>28194.979189999998</v>
      </c>
      <c r="I115" s="111">
        <v>27792.605599999999</v>
      </c>
      <c r="J115" s="111">
        <v>29699.235990000001</v>
      </c>
      <c r="K115" s="111">
        <v>28355.406459999998</v>
      </c>
      <c r="L115" s="111">
        <v>29113.23979</v>
      </c>
      <c r="M115" s="111">
        <v>27382.022779999999</v>
      </c>
      <c r="N115" s="111">
        <v>32065.100340000001</v>
      </c>
      <c r="O115" s="111">
        <v>28882.762170000002</v>
      </c>
      <c r="P115" s="111">
        <v>29145.536929999998</v>
      </c>
      <c r="Q115" s="111">
        <v>28973.551469999999</v>
      </c>
      <c r="R115" s="111">
        <v>28651.093349999999</v>
      </c>
      <c r="S115" s="111">
        <v>37810.058980000002</v>
      </c>
      <c r="T115" s="111">
        <v>37785.020219999999</v>
      </c>
      <c r="U115" s="111">
        <v>36115.958299999998</v>
      </c>
      <c r="V115" s="112">
        <v>-1172.1430700000001</v>
      </c>
      <c r="W115" s="112">
        <v>-3619.6709000000001</v>
      </c>
      <c r="X115" s="112">
        <v>-1794.8457699999999</v>
      </c>
      <c r="Y115" s="112">
        <v>-1447.9466199999999</v>
      </c>
      <c r="Z115" s="112">
        <v>-778.57227999999998</v>
      </c>
      <c r="AA115" s="112">
        <v>-858.48775000000001</v>
      </c>
      <c r="AB115" s="112">
        <v>-8110.8229899999997</v>
      </c>
      <c r="AC115" s="112">
        <v>-9429.6137600000002</v>
      </c>
      <c r="AD115" s="112">
        <v>-7002.7185099999997</v>
      </c>
      <c r="AE115" s="111">
        <v>24240.598109999999</v>
      </c>
      <c r="AF115" s="111">
        <v>25562.206839999999</v>
      </c>
      <c r="AG115" s="111">
        <v>25632.2801</v>
      </c>
      <c r="AH115" s="111">
        <v>26279.330859999998</v>
      </c>
      <c r="AI115" s="111">
        <v>26699.41589</v>
      </c>
      <c r="AJ115" s="111">
        <v>26424.212149999999</v>
      </c>
      <c r="AK115" s="111">
        <v>27806.347989999998</v>
      </c>
      <c r="AL115" s="111">
        <v>26820.52461</v>
      </c>
      <c r="AM115" s="111">
        <v>27224.536789999998</v>
      </c>
      <c r="AN115" s="112">
        <v>3141.4246699999999</v>
      </c>
      <c r="AO115" s="112">
        <v>6502.8935000000001</v>
      </c>
      <c r="AP115" s="112">
        <v>3250.48207</v>
      </c>
      <c r="AQ115" s="112">
        <v>2866.2060700000002</v>
      </c>
      <c r="AR115" s="112">
        <v>2274.1355800000001</v>
      </c>
      <c r="AS115" s="112">
        <v>2226.8811999999998</v>
      </c>
      <c r="AT115" s="112">
        <v>10003.71099</v>
      </c>
      <c r="AU115" s="112">
        <v>10964.49561</v>
      </c>
      <c r="AV115" s="112">
        <v>8891.4215100000001</v>
      </c>
      <c r="AW115" s="113">
        <v>4714.3597499999996</v>
      </c>
      <c r="AX115" s="113">
        <v>5089.0945599999995</v>
      </c>
      <c r="AY115" s="113">
        <v>3787.3481000000002</v>
      </c>
      <c r="AZ115" s="113">
        <v>3633.4803499999998</v>
      </c>
      <c r="BA115" s="113">
        <v>5627.0526600000003</v>
      </c>
      <c r="BB115" s="113">
        <v>10872.2953</v>
      </c>
      <c r="BC115" s="113">
        <v>6556.8777499999997</v>
      </c>
      <c r="BD115" s="113">
        <v>4942.2407300000004</v>
      </c>
      <c r="BE115" s="113">
        <v>2177.4755</v>
      </c>
      <c r="BF115" s="112">
        <v>164.81389999999999</v>
      </c>
      <c r="BG115" s="112">
        <v>6583.8414499999999</v>
      </c>
      <c r="BH115" s="112">
        <v>36.199950000000001</v>
      </c>
      <c r="BI115" s="112">
        <v>426.18245000000002</v>
      </c>
      <c r="BJ115" s="112">
        <v>464.62270000000001</v>
      </c>
      <c r="BK115" s="112">
        <v>3094.5322299999998</v>
      </c>
      <c r="BL115" s="112">
        <v>946.26170000000002</v>
      </c>
      <c r="BM115" s="112">
        <v>470.97199000000001</v>
      </c>
      <c r="BN115" s="112">
        <v>226.79990000000001</v>
      </c>
      <c r="BO115" s="112">
        <v>4549.5458500000004</v>
      </c>
      <c r="BP115" s="112">
        <v>-1494.7468899999999</v>
      </c>
      <c r="BQ115" s="112">
        <v>3751.14815</v>
      </c>
      <c r="BR115" s="112">
        <v>3207.2979</v>
      </c>
      <c r="BS115" s="112">
        <v>5162.4299600000004</v>
      </c>
      <c r="BT115" s="112">
        <v>7777.76307</v>
      </c>
      <c r="BU115" s="112">
        <v>5610.6160499999996</v>
      </c>
      <c r="BV115" s="112">
        <v>4471.2687400000004</v>
      </c>
      <c r="BW115" s="112">
        <v>1950.6756</v>
      </c>
      <c r="BX115" s="112">
        <v>28954.957859999999</v>
      </c>
      <c r="BY115" s="112">
        <v>30651.3014</v>
      </c>
      <c r="BZ115" s="112">
        <v>29419.628199999999</v>
      </c>
      <c r="CA115" s="112">
        <v>29912.81121</v>
      </c>
      <c r="CB115" s="112">
        <v>32326.468550000001</v>
      </c>
      <c r="CC115" s="112">
        <v>37296.507449999997</v>
      </c>
      <c r="CD115" s="112">
        <v>34363.225740000002</v>
      </c>
      <c r="CE115" s="112">
        <v>31762.765340000002</v>
      </c>
      <c r="CF115" s="112">
        <v>29402.012289999999</v>
      </c>
      <c r="CG115" s="112">
        <v>1408.1211800000001</v>
      </c>
      <c r="CH115" s="112">
        <v>-7997.6403899999996</v>
      </c>
      <c r="CI115" s="112">
        <v>500.66608000000002</v>
      </c>
      <c r="CJ115" s="112">
        <v>341.09183000000002</v>
      </c>
      <c r="CK115" s="112">
        <v>2888.2943799999998</v>
      </c>
      <c r="CL115" s="112">
        <v>5550.8818700000002</v>
      </c>
      <c r="CM115" s="112">
        <v>-4393.09494</v>
      </c>
      <c r="CN115" s="112">
        <v>-6493.2268700000004</v>
      </c>
      <c r="CO115" s="112">
        <v>-6940.7459099999996</v>
      </c>
      <c r="CP115" s="113">
        <v>60478.525000000001</v>
      </c>
      <c r="CQ115" s="113">
        <v>53231.5</v>
      </c>
      <c r="CR115" s="113">
        <v>53591.888050000001</v>
      </c>
      <c r="CS115" s="113">
        <v>54637.45</v>
      </c>
      <c r="CT115" s="113">
        <v>57060.425000000003</v>
      </c>
      <c r="CU115" s="113">
        <v>67613.399999999994</v>
      </c>
      <c r="CV115" s="113">
        <v>66367.375</v>
      </c>
      <c r="CW115" s="113">
        <v>60802.75</v>
      </c>
      <c r="CX115" s="113">
        <v>54568.125</v>
      </c>
      <c r="CY115" s="113">
        <v>63620.10385</v>
      </c>
      <c r="CZ115" s="113">
        <v>55483.544739999998</v>
      </c>
      <c r="DA115" s="113">
        <v>56051.491300000002</v>
      </c>
      <c r="DB115" s="113">
        <v>57260.937890000001</v>
      </c>
      <c r="DC115" s="113">
        <v>60207.548130000003</v>
      </c>
      <c r="DD115" s="113">
        <v>69900.492230000003</v>
      </c>
      <c r="DE115" s="113">
        <v>71182.941420000003</v>
      </c>
      <c r="DF115" s="113">
        <v>64738.813549999999</v>
      </c>
      <c r="DG115" s="113">
        <v>58734.79421</v>
      </c>
      <c r="DH115" s="113">
        <v>30056.383819999999</v>
      </c>
      <c r="DI115" s="113">
        <v>29917.465100000001</v>
      </c>
      <c r="DJ115" s="113">
        <v>29984.745579999999</v>
      </c>
      <c r="DK115" s="113">
        <v>30853.100340000001</v>
      </c>
      <c r="DL115" s="113">
        <v>30911.4162</v>
      </c>
      <c r="DM115" s="113">
        <v>35053.478430000003</v>
      </c>
      <c r="DN115" s="113">
        <v>40721.785159999999</v>
      </c>
      <c r="DO115" s="113">
        <v>40770.884160000001</v>
      </c>
      <c r="DP115" s="113">
        <v>41707.61073</v>
      </c>
      <c r="DQ115" s="112">
        <v>33563.720029999997</v>
      </c>
      <c r="DR115" s="112">
        <v>25566.07964</v>
      </c>
      <c r="DS115" s="112">
        <v>26066.745719999999</v>
      </c>
      <c r="DT115" s="112">
        <v>26407.83755</v>
      </c>
      <c r="DU115" s="112">
        <v>29296.13193</v>
      </c>
      <c r="DV115" s="112">
        <v>34847.013800000001</v>
      </c>
      <c r="DW115" s="112">
        <v>30461.15626</v>
      </c>
      <c r="DX115" s="112">
        <v>23967.929390000001</v>
      </c>
      <c r="DY115" s="112">
        <v>17027.18348</v>
      </c>
      <c r="DZ115" s="112">
        <v>1451.3161</v>
      </c>
      <c r="EA115" s="112">
        <v>1419.7773999999999</v>
      </c>
      <c r="EB115" s="112">
        <v>1281.1467500000001</v>
      </c>
      <c r="EC115" s="112">
        <v>974.58308999999997</v>
      </c>
      <c r="ED115" s="112">
        <v>595.19755999999995</v>
      </c>
      <c r="EE115" s="112">
        <v>580.99896000000001</v>
      </c>
      <c r="EF115" s="112">
        <v>758.42520000000002</v>
      </c>
      <c r="EG115" s="112">
        <v>457.74151000000001</v>
      </c>
      <c r="EH115" s="112">
        <v>349.70287000000002</v>
      </c>
      <c r="EI115" s="112">
        <v>3420.5981000000002</v>
      </c>
      <c r="EJ115" s="112">
        <v>4303.0003999999999</v>
      </c>
      <c r="EK115" s="112">
        <v>2736.7827499999999</v>
      </c>
      <c r="EL115" s="112">
        <v>2392.8420900000001</v>
      </c>
      <c r="EM115" s="112">
        <v>2090.7605600000002</v>
      </c>
      <c r="EN115" s="112">
        <v>1949.3919599999999</v>
      </c>
      <c r="EO115" s="112">
        <v>2651.3132000000001</v>
      </c>
      <c r="EP115" s="112">
        <v>1992.6235099999999</v>
      </c>
      <c r="EQ115" s="114">
        <v>2238.40587</v>
      </c>
    </row>
    <row r="116" spans="1:147" x14ac:dyDescent="0.25">
      <c r="A116" s="110" t="s">
        <v>320</v>
      </c>
      <c r="B116" s="110">
        <v>5633</v>
      </c>
      <c r="C116" s="110"/>
      <c r="D116" s="111">
        <v>11297.39813</v>
      </c>
      <c r="E116" s="111">
        <v>11136.013370000001</v>
      </c>
      <c r="F116" s="111">
        <v>11500.621649999999</v>
      </c>
      <c r="G116" s="111">
        <v>12599.407440000001</v>
      </c>
      <c r="H116" s="111">
        <v>12951.751539999999</v>
      </c>
      <c r="I116" s="111">
        <v>13979.74157</v>
      </c>
      <c r="J116" s="111">
        <v>15658.921909999999</v>
      </c>
      <c r="K116" s="111">
        <v>17142.37671</v>
      </c>
      <c r="L116" s="111">
        <v>14740.718940000001</v>
      </c>
      <c r="M116" s="111">
        <v>11365.7922</v>
      </c>
      <c r="N116" s="111">
        <v>13552.34936</v>
      </c>
      <c r="O116" s="111">
        <v>12997.90185</v>
      </c>
      <c r="P116" s="111">
        <v>13244.335789999999</v>
      </c>
      <c r="Q116" s="111">
        <v>13110.029119999999</v>
      </c>
      <c r="R116" s="111">
        <v>13052.69126</v>
      </c>
      <c r="S116" s="111">
        <v>15470.377630000001</v>
      </c>
      <c r="T116" s="111">
        <v>15293.34735</v>
      </c>
      <c r="U116" s="111">
        <v>19577.633389999999</v>
      </c>
      <c r="V116" s="112">
        <v>-68.394070000000298</v>
      </c>
      <c r="W116" s="112">
        <v>-2416.33599</v>
      </c>
      <c r="X116" s="112">
        <v>-1497.2801999999999</v>
      </c>
      <c r="Y116" s="112">
        <v>-644.92834999999798</v>
      </c>
      <c r="Z116" s="112">
        <v>-158.27758</v>
      </c>
      <c r="AA116" s="112">
        <v>927.05031000000099</v>
      </c>
      <c r="AB116" s="112">
        <v>188.544279999998</v>
      </c>
      <c r="AC116" s="112">
        <v>1849.02936</v>
      </c>
      <c r="AD116" s="112">
        <v>-4836.9144500000002</v>
      </c>
      <c r="AE116" s="111">
        <v>11185.055480000001</v>
      </c>
      <c r="AF116" s="111">
        <v>10947.23337</v>
      </c>
      <c r="AG116" s="111">
        <v>11293.941650000001</v>
      </c>
      <c r="AH116" s="111">
        <v>12286.792289999999</v>
      </c>
      <c r="AI116" s="111">
        <v>12828.38154</v>
      </c>
      <c r="AJ116" s="111">
        <v>13679.44297</v>
      </c>
      <c r="AK116" s="111">
        <v>14994.30356</v>
      </c>
      <c r="AL116" s="111">
        <v>15062.18216</v>
      </c>
      <c r="AM116" s="111">
        <v>13945.79889</v>
      </c>
      <c r="AN116" s="112">
        <v>180.736719999999</v>
      </c>
      <c r="AO116" s="112">
        <v>2605.1159899999998</v>
      </c>
      <c r="AP116" s="112">
        <v>1703.9602</v>
      </c>
      <c r="AQ116" s="112">
        <v>957.54349999999999</v>
      </c>
      <c r="AR116" s="112">
        <v>281.64757999999898</v>
      </c>
      <c r="AS116" s="112">
        <v>-626.75171</v>
      </c>
      <c r="AT116" s="112">
        <v>476.07407000000097</v>
      </c>
      <c r="AU116" s="112">
        <v>231.16519</v>
      </c>
      <c r="AV116" s="112">
        <v>5631.8344999999999</v>
      </c>
      <c r="AW116" s="113">
        <v>1104.6124500000001</v>
      </c>
      <c r="AX116" s="113">
        <v>789.04385000000002</v>
      </c>
      <c r="AY116" s="113">
        <v>1650.2453</v>
      </c>
      <c r="AZ116" s="113">
        <v>3244.0192999999999</v>
      </c>
      <c r="BA116" s="113">
        <v>1255.1476500000001</v>
      </c>
      <c r="BB116" s="113">
        <v>5525.1671500000002</v>
      </c>
      <c r="BC116" s="113">
        <v>5389.6241499999996</v>
      </c>
      <c r="BD116" s="113">
        <v>2924.24746</v>
      </c>
      <c r="BE116" s="113">
        <v>1441.0337999999999</v>
      </c>
      <c r="BF116" s="112">
        <v>0</v>
      </c>
      <c r="BG116" s="112">
        <v>0</v>
      </c>
      <c r="BH116" s="112">
        <v>0</v>
      </c>
      <c r="BI116" s="112">
        <v>53.1</v>
      </c>
      <c r="BJ116" s="112">
        <v>2289.5639999999999</v>
      </c>
      <c r="BK116" s="112">
        <v>576.39739999999995</v>
      </c>
      <c r="BL116" s="112">
        <v>40.799999999999997</v>
      </c>
      <c r="BM116" s="112">
        <v>48.547350000000002</v>
      </c>
      <c r="BN116" s="112">
        <v>1648.0550499999999</v>
      </c>
      <c r="BO116" s="112">
        <v>1104.6124500000001</v>
      </c>
      <c r="BP116" s="112">
        <v>789.04385000000002</v>
      </c>
      <c r="BQ116" s="112">
        <v>1650.2453</v>
      </c>
      <c r="BR116" s="112">
        <v>3190.9193</v>
      </c>
      <c r="BS116" s="112">
        <v>-1034.41635</v>
      </c>
      <c r="BT116" s="112">
        <v>4948.7697500000004</v>
      </c>
      <c r="BU116" s="112">
        <v>5348.8241500000004</v>
      </c>
      <c r="BV116" s="112">
        <v>2875.7001100000002</v>
      </c>
      <c r="BW116" s="112">
        <v>-207.02125000000001</v>
      </c>
      <c r="BX116" s="112">
        <v>12289.66793</v>
      </c>
      <c r="BY116" s="112">
        <v>11736.27722</v>
      </c>
      <c r="BZ116" s="112">
        <v>12944.186949999999</v>
      </c>
      <c r="CA116" s="112">
        <v>15530.811589999999</v>
      </c>
      <c r="CB116" s="112">
        <v>14083.529189999999</v>
      </c>
      <c r="CC116" s="112">
        <v>19204.610120000001</v>
      </c>
      <c r="CD116" s="112">
        <v>20383.92771</v>
      </c>
      <c r="CE116" s="112">
        <v>17986.429619999999</v>
      </c>
      <c r="CF116" s="112">
        <v>15386.832689999999</v>
      </c>
      <c r="CG116" s="112">
        <v>923.87572999999998</v>
      </c>
      <c r="CH116" s="112">
        <v>-1816.07214</v>
      </c>
      <c r="CI116" s="112">
        <v>-53.7149</v>
      </c>
      <c r="CJ116" s="112">
        <v>2233.3757999999998</v>
      </c>
      <c r="CK116" s="112">
        <v>-1316.06393</v>
      </c>
      <c r="CL116" s="112">
        <v>5575.5214599999999</v>
      </c>
      <c r="CM116" s="112">
        <v>4872.7500799999998</v>
      </c>
      <c r="CN116" s="112">
        <v>2644.5349200000001</v>
      </c>
      <c r="CO116" s="112">
        <v>-5838.8557499999997</v>
      </c>
      <c r="CP116" s="113">
        <v>0</v>
      </c>
      <c r="CQ116" s="113">
        <v>0</v>
      </c>
      <c r="CR116" s="113">
        <v>0</v>
      </c>
      <c r="CS116" s="113">
        <v>0</v>
      </c>
      <c r="CT116" s="113">
        <v>0</v>
      </c>
      <c r="CU116" s="113">
        <v>4080</v>
      </c>
      <c r="CV116" s="113">
        <v>4080</v>
      </c>
      <c r="CW116" s="113">
        <v>4000</v>
      </c>
      <c r="CX116" s="113">
        <v>4000</v>
      </c>
      <c r="CY116" s="113">
        <v>1814.7764299999999</v>
      </c>
      <c r="CZ116" s="113">
        <v>1858.1393399999999</v>
      </c>
      <c r="DA116" s="113">
        <v>1781.6767299999999</v>
      </c>
      <c r="DB116" s="113">
        <v>1576.24361</v>
      </c>
      <c r="DC116" s="113">
        <v>1808.5294100000001</v>
      </c>
      <c r="DD116" s="113">
        <v>5174.1628199999996</v>
      </c>
      <c r="DE116" s="113">
        <v>6453.2473099999997</v>
      </c>
      <c r="DF116" s="113">
        <v>9706.7576900000004</v>
      </c>
      <c r="DG116" s="113">
        <v>7913.9499100000003</v>
      </c>
      <c r="DH116" s="113">
        <v>18495.98429</v>
      </c>
      <c r="DI116" s="113">
        <v>20295.853940000001</v>
      </c>
      <c r="DJ116" s="113">
        <v>20254.415379999999</v>
      </c>
      <c r="DK116" s="113">
        <v>17856.36781</v>
      </c>
      <c r="DL116" s="113">
        <v>18844.45679</v>
      </c>
      <c r="DM116" s="113">
        <v>16669.247480000002</v>
      </c>
      <c r="DN116" s="113">
        <v>13531.23869</v>
      </c>
      <c r="DO116" s="113">
        <v>14083.19766</v>
      </c>
      <c r="DP116" s="113">
        <v>18087.757829999999</v>
      </c>
      <c r="DQ116" s="112">
        <v>-16681.207859999999</v>
      </c>
      <c r="DR116" s="112">
        <v>-18437.714599999999</v>
      </c>
      <c r="DS116" s="112">
        <v>-18472.738649999999</v>
      </c>
      <c r="DT116" s="112">
        <v>-16280.1242</v>
      </c>
      <c r="DU116" s="112">
        <v>-17035.927380000001</v>
      </c>
      <c r="DV116" s="112">
        <v>-11495.08466</v>
      </c>
      <c r="DW116" s="112">
        <v>-7077.9913800000004</v>
      </c>
      <c r="DX116" s="112">
        <v>-4376.4399700000004</v>
      </c>
      <c r="DY116" s="112">
        <v>-10173.807919999999</v>
      </c>
      <c r="DZ116" s="112">
        <v>-110.34426999999999</v>
      </c>
      <c r="EA116" s="112">
        <v>-141.13351</v>
      </c>
      <c r="EB116" s="112">
        <v>-128.99574000000001</v>
      </c>
      <c r="EC116" s="112">
        <v>-121.52797</v>
      </c>
      <c r="ED116" s="112">
        <v>-116.88997999999999</v>
      </c>
      <c r="EE116" s="112">
        <v>-104.54568999999999</v>
      </c>
      <c r="EF116" s="112">
        <v>-96.018739999999994</v>
      </c>
      <c r="EG116" s="112">
        <v>-66.863150000000005</v>
      </c>
      <c r="EH116" s="112">
        <v>-61.392960000000002</v>
      </c>
      <c r="EI116" s="112">
        <v>1.9987300000000101</v>
      </c>
      <c r="EJ116" s="112">
        <v>47.64649</v>
      </c>
      <c r="EK116" s="112">
        <v>77.684259999999995</v>
      </c>
      <c r="EL116" s="112">
        <v>191.08703</v>
      </c>
      <c r="EM116" s="112">
        <v>6.4800200000000103</v>
      </c>
      <c r="EN116" s="112">
        <v>195.75331</v>
      </c>
      <c r="EO116" s="112">
        <v>568.59925999999996</v>
      </c>
      <c r="EP116" s="112">
        <v>2013.33185</v>
      </c>
      <c r="EQ116" s="114">
        <v>733.52704000000006</v>
      </c>
    </row>
    <row r="117" spans="1:147" x14ac:dyDescent="0.25">
      <c r="A117" s="110" t="s">
        <v>319</v>
      </c>
      <c r="B117" s="110">
        <v>5634</v>
      </c>
      <c r="C117" s="110"/>
      <c r="D117" s="111">
        <v>13420.25569</v>
      </c>
      <c r="E117" s="111">
        <v>12953.7389</v>
      </c>
      <c r="F117" s="111">
        <v>12769.344639999999</v>
      </c>
      <c r="G117" s="111">
        <v>13400.39266</v>
      </c>
      <c r="H117" s="111">
        <v>14555.43808</v>
      </c>
      <c r="I117" s="111">
        <v>14499.403609999999</v>
      </c>
      <c r="J117" s="111">
        <v>16229.8303</v>
      </c>
      <c r="K117" s="111">
        <v>19042.702799999999</v>
      </c>
      <c r="L117" s="111">
        <v>17218.346089999999</v>
      </c>
      <c r="M117" s="111">
        <v>12277.94916</v>
      </c>
      <c r="N117" s="111">
        <v>13289.190640000001</v>
      </c>
      <c r="O117" s="111">
        <v>13010.689759999999</v>
      </c>
      <c r="P117" s="111">
        <v>17888.7857</v>
      </c>
      <c r="Q117" s="111">
        <v>14268.335709999999</v>
      </c>
      <c r="R117" s="111">
        <v>18186.291450000001</v>
      </c>
      <c r="S117" s="111">
        <v>17954.242890000001</v>
      </c>
      <c r="T117" s="111">
        <v>18025.807219999999</v>
      </c>
      <c r="U117" s="111">
        <v>18138.702270000002</v>
      </c>
      <c r="V117" s="112">
        <v>1142.3065300000001</v>
      </c>
      <c r="W117" s="112">
        <v>-335.45173999999997</v>
      </c>
      <c r="X117" s="112">
        <v>-241.34512000000001</v>
      </c>
      <c r="Y117" s="112">
        <v>-4488.3930399999999</v>
      </c>
      <c r="Z117" s="112">
        <v>287.10237000000097</v>
      </c>
      <c r="AA117" s="112">
        <v>-3686.8878399999999</v>
      </c>
      <c r="AB117" s="112">
        <v>-1724.4125899999999</v>
      </c>
      <c r="AC117" s="112">
        <v>1016.89558</v>
      </c>
      <c r="AD117" s="112">
        <v>-920.35618000000204</v>
      </c>
      <c r="AE117" s="111">
        <v>13156.25569</v>
      </c>
      <c r="AF117" s="111">
        <v>12237.7389</v>
      </c>
      <c r="AG117" s="111">
        <v>12050.344639999999</v>
      </c>
      <c r="AH117" s="111">
        <v>12634.39266</v>
      </c>
      <c r="AI117" s="111">
        <v>13754.43808</v>
      </c>
      <c r="AJ117" s="111">
        <v>13700.00361</v>
      </c>
      <c r="AK117" s="111">
        <v>15400.9303</v>
      </c>
      <c r="AL117" s="111">
        <v>18036.862000000001</v>
      </c>
      <c r="AM117" s="111">
        <v>16311.07849</v>
      </c>
      <c r="AN117" s="112">
        <v>-878.30652999999995</v>
      </c>
      <c r="AO117" s="112">
        <v>1051.45174</v>
      </c>
      <c r="AP117" s="112">
        <v>960.34511999999995</v>
      </c>
      <c r="AQ117" s="112">
        <v>5254.3930399999999</v>
      </c>
      <c r="AR117" s="112">
        <v>513.89762999999903</v>
      </c>
      <c r="AS117" s="112">
        <v>4486.28784</v>
      </c>
      <c r="AT117" s="112">
        <v>2553.31259</v>
      </c>
      <c r="AU117" s="112">
        <v>-11.0547800000022</v>
      </c>
      <c r="AV117" s="112">
        <v>1827.6237799999999</v>
      </c>
      <c r="AW117" s="113">
        <v>1949.6266000000001</v>
      </c>
      <c r="AX117" s="113">
        <v>9529.1603500000001</v>
      </c>
      <c r="AY117" s="113">
        <v>676.34664999999995</v>
      </c>
      <c r="AZ117" s="113">
        <v>1919.9148499999999</v>
      </c>
      <c r="BA117" s="113">
        <v>1215.28505</v>
      </c>
      <c r="BB117" s="113">
        <v>1747.0562500000001</v>
      </c>
      <c r="BC117" s="113">
        <v>1475.0935500000001</v>
      </c>
      <c r="BD117" s="113">
        <v>3405.8109399999998</v>
      </c>
      <c r="BE117" s="113">
        <v>6811.2658700000002</v>
      </c>
      <c r="BF117" s="112">
        <v>61.675049999999999</v>
      </c>
      <c r="BG117" s="112">
        <v>132.12184999999999</v>
      </c>
      <c r="BH117" s="112">
        <v>97</v>
      </c>
      <c r="BI117" s="112">
        <v>0</v>
      </c>
      <c r="BJ117" s="112">
        <v>25.956</v>
      </c>
      <c r="BK117" s="112">
        <v>0</v>
      </c>
      <c r="BL117" s="112">
        <v>35.314999999999998</v>
      </c>
      <c r="BM117" s="112">
        <v>167.42445000000001</v>
      </c>
      <c r="BN117" s="112">
        <v>0</v>
      </c>
      <c r="BO117" s="112">
        <v>1887.95155</v>
      </c>
      <c r="BP117" s="112">
        <v>9397.0385000000006</v>
      </c>
      <c r="BQ117" s="112">
        <v>579.34664999999995</v>
      </c>
      <c r="BR117" s="112">
        <v>1919.9148499999999</v>
      </c>
      <c r="BS117" s="112">
        <v>1189.3290500000001</v>
      </c>
      <c r="BT117" s="112">
        <v>1747.0562500000001</v>
      </c>
      <c r="BU117" s="112">
        <v>1439.77855</v>
      </c>
      <c r="BV117" s="112">
        <v>3238.3864899999999</v>
      </c>
      <c r="BW117" s="112">
        <v>6811.2658700000002</v>
      </c>
      <c r="BX117" s="112">
        <v>15105.88229</v>
      </c>
      <c r="BY117" s="112">
        <v>21766.899249999999</v>
      </c>
      <c r="BZ117" s="112">
        <v>12726.691290000001</v>
      </c>
      <c r="CA117" s="112">
        <v>14554.307510000001</v>
      </c>
      <c r="CB117" s="112">
        <v>14969.72313</v>
      </c>
      <c r="CC117" s="112">
        <v>15447.059859999999</v>
      </c>
      <c r="CD117" s="112">
        <v>16876.023850000001</v>
      </c>
      <c r="CE117" s="112">
        <v>21442.67294</v>
      </c>
      <c r="CF117" s="112">
        <v>23122.344359999999</v>
      </c>
      <c r="CG117" s="112">
        <v>2766.2580800000001</v>
      </c>
      <c r="CH117" s="112">
        <v>8345.5867600000001</v>
      </c>
      <c r="CI117" s="112">
        <v>-380.99847</v>
      </c>
      <c r="CJ117" s="112">
        <v>-3334.4781899999998</v>
      </c>
      <c r="CK117" s="112">
        <v>675.43142</v>
      </c>
      <c r="CL117" s="112">
        <v>-2739.2315899999999</v>
      </c>
      <c r="CM117" s="112">
        <v>-1113.53404</v>
      </c>
      <c r="CN117" s="112">
        <v>3249.4412699999998</v>
      </c>
      <c r="CO117" s="112">
        <v>4983.6420900000003</v>
      </c>
      <c r="CP117" s="113">
        <v>13150</v>
      </c>
      <c r="CQ117" s="113">
        <v>21400</v>
      </c>
      <c r="CR117" s="113">
        <v>22450</v>
      </c>
      <c r="CS117" s="113">
        <v>21750</v>
      </c>
      <c r="CT117" s="113">
        <v>21150</v>
      </c>
      <c r="CU117" s="113">
        <v>20550</v>
      </c>
      <c r="CV117" s="113">
        <v>19700</v>
      </c>
      <c r="CW117" s="113">
        <v>25800</v>
      </c>
      <c r="CX117" s="113">
        <v>30000</v>
      </c>
      <c r="CY117" s="113">
        <v>14920.756820000001</v>
      </c>
      <c r="CZ117" s="113">
        <v>23245.125639999998</v>
      </c>
      <c r="DA117" s="113">
        <v>23595.989750000001</v>
      </c>
      <c r="DB117" s="113">
        <v>23128.875339999999</v>
      </c>
      <c r="DC117" s="113">
        <v>23414.271000000001</v>
      </c>
      <c r="DD117" s="113">
        <v>22900.30888</v>
      </c>
      <c r="DE117" s="113">
        <v>22558.838889999999</v>
      </c>
      <c r="DF117" s="113">
        <v>28212.78558</v>
      </c>
      <c r="DG117" s="113">
        <v>32835.0334</v>
      </c>
      <c r="DH117" s="113">
        <v>11219.714180000001</v>
      </c>
      <c r="DI117" s="113">
        <v>11198.49624</v>
      </c>
      <c r="DJ117" s="113">
        <v>11943.358819999999</v>
      </c>
      <c r="DK117" s="113">
        <v>14810.722599999999</v>
      </c>
      <c r="DL117" s="113">
        <v>14420.68684</v>
      </c>
      <c r="DM117" s="113">
        <v>16645.956310000001</v>
      </c>
      <c r="DN117" s="113">
        <v>17418.020359999999</v>
      </c>
      <c r="DO117" s="113">
        <v>19822.52578</v>
      </c>
      <c r="DP117" s="113">
        <v>19731.131509999999</v>
      </c>
      <c r="DQ117" s="112">
        <v>3701.0426400000001</v>
      </c>
      <c r="DR117" s="112">
        <v>12046.6294</v>
      </c>
      <c r="DS117" s="112">
        <v>11652.630929999999</v>
      </c>
      <c r="DT117" s="112">
        <v>8318.1527399999995</v>
      </c>
      <c r="DU117" s="112">
        <v>8993.5841600000003</v>
      </c>
      <c r="DV117" s="112">
        <v>6254.35257</v>
      </c>
      <c r="DW117" s="112">
        <v>5140.8185299999996</v>
      </c>
      <c r="DX117" s="112">
        <v>8390.2597999999998</v>
      </c>
      <c r="DY117" s="112">
        <v>13103.901889999999</v>
      </c>
      <c r="DZ117" s="112">
        <v>147.25887</v>
      </c>
      <c r="EA117" s="112">
        <v>177.65428</v>
      </c>
      <c r="EB117" s="112">
        <v>120.65702</v>
      </c>
      <c r="EC117" s="112">
        <v>130.98294999999999</v>
      </c>
      <c r="ED117" s="112">
        <v>135.61899</v>
      </c>
      <c r="EE117" s="112">
        <v>116.46308999999999</v>
      </c>
      <c r="EF117" s="112">
        <v>81.162149999999997</v>
      </c>
      <c r="EG117" s="112">
        <v>83.286050000000003</v>
      </c>
      <c r="EH117" s="112">
        <v>56.767229999999998</v>
      </c>
      <c r="EI117" s="112">
        <v>411.25887</v>
      </c>
      <c r="EJ117" s="112">
        <v>893.65427999999997</v>
      </c>
      <c r="EK117" s="112">
        <v>839.65701999999999</v>
      </c>
      <c r="EL117" s="112">
        <v>896.98294999999996</v>
      </c>
      <c r="EM117" s="112">
        <v>936.61899000000005</v>
      </c>
      <c r="EN117" s="112">
        <v>915.86309000000006</v>
      </c>
      <c r="EO117" s="112">
        <v>910.06214999999997</v>
      </c>
      <c r="EP117" s="112">
        <v>1089.1270500000001</v>
      </c>
      <c r="EQ117" s="114">
        <v>964.03522999999996</v>
      </c>
    </row>
    <row r="118" spans="1:147" x14ac:dyDescent="0.25">
      <c r="A118" s="110" t="s">
        <v>318</v>
      </c>
      <c r="B118" s="110">
        <v>5482</v>
      </c>
      <c r="C118" s="110"/>
      <c r="D118" s="111">
        <v>7081.3050599999997</v>
      </c>
      <c r="E118" s="111">
        <v>6627.6791000000003</v>
      </c>
      <c r="F118" s="111">
        <v>10735.43649</v>
      </c>
      <c r="G118" s="111">
        <v>6109.9616599999999</v>
      </c>
      <c r="H118" s="111">
        <v>5973.4562500000002</v>
      </c>
      <c r="I118" s="111">
        <v>7563.7643699999999</v>
      </c>
      <c r="J118" s="111">
        <v>6181.3067000000001</v>
      </c>
      <c r="K118" s="111">
        <v>6523.3234199999997</v>
      </c>
      <c r="L118" s="111">
        <v>6222.8624099999997</v>
      </c>
      <c r="M118" s="111">
        <v>6834.0514300000004</v>
      </c>
      <c r="N118" s="111">
        <v>7803.0448900000001</v>
      </c>
      <c r="O118" s="111">
        <v>6798.4938599999996</v>
      </c>
      <c r="P118" s="111">
        <v>6997.2012999999997</v>
      </c>
      <c r="Q118" s="111">
        <v>6781.9809400000004</v>
      </c>
      <c r="R118" s="111">
        <v>7970.1977399999996</v>
      </c>
      <c r="S118" s="111">
        <v>6223.5831799999996</v>
      </c>
      <c r="T118" s="111">
        <v>6867.5521500000004</v>
      </c>
      <c r="U118" s="111">
        <v>6569.6256800000001</v>
      </c>
      <c r="V118" s="112">
        <v>247.25362999999899</v>
      </c>
      <c r="W118" s="112">
        <v>-1175.3657900000001</v>
      </c>
      <c r="X118" s="112">
        <v>3936.94263</v>
      </c>
      <c r="Y118" s="112">
        <v>-887.23964000000001</v>
      </c>
      <c r="Z118" s="112">
        <v>-808.52468999999996</v>
      </c>
      <c r="AA118" s="112">
        <v>-406.43337000000002</v>
      </c>
      <c r="AB118" s="112">
        <v>-42.276479999999502</v>
      </c>
      <c r="AC118" s="112">
        <v>-344.22873000000101</v>
      </c>
      <c r="AD118" s="112">
        <v>-346.76326999999998</v>
      </c>
      <c r="AE118" s="111">
        <v>6889.15236</v>
      </c>
      <c r="AF118" s="111">
        <v>6435.1890999999996</v>
      </c>
      <c r="AG118" s="111">
        <v>10503.04544</v>
      </c>
      <c r="AH118" s="111">
        <v>5883.56736</v>
      </c>
      <c r="AI118" s="111">
        <v>5720.7955700000002</v>
      </c>
      <c r="AJ118" s="111">
        <v>7270.7332200000001</v>
      </c>
      <c r="AK118" s="111">
        <v>5875.6740499999996</v>
      </c>
      <c r="AL118" s="111">
        <v>6269.7189699999999</v>
      </c>
      <c r="AM118" s="111">
        <v>5965.1265599999997</v>
      </c>
      <c r="AN118" s="112">
        <v>-55.1009299999996</v>
      </c>
      <c r="AO118" s="112">
        <v>1367.8557900000001</v>
      </c>
      <c r="AP118" s="112">
        <v>-3704.5515799999998</v>
      </c>
      <c r="AQ118" s="112">
        <v>1113.6339399999999</v>
      </c>
      <c r="AR118" s="112">
        <v>1061.1853699999999</v>
      </c>
      <c r="AS118" s="112">
        <v>699.46451999999999</v>
      </c>
      <c r="AT118" s="112">
        <v>347.90913</v>
      </c>
      <c r="AU118" s="112">
        <v>597.83318000000099</v>
      </c>
      <c r="AV118" s="112">
        <v>604.49911999999995</v>
      </c>
      <c r="AW118" s="113">
        <v>220.22315</v>
      </c>
      <c r="AX118" s="113">
        <v>338.66332999999997</v>
      </c>
      <c r="AY118" s="113">
        <v>517.33240000000001</v>
      </c>
      <c r="AZ118" s="113">
        <v>1011.5252</v>
      </c>
      <c r="BA118" s="113">
        <v>1461.6496</v>
      </c>
      <c r="BB118" s="113">
        <v>1550.8289</v>
      </c>
      <c r="BC118" s="113">
        <v>403.96145000000001</v>
      </c>
      <c r="BD118" s="113">
        <v>260.3032</v>
      </c>
      <c r="BE118" s="113">
        <v>130.90844999999999</v>
      </c>
      <c r="BF118" s="112">
        <v>0</v>
      </c>
      <c r="BG118" s="112">
        <v>0.76749999999999996</v>
      </c>
      <c r="BH118" s="112">
        <v>14.39185</v>
      </c>
      <c r="BI118" s="112">
        <v>16</v>
      </c>
      <c r="BJ118" s="112">
        <v>209.63175000000001</v>
      </c>
      <c r="BK118" s="112">
        <v>100.08714999999999</v>
      </c>
      <c r="BL118" s="112">
        <v>0</v>
      </c>
      <c r="BM118" s="112">
        <v>6</v>
      </c>
      <c r="BN118" s="112">
        <v>0</v>
      </c>
      <c r="BO118" s="112">
        <v>220.22315</v>
      </c>
      <c r="BP118" s="112">
        <v>337.89582999999999</v>
      </c>
      <c r="BQ118" s="112">
        <v>502.94054999999997</v>
      </c>
      <c r="BR118" s="112">
        <v>995.52520000000004</v>
      </c>
      <c r="BS118" s="112">
        <v>1252.01785</v>
      </c>
      <c r="BT118" s="112">
        <v>1450.7417499999999</v>
      </c>
      <c r="BU118" s="112">
        <v>403.96145000000001</v>
      </c>
      <c r="BV118" s="112">
        <v>254.3032</v>
      </c>
      <c r="BW118" s="112">
        <v>130.90844999999999</v>
      </c>
      <c r="BX118" s="112">
        <v>7109.3755099999998</v>
      </c>
      <c r="BY118" s="112">
        <v>6773.8524299999999</v>
      </c>
      <c r="BZ118" s="112">
        <v>11020.377839999999</v>
      </c>
      <c r="CA118" s="112">
        <v>6895.09256</v>
      </c>
      <c r="CB118" s="112">
        <v>7182.44517</v>
      </c>
      <c r="CC118" s="112">
        <v>8821.5621200000005</v>
      </c>
      <c r="CD118" s="112">
        <v>6279.6355000000003</v>
      </c>
      <c r="CE118" s="112">
        <v>6530.0221700000002</v>
      </c>
      <c r="CF118" s="112">
        <v>6096.0350099999996</v>
      </c>
      <c r="CG118" s="112">
        <v>275.32407999999998</v>
      </c>
      <c r="CH118" s="112">
        <v>-1029.9599599999999</v>
      </c>
      <c r="CI118" s="112">
        <v>4207.4921299999996</v>
      </c>
      <c r="CJ118" s="112">
        <v>-118.10874</v>
      </c>
      <c r="CK118" s="112">
        <v>190.83248</v>
      </c>
      <c r="CL118" s="112">
        <v>751.27723000000003</v>
      </c>
      <c r="CM118" s="112">
        <v>56.052320000000002</v>
      </c>
      <c r="CN118" s="112">
        <v>-343.52998000000002</v>
      </c>
      <c r="CO118" s="112">
        <v>-473.59066999999999</v>
      </c>
      <c r="CP118" s="113">
        <v>1873.2</v>
      </c>
      <c r="CQ118" s="113">
        <v>4321.2</v>
      </c>
      <c r="CR118" s="113">
        <v>3509.2</v>
      </c>
      <c r="CS118" s="113">
        <v>4457.2</v>
      </c>
      <c r="CT118" s="113">
        <v>5365.2</v>
      </c>
      <c r="CU118" s="113">
        <v>4095.2</v>
      </c>
      <c r="CV118" s="113">
        <v>3955.2</v>
      </c>
      <c r="CW118" s="113">
        <v>3815.2</v>
      </c>
      <c r="CX118" s="113">
        <v>3315.2</v>
      </c>
      <c r="CY118" s="113">
        <v>3413.9717900000001</v>
      </c>
      <c r="CZ118" s="113">
        <v>6419.62878</v>
      </c>
      <c r="DA118" s="113">
        <v>4518.8701000000001</v>
      </c>
      <c r="DB118" s="113">
        <v>5146.7533999999996</v>
      </c>
      <c r="DC118" s="113">
        <v>6200.9081500000002</v>
      </c>
      <c r="DD118" s="113">
        <v>6356.5832</v>
      </c>
      <c r="DE118" s="113">
        <v>4739.0937999999996</v>
      </c>
      <c r="DF118" s="113">
        <v>5333.5547999999999</v>
      </c>
      <c r="DG118" s="113">
        <v>3856.34283</v>
      </c>
      <c r="DH118" s="113">
        <v>12487.94255</v>
      </c>
      <c r="DI118" s="113">
        <v>16523.559499999999</v>
      </c>
      <c r="DJ118" s="113">
        <v>10415.30869</v>
      </c>
      <c r="DK118" s="113">
        <v>11161.300730000001</v>
      </c>
      <c r="DL118" s="113">
        <v>12024.623</v>
      </c>
      <c r="DM118" s="113">
        <v>11429.02082</v>
      </c>
      <c r="DN118" s="113">
        <v>9755.4791000000005</v>
      </c>
      <c r="DO118" s="113">
        <v>10693.470079999999</v>
      </c>
      <c r="DP118" s="113">
        <v>9689.8487800000003</v>
      </c>
      <c r="DQ118" s="112">
        <v>-9073.9707600000002</v>
      </c>
      <c r="DR118" s="112">
        <v>-10103.93072</v>
      </c>
      <c r="DS118" s="112">
        <v>-5896.4385899999997</v>
      </c>
      <c r="DT118" s="112">
        <v>-6014.5473300000003</v>
      </c>
      <c r="DU118" s="112">
        <v>-5823.7148500000003</v>
      </c>
      <c r="DV118" s="112">
        <v>-5072.4376199999997</v>
      </c>
      <c r="DW118" s="112">
        <v>-5016.3852999999999</v>
      </c>
      <c r="DX118" s="112">
        <v>-5359.9152800000002</v>
      </c>
      <c r="DY118" s="112">
        <v>-5833.5059499999998</v>
      </c>
      <c r="DZ118" s="112">
        <v>1.81813</v>
      </c>
      <c r="EA118" s="112">
        <v>-23.086960000000001</v>
      </c>
      <c r="EB118" s="112">
        <v>-22.983370000000001</v>
      </c>
      <c r="EC118" s="112">
        <v>-21.203209999999999</v>
      </c>
      <c r="ED118" s="112">
        <v>-55.748519999999999</v>
      </c>
      <c r="EE118" s="112">
        <v>-40.6389</v>
      </c>
      <c r="EF118" s="112">
        <v>-48.026820000000001</v>
      </c>
      <c r="EG118" s="112">
        <v>-48.148409999999998</v>
      </c>
      <c r="EH118" s="112">
        <v>-52.803519999999999</v>
      </c>
      <c r="EI118" s="112">
        <v>193.97112999999999</v>
      </c>
      <c r="EJ118" s="112">
        <v>169.40304</v>
      </c>
      <c r="EK118" s="112">
        <v>209.40763000000001</v>
      </c>
      <c r="EL118" s="112">
        <v>205.19078999999999</v>
      </c>
      <c r="EM118" s="112">
        <v>196.91247999999999</v>
      </c>
      <c r="EN118" s="112">
        <v>252.3921</v>
      </c>
      <c r="EO118" s="112">
        <v>257.60617999999999</v>
      </c>
      <c r="EP118" s="112">
        <v>205.45559</v>
      </c>
      <c r="EQ118" s="114">
        <v>204.93248</v>
      </c>
    </row>
    <row r="119" spans="1:147" x14ac:dyDescent="0.25">
      <c r="A119" s="110" t="s">
        <v>317</v>
      </c>
      <c r="B119" s="110">
        <v>5635</v>
      </c>
      <c r="C119" s="110"/>
      <c r="D119" s="111">
        <v>49868.12556</v>
      </c>
      <c r="E119" s="111">
        <v>52415.07677</v>
      </c>
      <c r="F119" s="111">
        <v>56970.564409999999</v>
      </c>
      <c r="G119" s="111">
        <v>61816.909630000002</v>
      </c>
      <c r="H119" s="111">
        <v>62719.58827</v>
      </c>
      <c r="I119" s="111">
        <v>64317.785550000001</v>
      </c>
      <c r="J119" s="111">
        <v>67690.673840000003</v>
      </c>
      <c r="K119" s="111">
        <v>75795.849749999994</v>
      </c>
      <c r="L119" s="111">
        <v>84498.532689999993</v>
      </c>
      <c r="M119" s="111">
        <v>49674.284729999999</v>
      </c>
      <c r="N119" s="111">
        <v>53797.662980000001</v>
      </c>
      <c r="O119" s="111">
        <v>56480.31192</v>
      </c>
      <c r="P119" s="111">
        <v>61415.050239999997</v>
      </c>
      <c r="Q119" s="111">
        <v>64555.295339999997</v>
      </c>
      <c r="R119" s="111">
        <v>65809.202489999996</v>
      </c>
      <c r="S119" s="111">
        <v>69151.11937</v>
      </c>
      <c r="T119" s="111">
        <v>79114.085890000002</v>
      </c>
      <c r="U119" s="111">
        <v>92016.369250000003</v>
      </c>
      <c r="V119" s="112">
        <v>193.84083000000101</v>
      </c>
      <c r="W119" s="112">
        <v>-1382.5862099999999</v>
      </c>
      <c r="X119" s="112">
        <v>490.252489999999</v>
      </c>
      <c r="Y119" s="112">
        <v>401.85939000000502</v>
      </c>
      <c r="Z119" s="112">
        <v>-1835.7070699999999</v>
      </c>
      <c r="AA119" s="112">
        <v>-1491.4169400000001</v>
      </c>
      <c r="AB119" s="112">
        <v>-1460.44553</v>
      </c>
      <c r="AC119" s="112">
        <v>-3318.23614000001</v>
      </c>
      <c r="AD119" s="112">
        <v>-7517.8365599999997</v>
      </c>
      <c r="AE119" s="111">
        <v>47634.67252</v>
      </c>
      <c r="AF119" s="111">
        <v>50134.705170000001</v>
      </c>
      <c r="AG119" s="111">
        <v>54490.000390000001</v>
      </c>
      <c r="AH119" s="111">
        <v>58531.113069999999</v>
      </c>
      <c r="AI119" s="111">
        <v>59826.28426</v>
      </c>
      <c r="AJ119" s="111">
        <v>61480.828800000003</v>
      </c>
      <c r="AK119" s="111">
        <v>64544.980759999999</v>
      </c>
      <c r="AL119" s="111">
        <v>71430.029469999994</v>
      </c>
      <c r="AM119" s="111">
        <v>80326.880560000005</v>
      </c>
      <c r="AN119" s="112">
        <v>2039.61221</v>
      </c>
      <c r="AO119" s="112">
        <v>3662.9578099999999</v>
      </c>
      <c r="AP119" s="112">
        <v>1990.3115299999999</v>
      </c>
      <c r="AQ119" s="112">
        <v>2883.9371700000002</v>
      </c>
      <c r="AR119" s="112">
        <v>4729.0110800000002</v>
      </c>
      <c r="AS119" s="112">
        <v>4328.3736899999903</v>
      </c>
      <c r="AT119" s="112">
        <v>4606.13861</v>
      </c>
      <c r="AU119" s="112">
        <v>7684.0564200000099</v>
      </c>
      <c r="AV119" s="112">
        <v>11689.48869</v>
      </c>
      <c r="AW119" s="113">
        <v>1313.37763</v>
      </c>
      <c r="AX119" s="113">
        <v>4345.8477199999998</v>
      </c>
      <c r="AY119" s="113">
        <v>4686.0344400000004</v>
      </c>
      <c r="AZ119" s="113">
        <v>5991.45237</v>
      </c>
      <c r="BA119" s="113">
        <v>8866.7612800000006</v>
      </c>
      <c r="BB119" s="113">
        <v>12943.2117</v>
      </c>
      <c r="BC119" s="113">
        <v>16401.784899999999</v>
      </c>
      <c r="BD119" s="113">
        <v>9769.5965300000007</v>
      </c>
      <c r="BE119" s="113">
        <v>13611.00318</v>
      </c>
      <c r="BF119" s="112">
        <v>330.10680000000002</v>
      </c>
      <c r="BG119" s="112">
        <v>75.727689999999996</v>
      </c>
      <c r="BH119" s="112">
        <v>779.55010000000004</v>
      </c>
      <c r="BI119" s="112">
        <v>310.12824999999998</v>
      </c>
      <c r="BJ119" s="112">
        <v>1267.6501499999999</v>
      </c>
      <c r="BK119" s="112">
        <v>211.42415</v>
      </c>
      <c r="BL119" s="112">
        <v>1294.7326</v>
      </c>
      <c r="BM119" s="112">
        <v>1070.5153499999999</v>
      </c>
      <c r="BN119" s="112">
        <v>1525.4475199999999</v>
      </c>
      <c r="BO119" s="112">
        <v>983.27083000000005</v>
      </c>
      <c r="BP119" s="112">
        <v>4270.12003</v>
      </c>
      <c r="BQ119" s="112">
        <v>3906.48434</v>
      </c>
      <c r="BR119" s="112">
        <v>5681.3241200000002</v>
      </c>
      <c r="BS119" s="112">
        <v>7599.1111300000002</v>
      </c>
      <c r="BT119" s="112">
        <v>12731.787549999999</v>
      </c>
      <c r="BU119" s="112">
        <v>15107.052299999999</v>
      </c>
      <c r="BV119" s="112">
        <v>8699.0811799999992</v>
      </c>
      <c r="BW119" s="112">
        <v>12085.55566</v>
      </c>
      <c r="BX119" s="112">
        <v>48948.050150000003</v>
      </c>
      <c r="BY119" s="112">
        <v>54480.552889999999</v>
      </c>
      <c r="BZ119" s="112">
        <v>59176.034829999997</v>
      </c>
      <c r="CA119" s="112">
        <v>64522.565439999998</v>
      </c>
      <c r="CB119" s="112">
        <v>68693.045540000006</v>
      </c>
      <c r="CC119" s="112">
        <v>74424.040500000003</v>
      </c>
      <c r="CD119" s="112">
        <v>80946.765660000005</v>
      </c>
      <c r="CE119" s="112">
        <v>81199.626000000004</v>
      </c>
      <c r="CF119" s="112">
        <v>93937.883740000005</v>
      </c>
      <c r="CG119" s="112">
        <v>-1056.3413800000001</v>
      </c>
      <c r="CH119" s="112">
        <v>607.16222000000005</v>
      </c>
      <c r="CI119" s="112">
        <v>1916.17281</v>
      </c>
      <c r="CJ119" s="112">
        <v>2797.3869500000001</v>
      </c>
      <c r="CK119" s="112">
        <v>2870.10005</v>
      </c>
      <c r="CL119" s="112">
        <v>8403.4138600000006</v>
      </c>
      <c r="CM119" s="112">
        <v>10500.913689999999</v>
      </c>
      <c r="CN119" s="112">
        <v>1015.02476</v>
      </c>
      <c r="CO119" s="112">
        <v>396.06697000000003</v>
      </c>
      <c r="CP119" s="113">
        <v>11004.08281</v>
      </c>
      <c r="CQ119" s="113">
        <v>11000.26261</v>
      </c>
      <c r="CR119" s="113">
        <v>15000.94866</v>
      </c>
      <c r="CS119" s="113">
        <v>15001.33899</v>
      </c>
      <c r="CT119" s="113">
        <v>11002.3524</v>
      </c>
      <c r="CU119" s="113">
        <v>19002.4126</v>
      </c>
      <c r="CV119" s="113">
        <v>32002.577600000001</v>
      </c>
      <c r="CW119" s="113">
        <v>32002.680240000002</v>
      </c>
      <c r="CX119" s="113">
        <v>25002.752199999999</v>
      </c>
      <c r="CY119" s="113">
        <v>16801.321970000001</v>
      </c>
      <c r="CZ119" s="113">
        <v>17563.79205</v>
      </c>
      <c r="DA119" s="113">
        <v>19884.069299999999</v>
      </c>
      <c r="DB119" s="113">
        <v>21173.681219999999</v>
      </c>
      <c r="DC119" s="113">
        <v>18257.721229999999</v>
      </c>
      <c r="DD119" s="113">
        <v>30299.062310000001</v>
      </c>
      <c r="DE119" s="113">
        <v>40485.618139999999</v>
      </c>
      <c r="DF119" s="113">
        <v>54588.094510000003</v>
      </c>
      <c r="DG119" s="113">
        <v>54195.647779999999</v>
      </c>
      <c r="DH119" s="113">
        <v>33577.825570000001</v>
      </c>
      <c r="DI119" s="113">
        <v>33733.133430000002</v>
      </c>
      <c r="DJ119" s="113">
        <v>34137.237869999997</v>
      </c>
      <c r="DK119" s="113">
        <v>32629.46284</v>
      </c>
      <c r="DL119" s="113">
        <v>26843.4028</v>
      </c>
      <c r="DM119" s="113">
        <v>30481.330020000001</v>
      </c>
      <c r="DN119" s="113">
        <v>30166.972160000001</v>
      </c>
      <c r="DO119" s="113">
        <v>43254.423770000001</v>
      </c>
      <c r="DP119" s="113">
        <v>42465.910069999998</v>
      </c>
      <c r="DQ119" s="112">
        <v>-16776.5036</v>
      </c>
      <c r="DR119" s="112">
        <v>-16169.34138</v>
      </c>
      <c r="DS119" s="112">
        <v>-14253.16857</v>
      </c>
      <c r="DT119" s="112">
        <v>-11455.78162</v>
      </c>
      <c r="DU119" s="112">
        <v>-8585.6815700000006</v>
      </c>
      <c r="DV119" s="112">
        <v>-182.26770999999999</v>
      </c>
      <c r="DW119" s="112">
        <v>10318.645979999999</v>
      </c>
      <c r="DX119" s="112">
        <v>11333.67074</v>
      </c>
      <c r="DY119" s="112">
        <v>11729.737709999999</v>
      </c>
      <c r="DZ119" s="112">
        <v>44.296120000000002</v>
      </c>
      <c r="EA119" s="112">
        <v>-2.4631599999999998</v>
      </c>
      <c r="EB119" s="112">
        <v>60.972639999999998</v>
      </c>
      <c r="EC119" s="112">
        <v>-201.02413000000001</v>
      </c>
      <c r="ED119" s="112">
        <v>-36.93365</v>
      </c>
      <c r="EE119" s="112">
        <v>25.257850000000001</v>
      </c>
      <c r="EF119" s="112">
        <v>68.578699999999998</v>
      </c>
      <c r="EG119" s="112">
        <v>118.47698</v>
      </c>
      <c r="EH119" s="112">
        <v>4.3433200000000003</v>
      </c>
      <c r="EI119" s="112">
        <v>2277.7491199999999</v>
      </c>
      <c r="EJ119" s="112">
        <v>2277.9088400000001</v>
      </c>
      <c r="EK119" s="112">
        <v>2541.5366399999998</v>
      </c>
      <c r="EL119" s="112">
        <v>3084.7728699999998</v>
      </c>
      <c r="EM119" s="112">
        <v>2856.3703500000001</v>
      </c>
      <c r="EN119" s="112">
        <v>2862.2148499999998</v>
      </c>
      <c r="EO119" s="112">
        <v>3214.2716999999998</v>
      </c>
      <c r="EP119" s="112">
        <v>4484.2969800000001</v>
      </c>
      <c r="EQ119" s="114">
        <v>4175.99532</v>
      </c>
    </row>
    <row r="120" spans="1:147" x14ac:dyDescent="0.25">
      <c r="A120" s="110" t="s">
        <v>316</v>
      </c>
      <c r="B120" s="110">
        <v>5584</v>
      </c>
      <c r="C120" s="110"/>
      <c r="D120" s="111">
        <v>44940.397510000003</v>
      </c>
      <c r="E120" s="111">
        <v>45175.225039999998</v>
      </c>
      <c r="F120" s="111">
        <v>42833.905489999997</v>
      </c>
      <c r="G120" s="111">
        <v>46674.320679999997</v>
      </c>
      <c r="H120" s="111">
        <v>48162.817499999997</v>
      </c>
      <c r="I120" s="111">
        <v>51679.381370000003</v>
      </c>
      <c r="J120" s="111">
        <v>50407.336620000002</v>
      </c>
      <c r="K120" s="111">
        <v>51096.743329999998</v>
      </c>
      <c r="L120" s="111">
        <v>51462.02117</v>
      </c>
      <c r="M120" s="111">
        <v>45668.31551</v>
      </c>
      <c r="N120" s="111">
        <v>44748.978580000003</v>
      </c>
      <c r="O120" s="111">
        <v>47363.728450000002</v>
      </c>
      <c r="P120" s="111">
        <v>48572.645810000002</v>
      </c>
      <c r="Q120" s="111">
        <v>46308.795680000003</v>
      </c>
      <c r="R120" s="111">
        <v>57521.792540000002</v>
      </c>
      <c r="S120" s="111">
        <v>49936.850689999999</v>
      </c>
      <c r="T120" s="111">
        <v>51295.086560000003</v>
      </c>
      <c r="U120" s="111">
        <v>54832.962460000002</v>
      </c>
      <c r="V120" s="112">
        <v>-727.91799999999796</v>
      </c>
      <c r="W120" s="112">
        <v>426.24645999999501</v>
      </c>
      <c r="X120" s="112">
        <v>-4529.8229600000004</v>
      </c>
      <c r="Y120" s="112">
        <v>-1898.3251299999999</v>
      </c>
      <c r="Z120" s="112">
        <v>1854.0218199999899</v>
      </c>
      <c r="AA120" s="112">
        <v>-5842.4111700000003</v>
      </c>
      <c r="AB120" s="112">
        <v>470.48593000000301</v>
      </c>
      <c r="AC120" s="112">
        <v>-198.343230000006</v>
      </c>
      <c r="AD120" s="112">
        <v>-3370.9412900000002</v>
      </c>
      <c r="AE120" s="111">
        <v>41070.52291</v>
      </c>
      <c r="AF120" s="111">
        <v>43500.391770000002</v>
      </c>
      <c r="AG120" s="111">
        <v>40948.328390000002</v>
      </c>
      <c r="AH120" s="111">
        <v>44807.102189999998</v>
      </c>
      <c r="AI120" s="111">
        <v>46261.124280000004</v>
      </c>
      <c r="AJ120" s="111">
        <v>49535.326130000001</v>
      </c>
      <c r="AK120" s="111">
        <v>48151.950429999997</v>
      </c>
      <c r="AL120" s="111">
        <v>48670.279949999996</v>
      </c>
      <c r="AM120" s="111">
        <v>48995.181629999999</v>
      </c>
      <c r="AN120" s="112">
        <v>4597.7925999999998</v>
      </c>
      <c r="AO120" s="112">
        <v>1248.58681</v>
      </c>
      <c r="AP120" s="112">
        <v>6415.4000599999999</v>
      </c>
      <c r="AQ120" s="112">
        <v>3765.5436199999999</v>
      </c>
      <c r="AR120" s="112">
        <v>47.671399999999302</v>
      </c>
      <c r="AS120" s="112">
        <v>7986.46641</v>
      </c>
      <c r="AT120" s="112">
        <v>1784.9002599999999</v>
      </c>
      <c r="AU120" s="112">
        <v>2624.8066100000101</v>
      </c>
      <c r="AV120" s="112">
        <v>5837.7808299999997</v>
      </c>
      <c r="AW120" s="113">
        <v>3752.2830100000001</v>
      </c>
      <c r="AX120" s="113">
        <v>3298.6054100000001</v>
      </c>
      <c r="AY120" s="113">
        <v>6629.1145999999999</v>
      </c>
      <c r="AZ120" s="113">
        <v>7253.73434</v>
      </c>
      <c r="BA120" s="113">
        <v>7489.9040999999997</v>
      </c>
      <c r="BB120" s="113">
        <v>8104.4238500000001</v>
      </c>
      <c r="BC120" s="113">
        <v>3410.1637900000001</v>
      </c>
      <c r="BD120" s="113">
        <v>10998.695589999999</v>
      </c>
      <c r="BE120" s="113">
        <v>18801.780299999999</v>
      </c>
      <c r="BF120" s="112">
        <v>112.41200000000001</v>
      </c>
      <c r="BG120" s="112">
        <v>0</v>
      </c>
      <c r="BH120" s="112">
        <v>0</v>
      </c>
      <c r="BI120" s="112">
        <v>13.234999999999999</v>
      </c>
      <c r="BJ120" s="112">
        <v>132.97450000000001</v>
      </c>
      <c r="BK120" s="112">
        <v>206.37</v>
      </c>
      <c r="BL120" s="112">
        <v>1158.0946300000001</v>
      </c>
      <c r="BM120" s="112">
        <v>122.95996</v>
      </c>
      <c r="BN120" s="112">
        <v>49.123260000000002</v>
      </c>
      <c r="BO120" s="112">
        <v>3639.8710099999998</v>
      </c>
      <c r="BP120" s="112">
        <v>3298.6054100000001</v>
      </c>
      <c r="BQ120" s="112">
        <v>6629.1145999999999</v>
      </c>
      <c r="BR120" s="112">
        <v>7240.4993400000003</v>
      </c>
      <c r="BS120" s="112">
        <v>7356.9296000000004</v>
      </c>
      <c r="BT120" s="112">
        <v>7898.0538500000002</v>
      </c>
      <c r="BU120" s="112">
        <v>2252.06916</v>
      </c>
      <c r="BV120" s="112">
        <v>10875.735629999999</v>
      </c>
      <c r="BW120" s="112">
        <v>18752.657039999998</v>
      </c>
      <c r="BX120" s="112">
        <v>44822.805919999999</v>
      </c>
      <c r="BY120" s="112">
        <v>46798.997179999998</v>
      </c>
      <c r="BZ120" s="112">
        <v>47577.442990000003</v>
      </c>
      <c r="CA120" s="112">
        <v>52060.83653</v>
      </c>
      <c r="CB120" s="112">
        <v>53751.028380000003</v>
      </c>
      <c r="CC120" s="112">
        <v>57639.749980000001</v>
      </c>
      <c r="CD120" s="112">
        <v>51562.114220000003</v>
      </c>
      <c r="CE120" s="112">
        <v>59668.975539999999</v>
      </c>
      <c r="CF120" s="112">
        <v>67796.961930000005</v>
      </c>
      <c r="CG120" s="112">
        <v>-957.92159000000004</v>
      </c>
      <c r="CH120" s="112">
        <v>2050.0185999999999</v>
      </c>
      <c r="CI120" s="112">
        <v>213.71454</v>
      </c>
      <c r="CJ120" s="112">
        <v>3474.9557199999999</v>
      </c>
      <c r="CK120" s="112">
        <v>7309.2582000000002</v>
      </c>
      <c r="CL120" s="112">
        <v>-88.412559999999999</v>
      </c>
      <c r="CM120" s="112">
        <v>467.16890000000001</v>
      </c>
      <c r="CN120" s="112">
        <v>8250.9290199999996</v>
      </c>
      <c r="CO120" s="112">
        <v>12914.87621</v>
      </c>
      <c r="CP120" s="113">
        <v>38725.2762</v>
      </c>
      <c r="CQ120" s="113">
        <v>38387.563869999998</v>
      </c>
      <c r="CR120" s="113">
        <v>39741.125059999998</v>
      </c>
      <c r="CS120" s="113">
        <v>36123.68806</v>
      </c>
      <c r="CT120" s="113">
        <v>34549.942439999999</v>
      </c>
      <c r="CU120" s="113">
        <v>37020.54855</v>
      </c>
      <c r="CV120" s="113">
        <v>36931.224600000001</v>
      </c>
      <c r="CW120" s="113">
        <v>40031.224600000001</v>
      </c>
      <c r="CX120" s="113">
        <v>52989.5576</v>
      </c>
      <c r="CY120" s="113">
        <v>41173.70566</v>
      </c>
      <c r="CZ120" s="113">
        <v>41260.385499999997</v>
      </c>
      <c r="DA120" s="113">
        <v>42403.363319999997</v>
      </c>
      <c r="DB120" s="113">
        <v>38622.906629999998</v>
      </c>
      <c r="DC120" s="113">
        <v>38196.488599999997</v>
      </c>
      <c r="DD120" s="113">
        <v>40249.739629999996</v>
      </c>
      <c r="DE120" s="113">
        <v>39160.765789999998</v>
      </c>
      <c r="DF120" s="113">
        <v>43618.753429999997</v>
      </c>
      <c r="DG120" s="113">
        <v>57846.424290000003</v>
      </c>
      <c r="DH120" s="113">
        <v>27994.86105</v>
      </c>
      <c r="DI120" s="113">
        <v>26470.734619999999</v>
      </c>
      <c r="DJ120" s="113">
        <v>28046.33671</v>
      </c>
      <c r="DK120" s="113">
        <v>22408.261299999998</v>
      </c>
      <c r="DL120" s="113">
        <v>18746.28069</v>
      </c>
      <c r="DM120" s="113">
        <v>21591.776320000001</v>
      </c>
      <c r="DN120" s="113">
        <v>20027.357530000001</v>
      </c>
      <c r="DO120" s="113">
        <v>16250.77367</v>
      </c>
      <c r="DP120" s="113">
        <v>17500.48173</v>
      </c>
      <c r="DQ120" s="112">
        <v>13178.84461</v>
      </c>
      <c r="DR120" s="112">
        <v>14789.650879999999</v>
      </c>
      <c r="DS120" s="112">
        <v>14357.026610000001</v>
      </c>
      <c r="DT120" s="112">
        <v>16214.645329999999</v>
      </c>
      <c r="DU120" s="112">
        <v>19450.207910000001</v>
      </c>
      <c r="DV120" s="112">
        <v>18657.963309999999</v>
      </c>
      <c r="DW120" s="112">
        <v>19133.40826</v>
      </c>
      <c r="DX120" s="112">
        <v>27367.979759999998</v>
      </c>
      <c r="DY120" s="112">
        <v>40345.942560000003</v>
      </c>
      <c r="DZ120" s="112">
        <v>588.87004999999999</v>
      </c>
      <c r="EA120" s="112">
        <v>455.71692999999999</v>
      </c>
      <c r="EB120" s="112">
        <v>337.00999000000002</v>
      </c>
      <c r="EC120" s="112">
        <v>375.94695000000002</v>
      </c>
      <c r="ED120" s="112">
        <v>351.41788000000003</v>
      </c>
      <c r="EE120" s="112">
        <v>312.65329000000003</v>
      </c>
      <c r="EF120" s="112">
        <v>300.68606999999997</v>
      </c>
      <c r="EG120" s="112">
        <v>259.42716000000001</v>
      </c>
      <c r="EH120" s="112">
        <v>333.13398000000001</v>
      </c>
      <c r="EI120" s="112">
        <v>4458.7450500000004</v>
      </c>
      <c r="EJ120" s="112">
        <v>2130.5499300000001</v>
      </c>
      <c r="EK120" s="112">
        <v>2222.5869899999998</v>
      </c>
      <c r="EL120" s="112">
        <v>2243.1649499999999</v>
      </c>
      <c r="EM120" s="112">
        <v>2253.1108800000002</v>
      </c>
      <c r="EN120" s="112">
        <v>2456.70829</v>
      </c>
      <c r="EO120" s="112">
        <v>2556.0720700000002</v>
      </c>
      <c r="EP120" s="112">
        <v>2685.8901599999999</v>
      </c>
      <c r="EQ120" s="114">
        <v>2799.9739800000002</v>
      </c>
    </row>
    <row r="121" spans="1:147" x14ac:dyDescent="0.25">
      <c r="A121" s="110" t="s">
        <v>315</v>
      </c>
      <c r="B121" s="110">
        <v>5914</v>
      </c>
      <c r="C121" s="110"/>
      <c r="D121" s="111">
        <v>1279.24767</v>
      </c>
      <c r="E121" s="111">
        <v>1222.0886599999999</v>
      </c>
      <c r="F121" s="111">
        <v>1333.31681</v>
      </c>
      <c r="G121" s="111">
        <v>1198.9081900000001</v>
      </c>
      <c r="H121" s="111">
        <v>1354.3252500000001</v>
      </c>
      <c r="I121" s="111">
        <v>1436.2382</v>
      </c>
      <c r="J121" s="111">
        <v>1547.97711</v>
      </c>
      <c r="K121" s="111">
        <v>1625.4046900000001</v>
      </c>
      <c r="L121" s="111">
        <v>1593.42509</v>
      </c>
      <c r="M121" s="111">
        <v>1590.11871</v>
      </c>
      <c r="N121" s="111">
        <v>1285.33269</v>
      </c>
      <c r="O121" s="111">
        <v>1294.4453599999999</v>
      </c>
      <c r="P121" s="111">
        <v>2005.6980100000001</v>
      </c>
      <c r="Q121" s="111">
        <v>1751.7901300000001</v>
      </c>
      <c r="R121" s="111">
        <v>2814.2290600000001</v>
      </c>
      <c r="S121" s="111">
        <v>1535.60879</v>
      </c>
      <c r="T121" s="111">
        <v>1609.89005</v>
      </c>
      <c r="U121" s="111">
        <v>1658.59114</v>
      </c>
      <c r="V121" s="112">
        <v>-310.87103999999999</v>
      </c>
      <c r="W121" s="112">
        <v>-63.244030000000102</v>
      </c>
      <c r="X121" s="112">
        <v>38.871450000000102</v>
      </c>
      <c r="Y121" s="112">
        <v>-806.78981999999996</v>
      </c>
      <c r="Z121" s="112">
        <v>-397.46487999999999</v>
      </c>
      <c r="AA121" s="112">
        <v>-1377.9908600000001</v>
      </c>
      <c r="AB121" s="112">
        <v>12.368320000000001</v>
      </c>
      <c r="AC121" s="112">
        <v>15.514640000000099</v>
      </c>
      <c r="AD121" s="112">
        <v>-65.166049999999998</v>
      </c>
      <c r="AE121" s="111">
        <v>1211.94767</v>
      </c>
      <c r="AF121" s="111">
        <v>1154.7886599999999</v>
      </c>
      <c r="AG121" s="111">
        <v>1306.33231</v>
      </c>
      <c r="AH121" s="111">
        <v>1154.35734</v>
      </c>
      <c r="AI121" s="111">
        <v>1300.8741500000001</v>
      </c>
      <c r="AJ121" s="111">
        <v>1380.4110599999999</v>
      </c>
      <c r="AK121" s="111">
        <v>1491.7515100000001</v>
      </c>
      <c r="AL121" s="111">
        <v>1543.5846899999999</v>
      </c>
      <c r="AM121" s="111">
        <v>1493.07752</v>
      </c>
      <c r="AN121" s="112">
        <v>378.17104</v>
      </c>
      <c r="AO121" s="112">
        <v>130.54402999999999</v>
      </c>
      <c r="AP121" s="112">
        <v>-11.8869500000001</v>
      </c>
      <c r="AQ121" s="112">
        <v>851.34067000000005</v>
      </c>
      <c r="AR121" s="112">
        <v>450.91597999999999</v>
      </c>
      <c r="AS121" s="112">
        <v>1433.818</v>
      </c>
      <c r="AT121" s="112">
        <v>43.857279999999903</v>
      </c>
      <c r="AU121" s="112">
        <v>66.305360000000107</v>
      </c>
      <c r="AV121" s="112">
        <v>165.51362</v>
      </c>
      <c r="AW121" s="113">
        <v>32.034799999999997</v>
      </c>
      <c r="AX121" s="113">
        <v>91.849699999999999</v>
      </c>
      <c r="AY121" s="113">
        <v>276.82835</v>
      </c>
      <c r="AZ121" s="113">
        <v>116.7025</v>
      </c>
      <c r="BA121" s="113">
        <v>202.76859999999999</v>
      </c>
      <c r="BB121" s="113">
        <v>99.06944</v>
      </c>
      <c r="BC121" s="113">
        <v>249.03094999999999</v>
      </c>
      <c r="BD121" s="113">
        <v>195.00164000000001</v>
      </c>
      <c r="BE121" s="113">
        <v>578.68299999999999</v>
      </c>
      <c r="BF121" s="112">
        <v>0</v>
      </c>
      <c r="BG121" s="112">
        <v>0</v>
      </c>
      <c r="BH121" s="112">
        <v>0</v>
      </c>
      <c r="BI121" s="112">
        <v>0</v>
      </c>
      <c r="BJ121" s="112">
        <v>0</v>
      </c>
      <c r="BK121" s="112">
        <v>56.499899999999997</v>
      </c>
      <c r="BL121" s="112">
        <v>3.1619999999999999</v>
      </c>
      <c r="BM121" s="112">
        <v>0</v>
      </c>
      <c r="BN121" s="112">
        <v>69.225999999999999</v>
      </c>
      <c r="BO121" s="112">
        <v>32.034799999999997</v>
      </c>
      <c r="BP121" s="112">
        <v>91.849699999999999</v>
      </c>
      <c r="BQ121" s="112">
        <v>276.82835</v>
      </c>
      <c r="BR121" s="112">
        <v>116.7025</v>
      </c>
      <c r="BS121" s="112">
        <v>202.76859999999999</v>
      </c>
      <c r="BT121" s="112">
        <v>42.569540000000003</v>
      </c>
      <c r="BU121" s="112">
        <v>245.86895000000001</v>
      </c>
      <c r="BV121" s="112">
        <v>195.00164000000001</v>
      </c>
      <c r="BW121" s="112">
        <v>509.45699999999999</v>
      </c>
      <c r="BX121" s="112">
        <v>1243.9824699999999</v>
      </c>
      <c r="BY121" s="112">
        <v>1246.6383599999999</v>
      </c>
      <c r="BZ121" s="112">
        <v>1583.16066</v>
      </c>
      <c r="CA121" s="112">
        <v>1271.0598399999999</v>
      </c>
      <c r="CB121" s="112">
        <v>1503.64275</v>
      </c>
      <c r="CC121" s="112">
        <v>1479.4804999999999</v>
      </c>
      <c r="CD121" s="112">
        <v>1740.7824599999999</v>
      </c>
      <c r="CE121" s="112">
        <v>1738.5863300000001</v>
      </c>
      <c r="CF121" s="112">
        <v>2071.7605199999998</v>
      </c>
      <c r="CG121" s="112">
        <v>-346.13623999999999</v>
      </c>
      <c r="CH121" s="112">
        <v>-38.694330000000001</v>
      </c>
      <c r="CI121" s="112">
        <v>288.71530000000001</v>
      </c>
      <c r="CJ121" s="112">
        <v>-734.63816999999995</v>
      </c>
      <c r="CK121" s="112">
        <v>-248.14738</v>
      </c>
      <c r="CL121" s="112">
        <v>-1391.24846</v>
      </c>
      <c r="CM121" s="112">
        <v>202.01167000000001</v>
      </c>
      <c r="CN121" s="112">
        <v>128.69628</v>
      </c>
      <c r="CO121" s="112">
        <v>343.94337999999999</v>
      </c>
      <c r="CP121" s="113">
        <v>1223.85096</v>
      </c>
      <c r="CQ121" s="113">
        <v>1204.8032499999999</v>
      </c>
      <c r="CR121" s="113">
        <v>1118.2682</v>
      </c>
      <c r="CS121" s="113">
        <v>1078.0338999999999</v>
      </c>
      <c r="CT121" s="113">
        <v>1046.1972499999999</v>
      </c>
      <c r="CU121" s="113">
        <v>996.23244999999997</v>
      </c>
      <c r="CV121" s="113">
        <v>938.40610000000004</v>
      </c>
      <c r="CW121" s="113">
        <v>902.85554999999999</v>
      </c>
      <c r="CX121" s="113">
        <v>830</v>
      </c>
      <c r="CY121" s="113">
        <v>1349.60286</v>
      </c>
      <c r="CZ121" s="113">
        <v>1268.7153499999999</v>
      </c>
      <c r="DA121" s="113">
        <v>1296.3968</v>
      </c>
      <c r="DB121" s="113">
        <v>1214.5687</v>
      </c>
      <c r="DC121" s="113">
        <v>1296.0155299999999</v>
      </c>
      <c r="DD121" s="113">
        <v>1176.46137</v>
      </c>
      <c r="DE121" s="113">
        <v>1092.10025</v>
      </c>
      <c r="DF121" s="113">
        <v>1132.5066899999999</v>
      </c>
      <c r="DG121" s="113">
        <v>1080.1076800000001</v>
      </c>
      <c r="DH121" s="113">
        <v>1587.53414</v>
      </c>
      <c r="DI121" s="113">
        <v>1514.3883699999999</v>
      </c>
      <c r="DJ121" s="113">
        <v>1289.88957</v>
      </c>
      <c r="DK121" s="113">
        <v>1932.9339399999999</v>
      </c>
      <c r="DL121" s="113">
        <v>2244.3647999999998</v>
      </c>
      <c r="DM121" s="113">
        <v>3459.5239999999999</v>
      </c>
      <c r="DN121" s="113">
        <v>3177.81556</v>
      </c>
      <c r="DO121" s="113">
        <v>3075.07627</v>
      </c>
      <c r="DP121" s="113">
        <v>2701.58943</v>
      </c>
      <c r="DQ121" s="112">
        <v>-237.93127999999999</v>
      </c>
      <c r="DR121" s="112">
        <v>-245.67302000000001</v>
      </c>
      <c r="DS121" s="112">
        <v>6.5072299999999998</v>
      </c>
      <c r="DT121" s="112">
        <v>-718.36523999999997</v>
      </c>
      <c r="DU121" s="112">
        <v>-948.34927000000005</v>
      </c>
      <c r="DV121" s="112">
        <v>-2283.0626299999999</v>
      </c>
      <c r="DW121" s="112">
        <v>-2085.71531</v>
      </c>
      <c r="DX121" s="112">
        <v>-1942.5695800000001</v>
      </c>
      <c r="DY121" s="112">
        <v>-1621.4817499999999</v>
      </c>
      <c r="DZ121" s="112">
        <v>7.5535199999999998</v>
      </c>
      <c r="EA121" s="112">
        <v>6.4159100000000002</v>
      </c>
      <c r="EB121" s="112">
        <v>-1.2928299999999999</v>
      </c>
      <c r="EC121" s="112">
        <v>-2.9031699999999998</v>
      </c>
      <c r="ED121" s="112">
        <v>-3.1063499999999999</v>
      </c>
      <c r="EE121" s="112">
        <v>-3.32145</v>
      </c>
      <c r="EF121" s="112">
        <v>-6.7491099999999999</v>
      </c>
      <c r="EG121" s="112">
        <v>-11.14166</v>
      </c>
      <c r="EH121" s="112">
        <v>-6.3524500000000002</v>
      </c>
      <c r="EI121" s="112">
        <v>74.853520000000003</v>
      </c>
      <c r="EJ121" s="112">
        <v>73.715909999999994</v>
      </c>
      <c r="EK121" s="112">
        <v>25.692170000000001</v>
      </c>
      <c r="EL121" s="112">
        <v>41.647829999999999</v>
      </c>
      <c r="EM121" s="112">
        <v>50.344650000000001</v>
      </c>
      <c r="EN121" s="112">
        <v>52.505549999999999</v>
      </c>
      <c r="EO121" s="112">
        <v>49.476889999999997</v>
      </c>
      <c r="EP121" s="112">
        <v>70.678340000000006</v>
      </c>
      <c r="EQ121" s="114">
        <v>93.995549999999994</v>
      </c>
    </row>
    <row r="122" spans="1:147" x14ac:dyDescent="0.25">
      <c r="A122" s="110" t="s">
        <v>313</v>
      </c>
      <c r="B122" s="110">
        <v>5856</v>
      </c>
      <c r="C122" s="110"/>
      <c r="D122" s="111">
        <v>3470.5644400000001</v>
      </c>
      <c r="E122" s="111">
        <v>3360.8409299999998</v>
      </c>
      <c r="F122" s="111">
        <v>3324.7464300000001</v>
      </c>
      <c r="G122" s="111">
        <v>3333.0526399999999</v>
      </c>
      <c r="H122" s="111">
        <v>3635.2531899999999</v>
      </c>
      <c r="I122" s="111">
        <v>3691.3998000000001</v>
      </c>
      <c r="J122" s="111">
        <v>3736.66581</v>
      </c>
      <c r="K122" s="111">
        <v>3662.6757699999998</v>
      </c>
      <c r="L122" s="111">
        <v>4140.71587</v>
      </c>
      <c r="M122" s="111">
        <v>2971.0556200000001</v>
      </c>
      <c r="N122" s="111">
        <v>3764.5352600000001</v>
      </c>
      <c r="O122" s="111">
        <v>3222.97766</v>
      </c>
      <c r="P122" s="111">
        <v>3336.44931</v>
      </c>
      <c r="Q122" s="111">
        <v>3848.2113599999998</v>
      </c>
      <c r="R122" s="111">
        <v>4038.8532100000002</v>
      </c>
      <c r="S122" s="111">
        <v>3807.9509600000001</v>
      </c>
      <c r="T122" s="111">
        <v>3890.8476000000001</v>
      </c>
      <c r="U122" s="111">
        <v>4603.0665799999997</v>
      </c>
      <c r="V122" s="112">
        <v>499.50882000000001</v>
      </c>
      <c r="W122" s="112">
        <v>-403.69432999999998</v>
      </c>
      <c r="X122" s="112">
        <v>101.76877</v>
      </c>
      <c r="Y122" s="112">
        <v>-3.39667000000009</v>
      </c>
      <c r="Z122" s="112">
        <v>-212.95817</v>
      </c>
      <c r="AA122" s="112">
        <v>-347.45341000000002</v>
      </c>
      <c r="AB122" s="112">
        <v>-71.285150000000201</v>
      </c>
      <c r="AC122" s="112">
        <v>-228.17183</v>
      </c>
      <c r="AD122" s="112">
        <v>-462.35070999999999</v>
      </c>
      <c r="AE122" s="111">
        <v>3365.9644400000002</v>
      </c>
      <c r="AF122" s="111">
        <v>3187.8971299999998</v>
      </c>
      <c r="AG122" s="111">
        <v>3196.69643</v>
      </c>
      <c r="AH122" s="111">
        <v>3205.0026400000002</v>
      </c>
      <c r="AI122" s="111">
        <v>3518.7031900000002</v>
      </c>
      <c r="AJ122" s="111">
        <v>3565.6498000000001</v>
      </c>
      <c r="AK122" s="111">
        <v>3576.13681</v>
      </c>
      <c r="AL122" s="111">
        <v>3477.20577</v>
      </c>
      <c r="AM122" s="111">
        <v>3951.0158700000002</v>
      </c>
      <c r="AN122" s="112">
        <v>-394.90881999999999</v>
      </c>
      <c r="AO122" s="112">
        <v>576.63813000000005</v>
      </c>
      <c r="AP122" s="112">
        <v>26.2812300000001</v>
      </c>
      <c r="AQ122" s="112">
        <v>131.44667000000001</v>
      </c>
      <c r="AR122" s="112">
        <v>329.50817000000001</v>
      </c>
      <c r="AS122" s="112">
        <v>473.20341000000002</v>
      </c>
      <c r="AT122" s="112">
        <v>231.81415000000001</v>
      </c>
      <c r="AU122" s="112">
        <v>413.64183000000003</v>
      </c>
      <c r="AV122" s="112">
        <v>652.05070999999998</v>
      </c>
      <c r="AW122" s="113">
        <v>1079.1636000000001</v>
      </c>
      <c r="AX122" s="113">
        <v>5.3490000000000002</v>
      </c>
      <c r="AY122" s="113">
        <v>57.37621</v>
      </c>
      <c r="AZ122" s="113">
        <v>125.59533</v>
      </c>
      <c r="BA122" s="113">
        <v>453.39935000000003</v>
      </c>
      <c r="BB122" s="113">
        <v>830.66738999999995</v>
      </c>
      <c r="BC122" s="113">
        <v>715.76720999999998</v>
      </c>
      <c r="BD122" s="113">
        <v>741.20018000000005</v>
      </c>
      <c r="BE122" s="113">
        <v>765.37657000000002</v>
      </c>
      <c r="BF122" s="112">
        <v>53.247999999999998</v>
      </c>
      <c r="BG122" s="112">
        <v>197.875</v>
      </c>
      <c r="BH122" s="112">
        <v>175.626</v>
      </c>
      <c r="BI122" s="112">
        <v>0</v>
      </c>
      <c r="BJ122" s="112">
        <v>18</v>
      </c>
      <c r="BK122" s="112">
        <v>131.23779999999999</v>
      </c>
      <c r="BL122" s="112">
        <v>0</v>
      </c>
      <c r="BM122" s="112">
        <v>423.80439000000001</v>
      </c>
      <c r="BN122" s="112">
        <v>125.10227999999999</v>
      </c>
      <c r="BO122" s="112">
        <v>1025.9156</v>
      </c>
      <c r="BP122" s="112">
        <v>-192.52600000000001</v>
      </c>
      <c r="BQ122" s="112">
        <v>-118.24979</v>
      </c>
      <c r="BR122" s="112">
        <v>125.59533</v>
      </c>
      <c r="BS122" s="112">
        <v>435.39935000000003</v>
      </c>
      <c r="BT122" s="112">
        <v>699.42958999999996</v>
      </c>
      <c r="BU122" s="112">
        <v>715.76720999999998</v>
      </c>
      <c r="BV122" s="112">
        <v>317.39578999999998</v>
      </c>
      <c r="BW122" s="112">
        <v>640.27428999999995</v>
      </c>
      <c r="BX122" s="112">
        <v>4445.1280399999996</v>
      </c>
      <c r="BY122" s="112">
        <v>3193.24613</v>
      </c>
      <c r="BZ122" s="112">
        <v>3254.0726399999999</v>
      </c>
      <c r="CA122" s="112">
        <v>3330.5979699999998</v>
      </c>
      <c r="CB122" s="112">
        <v>3972.1025399999999</v>
      </c>
      <c r="CC122" s="112">
        <v>4396.3171899999998</v>
      </c>
      <c r="CD122" s="112">
        <v>4291.9040199999999</v>
      </c>
      <c r="CE122" s="112">
        <v>4218.4059500000003</v>
      </c>
      <c r="CF122" s="112">
        <v>4716.3924399999996</v>
      </c>
      <c r="CG122" s="112">
        <v>1420.8244199999999</v>
      </c>
      <c r="CH122" s="112">
        <v>-769.16413</v>
      </c>
      <c r="CI122" s="112">
        <v>-144.53102000000001</v>
      </c>
      <c r="CJ122" s="112">
        <v>-5.8513400000000004</v>
      </c>
      <c r="CK122" s="112">
        <v>105.89118000000001</v>
      </c>
      <c r="CL122" s="112">
        <v>226.22618</v>
      </c>
      <c r="CM122" s="112">
        <v>483.95305999999999</v>
      </c>
      <c r="CN122" s="112">
        <v>-96.246039999999994</v>
      </c>
      <c r="CO122" s="112">
        <v>-11.77642</v>
      </c>
      <c r="CP122" s="113">
        <v>3810.4443999999999</v>
      </c>
      <c r="CQ122" s="113">
        <v>3261.1284300000002</v>
      </c>
      <c r="CR122" s="113">
        <v>3117.67328</v>
      </c>
      <c r="CS122" s="113">
        <v>2983.8716899999999</v>
      </c>
      <c r="CT122" s="113">
        <v>2829.2119499999999</v>
      </c>
      <c r="CU122" s="113">
        <v>3174.4214999999999</v>
      </c>
      <c r="CV122" s="113">
        <v>4068.0744500000001</v>
      </c>
      <c r="CW122" s="113">
        <v>3951.32195</v>
      </c>
      <c r="CX122" s="113">
        <v>3852.74028</v>
      </c>
      <c r="CY122" s="113">
        <v>3969.1024000000002</v>
      </c>
      <c r="CZ122" s="113">
        <v>3920.9466299999999</v>
      </c>
      <c r="DA122" s="113">
        <v>3550.35358</v>
      </c>
      <c r="DB122" s="113">
        <v>3340.1868899999999</v>
      </c>
      <c r="DC122" s="113">
        <v>3498.7899499999999</v>
      </c>
      <c r="DD122" s="113">
        <v>3688.5075000000002</v>
      </c>
      <c r="DE122" s="113">
        <v>4332.9842699999999</v>
      </c>
      <c r="DF122" s="113">
        <v>4133.3906900000002</v>
      </c>
      <c r="DG122" s="113">
        <v>4326.5816199999999</v>
      </c>
      <c r="DH122" s="113">
        <v>2953.4928199999999</v>
      </c>
      <c r="DI122" s="113">
        <v>3674.5011800000002</v>
      </c>
      <c r="DJ122" s="113">
        <v>3448.4391500000002</v>
      </c>
      <c r="DK122" s="113">
        <v>3244.1237999999998</v>
      </c>
      <c r="DL122" s="113">
        <v>3296.8356800000001</v>
      </c>
      <c r="DM122" s="113">
        <v>3260.3270499999999</v>
      </c>
      <c r="DN122" s="113">
        <v>3420.8507599999998</v>
      </c>
      <c r="DO122" s="113">
        <v>3317.5032200000001</v>
      </c>
      <c r="DP122" s="113">
        <v>3522.47057</v>
      </c>
      <c r="DQ122" s="112">
        <v>1015.6095800000001</v>
      </c>
      <c r="DR122" s="112">
        <v>246.44544999999999</v>
      </c>
      <c r="DS122" s="112">
        <v>101.91443</v>
      </c>
      <c r="DT122" s="112">
        <v>96.063090000000003</v>
      </c>
      <c r="DU122" s="112">
        <v>201.95427000000001</v>
      </c>
      <c r="DV122" s="112">
        <v>428.18045000000001</v>
      </c>
      <c r="DW122" s="112">
        <v>912.13351</v>
      </c>
      <c r="DX122" s="112">
        <v>815.88747000000001</v>
      </c>
      <c r="DY122" s="112">
        <v>804.11104999999998</v>
      </c>
      <c r="DZ122" s="112">
        <v>77.558059999999998</v>
      </c>
      <c r="EA122" s="112">
        <v>92.170550000000006</v>
      </c>
      <c r="EB122" s="112">
        <v>47.505940000000002</v>
      </c>
      <c r="EC122" s="112">
        <v>42.520850000000003</v>
      </c>
      <c r="ED122" s="112">
        <v>-14.231249999999999</v>
      </c>
      <c r="EE122" s="112">
        <v>-17.070799999999998</v>
      </c>
      <c r="EF122" s="112">
        <v>-16.638439999999999</v>
      </c>
      <c r="EG122" s="112">
        <v>-10.98765</v>
      </c>
      <c r="EH122" s="112">
        <v>-32.897910000000003</v>
      </c>
      <c r="EI122" s="112">
        <v>182.15806000000001</v>
      </c>
      <c r="EJ122" s="112">
        <v>265.11455000000001</v>
      </c>
      <c r="EK122" s="112">
        <v>175.55593999999999</v>
      </c>
      <c r="EL122" s="112">
        <v>170.57085000000001</v>
      </c>
      <c r="EM122" s="112">
        <v>102.31874999999999</v>
      </c>
      <c r="EN122" s="112">
        <v>108.67919999999999</v>
      </c>
      <c r="EO122" s="112">
        <v>143.89055999999999</v>
      </c>
      <c r="EP122" s="112">
        <v>174.48235</v>
      </c>
      <c r="EQ122" s="114">
        <v>156.80208999999999</v>
      </c>
    </row>
    <row r="123" spans="1:147" ht="25.5" x14ac:dyDescent="0.25">
      <c r="A123" s="110" t="s">
        <v>312</v>
      </c>
      <c r="B123" s="110">
        <v>5520</v>
      </c>
      <c r="C123" s="110"/>
      <c r="D123" s="111">
        <v>3154.1710899999998</v>
      </c>
      <c r="E123" s="111">
        <v>3464.3349699999999</v>
      </c>
      <c r="F123" s="111">
        <v>3399.1860000000001</v>
      </c>
      <c r="G123" s="111">
        <v>3447.2484599999998</v>
      </c>
      <c r="H123" s="111">
        <v>4024.3692799999999</v>
      </c>
      <c r="I123" s="111">
        <v>3809.7596699999999</v>
      </c>
      <c r="J123" s="111">
        <v>3984.8224700000001</v>
      </c>
      <c r="K123" s="111">
        <v>4171.0998900000004</v>
      </c>
      <c r="L123" s="111">
        <v>4371.5763800000004</v>
      </c>
      <c r="M123" s="111">
        <v>3416.86375</v>
      </c>
      <c r="N123" s="111">
        <v>3588.9135700000002</v>
      </c>
      <c r="O123" s="111">
        <v>3604.95694</v>
      </c>
      <c r="P123" s="111">
        <v>3442.3530900000001</v>
      </c>
      <c r="Q123" s="111">
        <v>4106.7509899999995</v>
      </c>
      <c r="R123" s="111">
        <v>4139.5444799999996</v>
      </c>
      <c r="S123" s="111">
        <v>3931.15771</v>
      </c>
      <c r="T123" s="111">
        <v>4152.8027400000001</v>
      </c>
      <c r="U123" s="111">
        <v>4601.3040300000002</v>
      </c>
      <c r="V123" s="112">
        <v>-262.69265999999999</v>
      </c>
      <c r="W123" s="112">
        <v>-124.57859999999999</v>
      </c>
      <c r="X123" s="112">
        <v>-205.77094</v>
      </c>
      <c r="Y123" s="112">
        <v>4.8953699999997298</v>
      </c>
      <c r="Z123" s="112">
        <v>-82.3817099999997</v>
      </c>
      <c r="AA123" s="112">
        <v>-329.78480999999999</v>
      </c>
      <c r="AB123" s="112">
        <v>53.664760000000101</v>
      </c>
      <c r="AC123" s="112">
        <v>18.2971500000003</v>
      </c>
      <c r="AD123" s="112">
        <v>-229.72765000000001</v>
      </c>
      <c r="AE123" s="111">
        <v>2996.0710899999999</v>
      </c>
      <c r="AF123" s="111">
        <v>3261.7849700000002</v>
      </c>
      <c r="AG123" s="111">
        <v>3196.636</v>
      </c>
      <c r="AH123" s="111">
        <v>3245.1984600000001</v>
      </c>
      <c r="AI123" s="111">
        <v>3798.4820800000002</v>
      </c>
      <c r="AJ123" s="111">
        <v>3566.8223200000002</v>
      </c>
      <c r="AK123" s="111">
        <v>3746.47912</v>
      </c>
      <c r="AL123" s="111">
        <v>3904.9657400000001</v>
      </c>
      <c r="AM123" s="111">
        <v>3901.6744800000001</v>
      </c>
      <c r="AN123" s="112">
        <v>420.79266000000001</v>
      </c>
      <c r="AO123" s="112">
        <v>327.12860000000001</v>
      </c>
      <c r="AP123" s="112">
        <v>408.32094000000001</v>
      </c>
      <c r="AQ123" s="112">
        <v>197.15463</v>
      </c>
      <c r="AR123" s="112">
        <v>308.26890999999898</v>
      </c>
      <c r="AS123" s="112">
        <v>572.72215999999901</v>
      </c>
      <c r="AT123" s="112">
        <v>184.67859000000001</v>
      </c>
      <c r="AU123" s="112">
        <v>247.83699999999999</v>
      </c>
      <c r="AV123" s="112">
        <v>699.62954999999999</v>
      </c>
      <c r="AW123" s="113">
        <v>724.60630000000003</v>
      </c>
      <c r="AX123" s="113">
        <v>51.5</v>
      </c>
      <c r="AY123" s="113">
        <v>330.95209999999997</v>
      </c>
      <c r="AZ123" s="113">
        <v>775.21901000000003</v>
      </c>
      <c r="BA123" s="113">
        <v>552.79818</v>
      </c>
      <c r="BB123" s="113">
        <v>90.217100000000002</v>
      </c>
      <c r="BC123" s="113">
        <v>134.45348999999999</v>
      </c>
      <c r="BD123" s="113">
        <v>944.32726000000002</v>
      </c>
      <c r="BE123" s="113">
        <v>3304.0913399999999</v>
      </c>
      <c r="BF123" s="112">
        <v>38.24</v>
      </c>
      <c r="BG123" s="112">
        <v>0</v>
      </c>
      <c r="BH123" s="112">
        <v>0</v>
      </c>
      <c r="BI123" s="112">
        <v>0</v>
      </c>
      <c r="BJ123" s="112">
        <v>195.63720000000001</v>
      </c>
      <c r="BK123" s="112">
        <v>0</v>
      </c>
      <c r="BL123" s="112">
        <v>0</v>
      </c>
      <c r="BM123" s="112">
        <v>126.40475000000001</v>
      </c>
      <c r="BN123" s="112">
        <v>1893.41625</v>
      </c>
      <c r="BO123" s="112">
        <v>686.36630000000002</v>
      </c>
      <c r="BP123" s="112">
        <v>51.5</v>
      </c>
      <c r="BQ123" s="112">
        <v>330.95209999999997</v>
      </c>
      <c r="BR123" s="112">
        <v>775.21901000000003</v>
      </c>
      <c r="BS123" s="112">
        <v>357.16098</v>
      </c>
      <c r="BT123" s="112">
        <v>90.217100000000002</v>
      </c>
      <c r="BU123" s="112">
        <v>134.45348999999999</v>
      </c>
      <c r="BV123" s="112">
        <v>817.92250999999999</v>
      </c>
      <c r="BW123" s="112">
        <v>1410.67509</v>
      </c>
      <c r="BX123" s="112">
        <v>3720.6773899999998</v>
      </c>
      <c r="BY123" s="112">
        <v>3313.2849700000002</v>
      </c>
      <c r="BZ123" s="112">
        <v>3527.5880999999999</v>
      </c>
      <c r="CA123" s="112">
        <v>4020.4174699999999</v>
      </c>
      <c r="CB123" s="112">
        <v>4351.2802600000005</v>
      </c>
      <c r="CC123" s="112">
        <v>3657.0394200000001</v>
      </c>
      <c r="CD123" s="112">
        <v>3880.9326099999998</v>
      </c>
      <c r="CE123" s="112">
        <v>4849.2929999999997</v>
      </c>
      <c r="CF123" s="112">
        <v>7205.7658199999996</v>
      </c>
      <c r="CG123" s="112">
        <v>265.57364000000001</v>
      </c>
      <c r="CH123" s="112">
        <v>-275.62860000000001</v>
      </c>
      <c r="CI123" s="112">
        <v>-77.368840000000006</v>
      </c>
      <c r="CJ123" s="112">
        <v>578.06438000000003</v>
      </c>
      <c r="CK123" s="112">
        <v>48.892069999999997</v>
      </c>
      <c r="CL123" s="112">
        <v>-482.50506000000001</v>
      </c>
      <c r="CM123" s="112">
        <v>-50.225099999999998</v>
      </c>
      <c r="CN123" s="112">
        <v>570.08551</v>
      </c>
      <c r="CO123" s="112">
        <v>711.04553999999996</v>
      </c>
      <c r="CP123" s="113">
        <v>4886.49</v>
      </c>
      <c r="CQ123" s="113">
        <v>4668.16</v>
      </c>
      <c r="CR123" s="113">
        <v>4490.33</v>
      </c>
      <c r="CS123" s="113">
        <v>4876.5</v>
      </c>
      <c r="CT123" s="113">
        <v>5088.0538999999999</v>
      </c>
      <c r="CU123" s="113">
        <v>5193.3397100000002</v>
      </c>
      <c r="CV123" s="113">
        <v>5562.3001400000003</v>
      </c>
      <c r="CW123" s="113">
        <v>6064.9299499999997</v>
      </c>
      <c r="CX123" s="113">
        <v>6982.7665999999999</v>
      </c>
      <c r="CY123" s="113">
        <v>5214.5802999999996</v>
      </c>
      <c r="CZ123" s="113">
        <v>5073.2320799999998</v>
      </c>
      <c r="DA123" s="113">
        <v>4696.9928499999996</v>
      </c>
      <c r="DB123" s="113">
        <v>5138.3370800000002</v>
      </c>
      <c r="DC123" s="113">
        <v>5883.1371200000003</v>
      </c>
      <c r="DD123" s="113">
        <v>5694.7513300000001</v>
      </c>
      <c r="DE123" s="113">
        <v>5949.0673100000004</v>
      </c>
      <c r="DF123" s="113">
        <v>6309.2778699999999</v>
      </c>
      <c r="DG123" s="113">
        <v>7137.9833099999996</v>
      </c>
      <c r="DH123" s="113">
        <v>4178.5123000000003</v>
      </c>
      <c r="DI123" s="113">
        <v>4312.7926799999996</v>
      </c>
      <c r="DJ123" s="113">
        <v>4013.92229</v>
      </c>
      <c r="DK123" s="113">
        <v>3877.2021399999999</v>
      </c>
      <c r="DL123" s="113">
        <v>4573.1101099999996</v>
      </c>
      <c r="DM123" s="113">
        <v>4867.2293799999998</v>
      </c>
      <c r="DN123" s="113">
        <v>5169.8940599999996</v>
      </c>
      <c r="DO123" s="113">
        <v>4956.8365100000001</v>
      </c>
      <c r="DP123" s="113">
        <v>4989.7560400000002</v>
      </c>
      <c r="DQ123" s="112">
        <v>1036.068</v>
      </c>
      <c r="DR123" s="112">
        <v>760.43939999999998</v>
      </c>
      <c r="DS123" s="112">
        <v>683.07056</v>
      </c>
      <c r="DT123" s="112">
        <v>1261.1349399999999</v>
      </c>
      <c r="DU123" s="112">
        <v>1310.02701</v>
      </c>
      <c r="DV123" s="112">
        <v>827.52194999999995</v>
      </c>
      <c r="DW123" s="112">
        <v>779.17325000000005</v>
      </c>
      <c r="DX123" s="112">
        <v>1352.44136</v>
      </c>
      <c r="DY123" s="112">
        <v>2148.2272699999999</v>
      </c>
      <c r="DZ123" s="112">
        <v>72.314220000000006</v>
      </c>
      <c r="EA123" s="112">
        <v>61.722709999999999</v>
      </c>
      <c r="EB123" s="112">
        <v>51.556730000000002</v>
      </c>
      <c r="EC123" s="112">
        <v>39.437440000000002</v>
      </c>
      <c r="ED123" s="112">
        <v>45.248750000000001</v>
      </c>
      <c r="EE123" s="112">
        <v>37.661479999999997</v>
      </c>
      <c r="EF123" s="112">
        <v>26.948340000000002</v>
      </c>
      <c r="EG123" s="112">
        <v>17.542449999999999</v>
      </c>
      <c r="EH123" s="112">
        <v>-0.45223999999999998</v>
      </c>
      <c r="EI123" s="112">
        <v>230.41422</v>
      </c>
      <c r="EJ123" s="112">
        <v>264.27271000000002</v>
      </c>
      <c r="EK123" s="112">
        <v>254.10673</v>
      </c>
      <c r="EL123" s="112">
        <v>241.48743999999999</v>
      </c>
      <c r="EM123" s="112">
        <v>271.13574999999997</v>
      </c>
      <c r="EN123" s="112">
        <v>280.59848</v>
      </c>
      <c r="EO123" s="112">
        <v>265.29133999999999</v>
      </c>
      <c r="EP123" s="112">
        <v>283.67644999999999</v>
      </c>
      <c r="EQ123" s="114">
        <v>469.44976000000003</v>
      </c>
    </row>
    <row r="124" spans="1:147" x14ac:dyDescent="0.25">
      <c r="A124" s="110" t="s">
        <v>311</v>
      </c>
      <c r="B124" s="110">
        <v>5521</v>
      </c>
      <c r="C124" s="110"/>
      <c r="D124" s="111">
        <v>4475.25731</v>
      </c>
      <c r="E124" s="111">
        <v>4297.3820800000003</v>
      </c>
      <c r="F124" s="111">
        <v>4527.3502699999999</v>
      </c>
      <c r="G124" s="111">
        <v>4923.4167500000003</v>
      </c>
      <c r="H124" s="111">
        <v>4862.2953399999997</v>
      </c>
      <c r="I124" s="111">
        <v>5168.1071199999997</v>
      </c>
      <c r="J124" s="111">
        <v>5795.4329699999998</v>
      </c>
      <c r="K124" s="111">
        <v>5684.4264300000004</v>
      </c>
      <c r="L124" s="111">
        <v>5348.4081100000003</v>
      </c>
      <c r="M124" s="111">
        <v>4501.5333000000001</v>
      </c>
      <c r="N124" s="111">
        <v>4706.5405099999998</v>
      </c>
      <c r="O124" s="111">
        <v>4932.7486900000004</v>
      </c>
      <c r="P124" s="111">
        <v>4916.0083999999997</v>
      </c>
      <c r="Q124" s="111">
        <v>5175.7639300000001</v>
      </c>
      <c r="R124" s="111">
        <v>5485.5405600000004</v>
      </c>
      <c r="S124" s="111">
        <v>5892.4023999999999</v>
      </c>
      <c r="T124" s="111">
        <v>6023.9312200000004</v>
      </c>
      <c r="U124" s="111">
        <v>5855.8102900000004</v>
      </c>
      <c r="V124" s="112">
        <v>-26.2759900000001</v>
      </c>
      <c r="W124" s="112">
        <v>-409.15842999999899</v>
      </c>
      <c r="X124" s="112">
        <v>-405.39841999999999</v>
      </c>
      <c r="Y124" s="112">
        <v>7.4083500000006097</v>
      </c>
      <c r="Z124" s="112">
        <v>-313.46859000000001</v>
      </c>
      <c r="AA124" s="112">
        <v>-317.43344000000099</v>
      </c>
      <c r="AB124" s="112">
        <v>-96.969430000000102</v>
      </c>
      <c r="AC124" s="112">
        <v>-339.50479000000001</v>
      </c>
      <c r="AD124" s="112">
        <v>-507.40217999999999</v>
      </c>
      <c r="AE124" s="111">
        <v>3957.7993099999999</v>
      </c>
      <c r="AF124" s="111">
        <v>3962.52513</v>
      </c>
      <c r="AG124" s="111">
        <v>4219.7332200000001</v>
      </c>
      <c r="AH124" s="111">
        <v>4649.3367500000004</v>
      </c>
      <c r="AI124" s="111">
        <v>4520.9953400000004</v>
      </c>
      <c r="AJ124" s="111">
        <v>4904.7751200000002</v>
      </c>
      <c r="AK124" s="111">
        <v>5405.2649700000002</v>
      </c>
      <c r="AL124" s="111">
        <v>5271.24143</v>
      </c>
      <c r="AM124" s="111">
        <v>4861.7791100000004</v>
      </c>
      <c r="AN124" s="112">
        <v>543.73398999999995</v>
      </c>
      <c r="AO124" s="112">
        <v>744.01538000000005</v>
      </c>
      <c r="AP124" s="112">
        <v>713.01547000000005</v>
      </c>
      <c r="AQ124" s="112">
        <v>266.67164999999898</v>
      </c>
      <c r="AR124" s="112">
        <v>654.76859000000002</v>
      </c>
      <c r="AS124" s="112">
        <v>580.76544000000001</v>
      </c>
      <c r="AT124" s="112">
        <v>487.13742999999999</v>
      </c>
      <c r="AU124" s="112">
        <v>752.68979000000002</v>
      </c>
      <c r="AV124" s="112">
        <v>994.03117999999995</v>
      </c>
      <c r="AW124" s="113">
        <v>127.8232</v>
      </c>
      <c r="AX124" s="113">
        <v>196.97128000000001</v>
      </c>
      <c r="AY124" s="113">
        <v>558.74824999999998</v>
      </c>
      <c r="AZ124" s="113">
        <v>3263.6149500000001</v>
      </c>
      <c r="BA124" s="113">
        <v>2903.5808499999998</v>
      </c>
      <c r="BB124" s="113">
        <v>827.36530000000005</v>
      </c>
      <c r="BC124" s="113">
        <v>1544.818</v>
      </c>
      <c r="BD124" s="113">
        <v>851.19815000000006</v>
      </c>
      <c r="BE124" s="113">
        <v>158.34045</v>
      </c>
      <c r="BF124" s="112">
        <v>10</v>
      </c>
      <c r="BG124" s="112">
        <v>82</v>
      </c>
      <c r="BH124" s="112">
        <v>3.7851499999999998</v>
      </c>
      <c r="BI124" s="112">
        <v>29.0396</v>
      </c>
      <c r="BJ124" s="112">
        <v>63.273000000000003</v>
      </c>
      <c r="BK124" s="112">
        <v>296.93</v>
      </c>
      <c r="BL124" s="112">
        <v>164.0446</v>
      </c>
      <c r="BM124" s="112">
        <v>7.2956000000000003</v>
      </c>
      <c r="BN124" s="112">
        <v>0</v>
      </c>
      <c r="BO124" s="112">
        <v>117.8232</v>
      </c>
      <c r="BP124" s="112">
        <v>114.97127999999999</v>
      </c>
      <c r="BQ124" s="112">
        <v>554.96310000000005</v>
      </c>
      <c r="BR124" s="112">
        <v>3234.5753500000001</v>
      </c>
      <c r="BS124" s="112">
        <v>2840.3078500000001</v>
      </c>
      <c r="BT124" s="112">
        <v>530.43529999999998</v>
      </c>
      <c r="BU124" s="112">
        <v>1380.7734</v>
      </c>
      <c r="BV124" s="112">
        <v>843.90255000000002</v>
      </c>
      <c r="BW124" s="112">
        <v>158.34045</v>
      </c>
      <c r="BX124" s="112">
        <v>4085.6225100000001</v>
      </c>
      <c r="BY124" s="112">
        <v>4159.4964099999997</v>
      </c>
      <c r="BZ124" s="112">
        <v>4778.4814699999997</v>
      </c>
      <c r="CA124" s="112">
        <v>7912.9516999999996</v>
      </c>
      <c r="CB124" s="112">
        <v>7424.5761899999998</v>
      </c>
      <c r="CC124" s="112">
        <v>5732.1404199999997</v>
      </c>
      <c r="CD124" s="112">
        <v>6950.0829700000004</v>
      </c>
      <c r="CE124" s="112">
        <v>6122.4395800000002</v>
      </c>
      <c r="CF124" s="112">
        <v>5020.1195600000001</v>
      </c>
      <c r="CG124" s="112">
        <v>-425.91079000000002</v>
      </c>
      <c r="CH124" s="112">
        <v>-629.04409999999996</v>
      </c>
      <c r="CI124" s="112">
        <v>-158.05237</v>
      </c>
      <c r="CJ124" s="112">
        <v>2967.9036999999998</v>
      </c>
      <c r="CK124" s="112">
        <v>2185.53926</v>
      </c>
      <c r="CL124" s="112">
        <v>-50.33014</v>
      </c>
      <c r="CM124" s="112">
        <v>893.63597000000004</v>
      </c>
      <c r="CN124" s="112">
        <v>91.212760000000003</v>
      </c>
      <c r="CO124" s="112">
        <v>-835.69073000000003</v>
      </c>
      <c r="CP124" s="113">
        <v>5175</v>
      </c>
      <c r="CQ124" s="113">
        <v>4950</v>
      </c>
      <c r="CR124" s="113">
        <v>3687.5</v>
      </c>
      <c r="CS124" s="113">
        <v>10172.5</v>
      </c>
      <c r="CT124" s="113">
        <v>9737.5</v>
      </c>
      <c r="CU124" s="113">
        <v>8777.5</v>
      </c>
      <c r="CV124" s="113">
        <v>9707.5</v>
      </c>
      <c r="CW124" s="113">
        <v>9252.5</v>
      </c>
      <c r="CX124" s="113">
        <v>8797.5</v>
      </c>
      <c r="CY124" s="113">
        <v>5458.0942599999998</v>
      </c>
      <c r="CZ124" s="113">
        <v>5375.2258000000002</v>
      </c>
      <c r="DA124" s="113">
        <v>4066.52232</v>
      </c>
      <c r="DB124" s="113">
        <v>10624.808220000001</v>
      </c>
      <c r="DC124" s="113">
        <v>10413.067220000001</v>
      </c>
      <c r="DD124" s="113">
        <v>9826.7844600000008</v>
      </c>
      <c r="DE124" s="113">
        <v>10450.79485</v>
      </c>
      <c r="DF124" s="113">
        <v>9836.7825200000007</v>
      </c>
      <c r="DG124" s="113">
        <v>9106.3108900000007</v>
      </c>
      <c r="DH124" s="113">
        <v>4120.4588299999996</v>
      </c>
      <c r="DI124" s="113">
        <v>4666.63447</v>
      </c>
      <c r="DJ124" s="113">
        <v>3515.9833600000002</v>
      </c>
      <c r="DK124" s="113">
        <v>7106.3655600000002</v>
      </c>
      <c r="DL124" s="113">
        <v>4709.0852999999997</v>
      </c>
      <c r="DM124" s="113">
        <v>4173.1326799999997</v>
      </c>
      <c r="DN124" s="113">
        <v>3903.5070999999998</v>
      </c>
      <c r="DO124" s="113">
        <v>3198.2820099999999</v>
      </c>
      <c r="DP124" s="113">
        <v>3303.5011100000002</v>
      </c>
      <c r="DQ124" s="112">
        <v>1337.63543</v>
      </c>
      <c r="DR124" s="112">
        <v>708.59132999999997</v>
      </c>
      <c r="DS124" s="112">
        <v>550.53895999999997</v>
      </c>
      <c r="DT124" s="112">
        <v>3518.4426600000002</v>
      </c>
      <c r="DU124" s="112">
        <v>5703.9819200000002</v>
      </c>
      <c r="DV124" s="112">
        <v>5653.6517800000001</v>
      </c>
      <c r="DW124" s="112">
        <v>6547.2877500000004</v>
      </c>
      <c r="DX124" s="112">
        <v>6638.5005099999998</v>
      </c>
      <c r="DY124" s="112">
        <v>5802.8097799999996</v>
      </c>
      <c r="DZ124" s="112">
        <v>107.71897</v>
      </c>
      <c r="EA124" s="112">
        <v>91.439989999999995</v>
      </c>
      <c r="EB124" s="112">
        <v>61.783459999999998</v>
      </c>
      <c r="EC124" s="112">
        <v>54.344850000000001</v>
      </c>
      <c r="ED124" s="112">
        <v>58.409379999999999</v>
      </c>
      <c r="EE124" s="112">
        <v>23.755320000000001</v>
      </c>
      <c r="EF124" s="112">
        <v>6.1510499999999997</v>
      </c>
      <c r="EG124" s="112">
        <v>12.654870000000001</v>
      </c>
      <c r="EH124" s="112">
        <v>8.7305499999999991</v>
      </c>
      <c r="EI124" s="112">
        <v>625.17696999999998</v>
      </c>
      <c r="EJ124" s="112">
        <v>426.29698999999999</v>
      </c>
      <c r="EK124" s="112">
        <v>369.40046000000001</v>
      </c>
      <c r="EL124" s="112">
        <v>328.42484999999999</v>
      </c>
      <c r="EM124" s="112">
        <v>399.70938000000001</v>
      </c>
      <c r="EN124" s="112">
        <v>287.08731999999998</v>
      </c>
      <c r="EO124" s="112">
        <v>396.31905</v>
      </c>
      <c r="EP124" s="112">
        <v>425.83987000000002</v>
      </c>
      <c r="EQ124" s="114">
        <v>495.35955000000001</v>
      </c>
    </row>
    <row r="125" spans="1:147" x14ac:dyDescent="0.25">
      <c r="A125" s="110" t="s">
        <v>310</v>
      </c>
      <c r="B125" s="110">
        <v>5636</v>
      </c>
      <c r="C125" s="110"/>
      <c r="D125" s="111">
        <v>14828.51107</v>
      </c>
      <c r="E125" s="111">
        <v>14056.981040000001</v>
      </c>
      <c r="F125" s="111">
        <v>14651.72451</v>
      </c>
      <c r="G125" s="111">
        <v>16839.562010000001</v>
      </c>
      <c r="H125" s="111">
        <v>14918.10874</v>
      </c>
      <c r="I125" s="111">
        <v>16514.246469999998</v>
      </c>
      <c r="J125" s="111">
        <v>16591.74468</v>
      </c>
      <c r="K125" s="111">
        <v>15099.3256</v>
      </c>
      <c r="L125" s="111">
        <v>15875.48999</v>
      </c>
      <c r="M125" s="111">
        <v>15794.46904</v>
      </c>
      <c r="N125" s="111">
        <v>16642.822189999999</v>
      </c>
      <c r="O125" s="111">
        <v>16272.723819999999</v>
      </c>
      <c r="P125" s="111">
        <v>19863.586019999999</v>
      </c>
      <c r="Q125" s="111">
        <v>16570.92108</v>
      </c>
      <c r="R125" s="111">
        <v>19368.709470000002</v>
      </c>
      <c r="S125" s="111">
        <v>17566.601650000001</v>
      </c>
      <c r="T125" s="111">
        <v>17034.656940000001</v>
      </c>
      <c r="U125" s="111">
        <v>18565.120500000001</v>
      </c>
      <c r="V125" s="112">
        <v>-965.95796999999902</v>
      </c>
      <c r="W125" s="112">
        <v>-2585.8411500000002</v>
      </c>
      <c r="X125" s="112">
        <v>-1620.9993099999999</v>
      </c>
      <c r="Y125" s="112">
        <v>-3024.0240100000001</v>
      </c>
      <c r="Z125" s="112">
        <v>-1652.8123399999999</v>
      </c>
      <c r="AA125" s="112">
        <v>-2854.4630000000002</v>
      </c>
      <c r="AB125" s="112">
        <v>-974.85697000000096</v>
      </c>
      <c r="AC125" s="112">
        <v>-1935.33134</v>
      </c>
      <c r="AD125" s="112">
        <v>-2689.63051</v>
      </c>
      <c r="AE125" s="111">
        <v>14683.91107</v>
      </c>
      <c r="AF125" s="111">
        <v>13744.50999</v>
      </c>
      <c r="AG125" s="111">
        <v>14095.024509999999</v>
      </c>
      <c r="AH125" s="111">
        <v>16400.144110000001</v>
      </c>
      <c r="AI125" s="111">
        <v>14517.408740000001</v>
      </c>
      <c r="AJ125" s="111">
        <v>16091.546469999999</v>
      </c>
      <c r="AK125" s="111">
        <v>16298.971879999999</v>
      </c>
      <c r="AL125" s="111">
        <v>14812.525600000001</v>
      </c>
      <c r="AM125" s="111">
        <v>15204.18569</v>
      </c>
      <c r="AN125" s="112">
        <v>1110.5579700000001</v>
      </c>
      <c r="AO125" s="112">
        <v>2898.3121999999998</v>
      </c>
      <c r="AP125" s="112">
        <v>2177.69931</v>
      </c>
      <c r="AQ125" s="112">
        <v>3463.44191</v>
      </c>
      <c r="AR125" s="112">
        <v>2053.5123400000002</v>
      </c>
      <c r="AS125" s="112">
        <v>3277.163</v>
      </c>
      <c r="AT125" s="112">
        <v>1267.62977</v>
      </c>
      <c r="AU125" s="112">
        <v>2222.1313399999999</v>
      </c>
      <c r="AV125" s="112">
        <v>3360.9348100000002</v>
      </c>
      <c r="AW125" s="113">
        <v>5347.2655000000004</v>
      </c>
      <c r="AX125" s="113">
        <v>6951.66867</v>
      </c>
      <c r="AY125" s="113">
        <v>804.38459999999998</v>
      </c>
      <c r="AZ125" s="113">
        <v>1252.95255</v>
      </c>
      <c r="BA125" s="113">
        <v>680.64712999999995</v>
      </c>
      <c r="BB125" s="113">
        <v>796.26364999999998</v>
      </c>
      <c r="BC125" s="113">
        <v>2217.57638</v>
      </c>
      <c r="BD125" s="113">
        <v>407.70258999999999</v>
      </c>
      <c r="BE125" s="113">
        <v>5876.2511999999997</v>
      </c>
      <c r="BF125" s="112">
        <v>425.98194999999998</v>
      </c>
      <c r="BG125" s="112">
        <v>260.6189</v>
      </c>
      <c r="BH125" s="112">
        <v>101.657</v>
      </c>
      <c r="BI125" s="112">
        <v>260</v>
      </c>
      <c r="BJ125" s="112">
        <v>240.5</v>
      </c>
      <c r="BK125" s="112">
        <v>181.32079999999999</v>
      </c>
      <c r="BL125" s="112">
        <v>19.405000000000001</v>
      </c>
      <c r="BM125" s="112">
        <v>46.297400000000003</v>
      </c>
      <c r="BN125" s="112">
        <v>5.6</v>
      </c>
      <c r="BO125" s="112">
        <v>4921.2835500000001</v>
      </c>
      <c r="BP125" s="112">
        <v>6691.0497699999996</v>
      </c>
      <c r="BQ125" s="112">
        <v>702.72760000000005</v>
      </c>
      <c r="BR125" s="112">
        <v>992.95254999999997</v>
      </c>
      <c r="BS125" s="112">
        <v>440.14713</v>
      </c>
      <c r="BT125" s="112">
        <v>614.94285000000002</v>
      </c>
      <c r="BU125" s="112">
        <v>2198.1713800000002</v>
      </c>
      <c r="BV125" s="112">
        <v>361.40519</v>
      </c>
      <c r="BW125" s="112">
        <v>5870.6512000000002</v>
      </c>
      <c r="BX125" s="112">
        <v>20031.17657</v>
      </c>
      <c r="BY125" s="112">
        <v>20696.178660000001</v>
      </c>
      <c r="BZ125" s="112">
        <v>14899.409110000001</v>
      </c>
      <c r="CA125" s="112">
        <v>17653.096659999999</v>
      </c>
      <c r="CB125" s="112">
        <v>15198.05587</v>
      </c>
      <c r="CC125" s="112">
        <v>16887.810119999998</v>
      </c>
      <c r="CD125" s="112">
        <v>18516.54826</v>
      </c>
      <c r="CE125" s="112">
        <v>15220.22819</v>
      </c>
      <c r="CF125" s="112">
        <v>21080.436890000001</v>
      </c>
      <c r="CG125" s="112">
        <v>3810.7255799999998</v>
      </c>
      <c r="CH125" s="112">
        <v>3792.7375699999998</v>
      </c>
      <c r="CI125" s="112">
        <v>-1474.97171</v>
      </c>
      <c r="CJ125" s="112">
        <v>-2470.48936</v>
      </c>
      <c r="CK125" s="112">
        <v>-1613.3652099999999</v>
      </c>
      <c r="CL125" s="112">
        <v>-2662.2201500000001</v>
      </c>
      <c r="CM125" s="112">
        <v>930.54160999999999</v>
      </c>
      <c r="CN125" s="112">
        <v>-1860.72615</v>
      </c>
      <c r="CO125" s="112">
        <v>2509.71639</v>
      </c>
      <c r="CP125" s="113">
        <v>9125</v>
      </c>
      <c r="CQ125" s="113">
        <v>11625</v>
      </c>
      <c r="CR125" s="113">
        <v>9825</v>
      </c>
      <c r="CS125" s="113">
        <v>8775</v>
      </c>
      <c r="CT125" s="113">
        <v>8225</v>
      </c>
      <c r="CU125" s="113">
        <v>5675</v>
      </c>
      <c r="CV125" s="113">
        <v>5125</v>
      </c>
      <c r="CW125" s="113">
        <v>4800</v>
      </c>
      <c r="CX125" s="113">
        <v>6250</v>
      </c>
      <c r="CY125" s="113">
        <v>10436.419830000001</v>
      </c>
      <c r="CZ125" s="113">
        <v>13422.362569999999</v>
      </c>
      <c r="DA125" s="113">
        <v>11454.0798</v>
      </c>
      <c r="DB125" s="113">
        <v>13542.36081</v>
      </c>
      <c r="DC125" s="113">
        <v>10455.85197</v>
      </c>
      <c r="DD125" s="113">
        <v>9042.1972900000001</v>
      </c>
      <c r="DE125" s="113">
        <v>7098.0630199999996</v>
      </c>
      <c r="DF125" s="113">
        <v>5774.6568100000004</v>
      </c>
      <c r="DG125" s="113">
        <v>7299.3255900000004</v>
      </c>
      <c r="DH125" s="113">
        <v>7236.5316499999999</v>
      </c>
      <c r="DI125" s="113">
        <v>6429.7368200000001</v>
      </c>
      <c r="DJ125" s="113">
        <v>5936.4257600000001</v>
      </c>
      <c r="DK125" s="113">
        <v>10495.19613</v>
      </c>
      <c r="DL125" s="113">
        <v>9022.0524999999998</v>
      </c>
      <c r="DM125" s="113">
        <v>10270.617969999999</v>
      </c>
      <c r="DN125" s="113">
        <v>7395.9420899999996</v>
      </c>
      <c r="DO125" s="113">
        <v>7933.2620299999999</v>
      </c>
      <c r="DP125" s="113">
        <v>6948.2144200000002</v>
      </c>
      <c r="DQ125" s="112">
        <v>3199.8881799999999</v>
      </c>
      <c r="DR125" s="112">
        <v>6992.6257500000002</v>
      </c>
      <c r="DS125" s="112">
        <v>5517.6540400000004</v>
      </c>
      <c r="DT125" s="112">
        <v>3047.1646799999999</v>
      </c>
      <c r="DU125" s="112">
        <v>1433.7994699999999</v>
      </c>
      <c r="DV125" s="112">
        <v>-1228.4206799999999</v>
      </c>
      <c r="DW125" s="112">
        <v>-297.87907000000001</v>
      </c>
      <c r="DX125" s="112">
        <v>-2158.6052199999999</v>
      </c>
      <c r="DY125" s="112">
        <v>351.11117000000002</v>
      </c>
      <c r="DZ125" s="112">
        <v>68.370580000000004</v>
      </c>
      <c r="EA125" s="112">
        <v>110.38495</v>
      </c>
      <c r="EB125" s="112">
        <v>110.2226</v>
      </c>
      <c r="EC125" s="112">
        <v>41.042700000000004</v>
      </c>
      <c r="ED125" s="112">
        <v>-1.83178</v>
      </c>
      <c r="EE125" s="112">
        <v>21.511399999999998</v>
      </c>
      <c r="EF125" s="112">
        <v>115.80253999999999</v>
      </c>
      <c r="EG125" s="112">
        <v>-46.3215</v>
      </c>
      <c r="EH125" s="112">
        <v>-124.49511</v>
      </c>
      <c r="EI125" s="112">
        <v>212.97058000000001</v>
      </c>
      <c r="EJ125" s="112">
        <v>422.85595000000001</v>
      </c>
      <c r="EK125" s="112">
        <v>666.92259999999999</v>
      </c>
      <c r="EL125" s="112">
        <v>480.46069999999997</v>
      </c>
      <c r="EM125" s="112">
        <v>398.86822000000001</v>
      </c>
      <c r="EN125" s="112">
        <v>444.21140000000003</v>
      </c>
      <c r="EO125" s="112">
        <v>408.57553999999999</v>
      </c>
      <c r="EP125" s="112">
        <v>240.4785</v>
      </c>
      <c r="EQ125" s="114">
        <v>546.80889000000002</v>
      </c>
    </row>
    <row r="126" spans="1:147" x14ac:dyDescent="0.25">
      <c r="A126" s="110" t="s">
        <v>309</v>
      </c>
      <c r="B126" s="110">
        <v>5716</v>
      </c>
      <c r="C126" s="110"/>
      <c r="D126" s="111">
        <v>11762.11931</v>
      </c>
      <c r="E126" s="111">
        <v>10891.98417</v>
      </c>
      <c r="F126" s="111">
        <v>12831.13336</v>
      </c>
      <c r="G126" s="111">
        <v>10143.966479999999</v>
      </c>
      <c r="H126" s="111">
        <v>11039.401400000001</v>
      </c>
      <c r="I126" s="111">
        <v>12611.018110000001</v>
      </c>
      <c r="J126" s="111">
        <v>14650.53354</v>
      </c>
      <c r="K126" s="111">
        <v>20814.014050000002</v>
      </c>
      <c r="L126" s="111">
        <v>14865.31445</v>
      </c>
      <c r="M126" s="111">
        <v>12685.2065</v>
      </c>
      <c r="N126" s="111">
        <v>11916.64579</v>
      </c>
      <c r="O126" s="111">
        <v>12821.746719999999</v>
      </c>
      <c r="P126" s="111">
        <v>12481.66174</v>
      </c>
      <c r="Q126" s="111">
        <v>13278.25965</v>
      </c>
      <c r="R126" s="111">
        <v>13582.35432</v>
      </c>
      <c r="S126" s="111">
        <v>16201.072539999999</v>
      </c>
      <c r="T126" s="111">
        <v>22444.885190000001</v>
      </c>
      <c r="U126" s="111">
        <v>16684.803469999999</v>
      </c>
      <c r="V126" s="112">
        <v>-923.08718999999996</v>
      </c>
      <c r="W126" s="112">
        <v>-1024.6616200000001</v>
      </c>
      <c r="X126" s="112">
        <v>9.3866400000006305</v>
      </c>
      <c r="Y126" s="112">
        <v>-2337.69526</v>
      </c>
      <c r="Z126" s="112">
        <v>-2238.8582500000002</v>
      </c>
      <c r="AA126" s="112">
        <v>-971.33620999999903</v>
      </c>
      <c r="AB126" s="112">
        <v>-1550.539</v>
      </c>
      <c r="AC126" s="112">
        <v>-1630.87114</v>
      </c>
      <c r="AD126" s="112">
        <v>-1819.48902</v>
      </c>
      <c r="AE126" s="111">
        <v>10528.746859999999</v>
      </c>
      <c r="AF126" s="111">
        <v>10727.583119999999</v>
      </c>
      <c r="AG126" s="111">
        <v>12654.033359999999</v>
      </c>
      <c r="AH126" s="111">
        <v>9979.8664800000006</v>
      </c>
      <c r="AI126" s="111">
        <v>10861.401400000001</v>
      </c>
      <c r="AJ126" s="111">
        <v>12486.518110000001</v>
      </c>
      <c r="AK126" s="111">
        <v>14514.069289999999</v>
      </c>
      <c r="AL126" s="111">
        <v>20747.014050000002</v>
      </c>
      <c r="AM126" s="111">
        <v>14749.95685</v>
      </c>
      <c r="AN126" s="112">
        <v>2156.45964</v>
      </c>
      <c r="AO126" s="112">
        <v>1189.06267</v>
      </c>
      <c r="AP126" s="112">
        <v>167.71335999999999</v>
      </c>
      <c r="AQ126" s="112">
        <v>2501.7952599999999</v>
      </c>
      <c r="AR126" s="112">
        <v>2416.8582500000002</v>
      </c>
      <c r="AS126" s="112">
        <v>1095.8362099999999</v>
      </c>
      <c r="AT126" s="112">
        <v>1687.00325</v>
      </c>
      <c r="AU126" s="112">
        <v>1697.87114</v>
      </c>
      <c r="AV126" s="112">
        <v>1934.84662</v>
      </c>
      <c r="AW126" s="113">
        <v>875.01444000000004</v>
      </c>
      <c r="AX126" s="113">
        <v>1217.9578899999999</v>
      </c>
      <c r="AY126" s="113">
        <v>3314.5649899999999</v>
      </c>
      <c r="AZ126" s="113">
        <v>975.41130999999996</v>
      </c>
      <c r="BA126" s="113">
        <v>53.363050000000001</v>
      </c>
      <c r="BB126" s="113">
        <v>1016.38175</v>
      </c>
      <c r="BC126" s="113">
        <v>1535.8235999999999</v>
      </c>
      <c r="BD126" s="113">
        <v>302.03984000000003</v>
      </c>
      <c r="BE126" s="113">
        <v>463.81948999999997</v>
      </c>
      <c r="BF126" s="112">
        <v>424.36295000000001</v>
      </c>
      <c r="BG126" s="112">
        <v>841.26219000000003</v>
      </c>
      <c r="BH126" s="112">
        <v>108.3206</v>
      </c>
      <c r="BI126" s="112">
        <v>1435.8774000000001</v>
      </c>
      <c r="BJ126" s="112">
        <v>59.174999999999997</v>
      </c>
      <c r="BK126" s="112">
        <v>0</v>
      </c>
      <c r="BL126" s="112">
        <v>0</v>
      </c>
      <c r="BM126" s="112">
        <v>0</v>
      </c>
      <c r="BN126" s="112">
        <v>0</v>
      </c>
      <c r="BO126" s="112">
        <v>450.65149000000002</v>
      </c>
      <c r="BP126" s="112">
        <v>376.69569999999999</v>
      </c>
      <c r="BQ126" s="112">
        <v>3206.2443899999998</v>
      </c>
      <c r="BR126" s="112">
        <v>-460.46609000000001</v>
      </c>
      <c r="BS126" s="112">
        <v>-5.8119500000000004</v>
      </c>
      <c r="BT126" s="112">
        <v>1016.38175</v>
      </c>
      <c r="BU126" s="112">
        <v>1535.8235999999999</v>
      </c>
      <c r="BV126" s="112">
        <v>302.03984000000003</v>
      </c>
      <c r="BW126" s="112">
        <v>463.81948999999997</v>
      </c>
      <c r="BX126" s="112">
        <v>11403.7613</v>
      </c>
      <c r="BY126" s="112">
        <v>11945.541010000001</v>
      </c>
      <c r="BZ126" s="112">
        <v>15968.59835</v>
      </c>
      <c r="CA126" s="112">
        <v>10955.27779</v>
      </c>
      <c r="CB126" s="112">
        <v>10914.764450000001</v>
      </c>
      <c r="CC126" s="112">
        <v>13502.89986</v>
      </c>
      <c r="CD126" s="112">
        <v>16049.892889999999</v>
      </c>
      <c r="CE126" s="112">
        <v>21049.053889999999</v>
      </c>
      <c r="CF126" s="112">
        <v>15213.77634</v>
      </c>
      <c r="CG126" s="112">
        <v>-1705.8081500000001</v>
      </c>
      <c r="CH126" s="112">
        <v>-812.36697000000004</v>
      </c>
      <c r="CI126" s="112">
        <v>3038.5310300000001</v>
      </c>
      <c r="CJ126" s="112">
        <v>-2962.2613500000002</v>
      </c>
      <c r="CK126" s="112">
        <v>-2422.6702</v>
      </c>
      <c r="CL126" s="112">
        <v>-79.454459999999997</v>
      </c>
      <c r="CM126" s="112">
        <v>-151.17965000000001</v>
      </c>
      <c r="CN126" s="112">
        <v>-1395.8313000000001</v>
      </c>
      <c r="CO126" s="112">
        <v>-1471.0271299999999</v>
      </c>
      <c r="CP126" s="113">
        <v>4970</v>
      </c>
      <c r="CQ126" s="113">
        <v>4970</v>
      </c>
      <c r="CR126" s="113">
        <v>7970</v>
      </c>
      <c r="CS126" s="113">
        <v>8220</v>
      </c>
      <c r="CT126" s="113">
        <v>6720</v>
      </c>
      <c r="CU126" s="113">
        <v>3220</v>
      </c>
      <c r="CV126" s="113">
        <v>6220</v>
      </c>
      <c r="CW126" s="113">
        <v>4720</v>
      </c>
      <c r="CX126" s="113">
        <v>4720</v>
      </c>
      <c r="CY126" s="113">
        <v>10719.723679999999</v>
      </c>
      <c r="CZ126" s="113">
        <v>9306.1430600000003</v>
      </c>
      <c r="DA126" s="113">
        <v>9737.4437899999994</v>
      </c>
      <c r="DB126" s="113">
        <v>9589.1337000000003</v>
      </c>
      <c r="DC126" s="113">
        <v>8528.1669500000007</v>
      </c>
      <c r="DD126" s="113">
        <v>8706.3698999999997</v>
      </c>
      <c r="DE126" s="113">
        <v>11608.4671</v>
      </c>
      <c r="DF126" s="113">
        <v>13271.049349999999</v>
      </c>
      <c r="DG126" s="113">
        <v>8064.60268</v>
      </c>
      <c r="DH126" s="113">
        <v>14571.50539</v>
      </c>
      <c r="DI126" s="113">
        <v>13970.291740000001</v>
      </c>
      <c r="DJ126" s="113">
        <v>11363.061439999999</v>
      </c>
      <c r="DK126" s="113">
        <v>14177.012699999999</v>
      </c>
      <c r="DL126" s="113">
        <v>15538.71615</v>
      </c>
      <c r="DM126" s="113">
        <v>15796.37356</v>
      </c>
      <c r="DN126" s="113">
        <v>18849.650409999998</v>
      </c>
      <c r="DO126" s="113">
        <v>21908.063959999999</v>
      </c>
      <c r="DP126" s="113">
        <v>18172.644420000001</v>
      </c>
      <c r="DQ126" s="112">
        <v>-3851.7817100000002</v>
      </c>
      <c r="DR126" s="112">
        <v>-4664.1486800000002</v>
      </c>
      <c r="DS126" s="112">
        <v>-1625.6176499999999</v>
      </c>
      <c r="DT126" s="112">
        <v>-4587.8789999999999</v>
      </c>
      <c r="DU126" s="112">
        <v>-7010.5492000000004</v>
      </c>
      <c r="DV126" s="112">
        <v>-7090.0036600000003</v>
      </c>
      <c r="DW126" s="112">
        <v>-7241.1833100000003</v>
      </c>
      <c r="DX126" s="112">
        <v>-8637.0146100000002</v>
      </c>
      <c r="DY126" s="112">
        <v>-10108.041740000001</v>
      </c>
      <c r="DZ126" s="112">
        <v>-4.1529499999999997</v>
      </c>
      <c r="EA126" s="112">
        <v>115.88471</v>
      </c>
      <c r="EB126" s="112">
        <v>-12.28167</v>
      </c>
      <c r="EC126" s="112">
        <v>21.019909999999999</v>
      </c>
      <c r="ED126" s="112">
        <v>12.93253</v>
      </c>
      <c r="EE126" s="112">
        <v>-31.11065</v>
      </c>
      <c r="EF126" s="112">
        <v>-35.9589</v>
      </c>
      <c r="EG126" s="112">
        <v>-78.061319999999995</v>
      </c>
      <c r="EH126" s="112">
        <v>-47.712299999999999</v>
      </c>
      <c r="EI126" s="112">
        <v>1229.2190499999999</v>
      </c>
      <c r="EJ126" s="112">
        <v>280.28570999999999</v>
      </c>
      <c r="EK126" s="112">
        <v>164.81833</v>
      </c>
      <c r="EL126" s="112">
        <v>185.11991</v>
      </c>
      <c r="EM126" s="112">
        <v>190.93253000000001</v>
      </c>
      <c r="EN126" s="112">
        <v>93.389349999999993</v>
      </c>
      <c r="EO126" s="112">
        <v>100.5051</v>
      </c>
      <c r="EP126" s="112">
        <v>-11.06132</v>
      </c>
      <c r="EQ126" s="114">
        <v>67.645700000000005</v>
      </c>
    </row>
    <row r="127" spans="1:147" x14ac:dyDescent="0.25">
      <c r="A127" s="110" t="s">
        <v>308</v>
      </c>
      <c r="B127" s="110">
        <v>5458</v>
      </c>
      <c r="C127" s="110"/>
      <c r="D127" s="111">
        <v>3199.0642899999998</v>
      </c>
      <c r="E127" s="111">
        <v>3289.4521599999998</v>
      </c>
      <c r="F127" s="111">
        <v>3331.3508200000001</v>
      </c>
      <c r="G127" s="111">
        <v>3366.8186700000001</v>
      </c>
      <c r="H127" s="111">
        <v>3388.9139</v>
      </c>
      <c r="I127" s="111">
        <v>3750.7890900000002</v>
      </c>
      <c r="J127" s="111">
        <v>3777.70244</v>
      </c>
      <c r="K127" s="111">
        <v>3594.7569100000001</v>
      </c>
      <c r="L127" s="111">
        <v>3575.7820400000001</v>
      </c>
      <c r="M127" s="111">
        <v>4808.5980399999999</v>
      </c>
      <c r="N127" s="111">
        <v>3730.5067899999999</v>
      </c>
      <c r="O127" s="111">
        <v>3982.1256199999998</v>
      </c>
      <c r="P127" s="111">
        <v>3874.5529900000001</v>
      </c>
      <c r="Q127" s="111">
        <v>3780.8086600000001</v>
      </c>
      <c r="R127" s="111">
        <v>3649.4284299999999</v>
      </c>
      <c r="S127" s="111">
        <v>4043.2688800000001</v>
      </c>
      <c r="T127" s="111">
        <v>3664.2947899999999</v>
      </c>
      <c r="U127" s="111">
        <v>3779.5802899999999</v>
      </c>
      <c r="V127" s="112">
        <v>-1609.5337500000001</v>
      </c>
      <c r="W127" s="112">
        <v>-441.05462999999997</v>
      </c>
      <c r="X127" s="112">
        <v>-650.77480000000003</v>
      </c>
      <c r="Y127" s="112">
        <v>-507.73432000000003</v>
      </c>
      <c r="Z127" s="112">
        <v>-391.89476000000002</v>
      </c>
      <c r="AA127" s="112">
        <v>101.36066</v>
      </c>
      <c r="AB127" s="112">
        <v>-265.56644</v>
      </c>
      <c r="AC127" s="112">
        <v>-69.537879999999902</v>
      </c>
      <c r="AD127" s="112">
        <v>-203.79825</v>
      </c>
      <c r="AE127" s="111">
        <v>2887.0242899999998</v>
      </c>
      <c r="AF127" s="111">
        <v>3030.0121600000002</v>
      </c>
      <c r="AG127" s="111">
        <v>3077.9108200000001</v>
      </c>
      <c r="AH127" s="111">
        <v>3152.1786699999998</v>
      </c>
      <c r="AI127" s="111">
        <v>3184.2739000000001</v>
      </c>
      <c r="AJ127" s="111">
        <v>3531.6490899999999</v>
      </c>
      <c r="AK127" s="111">
        <v>3539.8624399999999</v>
      </c>
      <c r="AL127" s="111">
        <v>3356.9169099999999</v>
      </c>
      <c r="AM127" s="111">
        <v>3395.84204</v>
      </c>
      <c r="AN127" s="112">
        <v>1921.57375</v>
      </c>
      <c r="AO127" s="112">
        <v>700.49463000000003</v>
      </c>
      <c r="AP127" s="112">
        <v>904.21479999999997</v>
      </c>
      <c r="AQ127" s="112">
        <v>722.37432000000001</v>
      </c>
      <c r="AR127" s="112">
        <v>596.53476000000001</v>
      </c>
      <c r="AS127" s="112">
        <v>117.77934</v>
      </c>
      <c r="AT127" s="112">
        <v>503.40643999999998</v>
      </c>
      <c r="AU127" s="112">
        <v>307.37788</v>
      </c>
      <c r="AV127" s="112">
        <v>383.73824999999999</v>
      </c>
      <c r="AW127" s="113">
        <v>117.03415</v>
      </c>
      <c r="AX127" s="113">
        <v>0</v>
      </c>
      <c r="AY127" s="113">
        <v>41</v>
      </c>
      <c r="AZ127" s="113">
        <v>79</v>
      </c>
      <c r="BA127" s="113">
        <v>1233.3825400000001</v>
      </c>
      <c r="BB127" s="113">
        <v>74.427350000000004</v>
      </c>
      <c r="BC127" s="113">
        <v>52.714750000000002</v>
      </c>
      <c r="BD127" s="113">
        <v>150.5581</v>
      </c>
      <c r="BE127" s="113">
        <v>34.562950000000001</v>
      </c>
      <c r="BF127" s="112">
        <v>2.7679999999999998</v>
      </c>
      <c r="BG127" s="112">
        <v>3.1549999999999998</v>
      </c>
      <c r="BH127" s="112">
        <v>0</v>
      </c>
      <c r="BI127" s="112">
        <v>0</v>
      </c>
      <c r="BJ127" s="112">
        <v>60.067599999999999</v>
      </c>
      <c r="BK127" s="112">
        <v>326.23289</v>
      </c>
      <c r="BL127" s="112">
        <v>0</v>
      </c>
      <c r="BM127" s="112">
        <v>7.2</v>
      </c>
      <c r="BN127" s="112">
        <v>0</v>
      </c>
      <c r="BO127" s="112">
        <v>114.26615</v>
      </c>
      <c r="BP127" s="112">
        <v>-3.1549999999999998</v>
      </c>
      <c r="BQ127" s="112">
        <v>41</v>
      </c>
      <c r="BR127" s="112">
        <v>79</v>
      </c>
      <c r="BS127" s="112">
        <v>1173.31494</v>
      </c>
      <c r="BT127" s="112">
        <v>-251.80554000000001</v>
      </c>
      <c r="BU127" s="112">
        <v>52.714750000000002</v>
      </c>
      <c r="BV127" s="112">
        <v>143.35810000000001</v>
      </c>
      <c r="BW127" s="112">
        <v>34.562950000000001</v>
      </c>
      <c r="BX127" s="112">
        <v>3004.0584399999998</v>
      </c>
      <c r="BY127" s="112">
        <v>3030.0121600000002</v>
      </c>
      <c r="BZ127" s="112">
        <v>3118.9108200000001</v>
      </c>
      <c r="CA127" s="112">
        <v>3231.1786699999998</v>
      </c>
      <c r="CB127" s="112">
        <v>4417.6564399999997</v>
      </c>
      <c r="CC127" s="112">
        <v>3606.0764399999998</v>
      </c>
      <c r="CD127" s="112">
        <v>3592.57719</v>
      </c>
      <c r="CE127" s="112">
        <v>3507.4750100000001</v>
      </c>
      <c r="CF127" s="112">
        <v>3430.40499</v>
      </c>
      <c r="CG127" s="112">
        <v>-1807.3076000000001</v>
      </c>
      <c r="CH127" s="112">
        <v>-703.64963</v>
      </c>
      <c r="CI127" s="112">
        <v>-863.21479999999997</v>
      </c>
      <c r="CJ127" s="112">
        <v>-643.37432000000001</v>
      </c>
      <c r="CK127" s="112">
        <v>576.78017999999997</v>
      </c>
      <c r="CL127" s="112">
        <v>-369.58488</v>
      </c>
      <c r="CM127" s="112">
        <v>-450.69168999999999</v>
      </c>
      <c r="CN127" s="112">
        <v>-164.01978</v>
      </c>
      <c r="CO127" s="112">
        <v>-349.17529999999999</v>
      </c>
      <c r="CP127" s="113">
        <v>4508.3819999999996</v>
      </c>
      <c r="CQ127" s="113">
        <v>4009.6394</v>
      </c>
      <c r="CR127" s="113">
        <v>3507.4322499999998</v>
      </c>
      <c r="CS127" s="113">
        <v>2510.1722500000001</v>
      </c>
      <c r="CT127" s="113">
        <v>2513.0122500000002</v>
      </c>
      <c r="CU127" s="113">
        <v>2014.03225</v>
      </c>
      <c r="CV127" s="113">
        <v>2013.8722499999999</v>
      </c>
      <c r="CW127" s="113">
        <v>1513.29225</v>
      </c>
      <c r="CX127" s="113">
        <v>1500</v>
      </c>
      <c r="CY127" s="113">
        <v>4997.9956400000001</v>
      </c>
      <c r="CZ127" s="113">
        <v>4364.8413499999997</v>
      </c>
      <c r="DA127" s="113">
        <v>3693.2737999999999</v>
      </c>
      <c r="DB127" s="113">
        <v>2760.3191000000002</v>
      </c>
      <c r="DC127" s="113">
        <v>2807.5445199999999</v>
      </c>
      <c r="DD127" s="113">
        <v>2217.6464999999998</v>
      </c>
      <c r="DE127" s="113">
        <v>2259.89635</v>
      </c>
      <c r="DF127" s="113">
        <v>1796.7529400000001</v>
      </c>
      <c r="DG127" s="113">
        <v>1798.26179</v>
      </c>
      <c r="DH127" s="113">
        <v>3575.8341799999998</v>
      </c>
      <c r="DI127" s="113">
        <v>3646.3295199999998</v>
      </c>
      <c r="DJ127" s="113">
        <v>3837.9767700000002</v>
      </c>
      <c r="DK127" s="113">
        <v>3548.3963899999999</v>
      </c>
      <c r="DL127" s="113">
        <v>3018.8416299999999</v>
      </c>
      <c r="DM127" s="113">
        <v>2798.5284900000001</v>
      </c>
      <c r="DN127" s="113">
        <v>3291.47003</v>
      </c>
      <c r="DO127" s="113">
        <v>2992.3463999999999</v>
      </c>
      <c r="DP127" s="113">
        <v>3354.9512</v>
      </c>
      <c r="DQ127" s="112">
        <v>1422.16146</v>
      </c>
      <c r="DR127" s="112">
        <v>718.51183000000003</v>
      </c>
      <c r="DS127" s="112">
        <v>-144.70296999999999</v>
      </c>
      <c r="DT127" s="112">
        <v>-788.07728999999995</v>
      </c>
      <c r="DU127" s="112">
        <v>-211.29711</v>
      </c>
      <c r="DV127" s="112">
        <v>-580.88198999999997</v>
      </c>
      <c r="DW127" s="112">
        <v>-1031.57368</v>
      </c>
      <c r="DX127" s="112">
        <v>-1195.5934600000001</v>
      </c>
      <c r="DY127" s="112">
        <v>-1556.68941</v>
      </c>
      <c r="DZ127" s="112">
        <v>72.501000000000005</v>
      </c>
      <c r="EA127" s="112">
        <v>49.093179999999997</v>
      </c>
      <c r="EB127" s="112">
        <v>43.521529999999998</v>
      </c>
      <c r="EC127" s="112">
        <v>33.440219999999997</v>
      </c>
      <c r="ED127" s="112">
        <v>29.113790000000002</v>
      </c>
      <c r="EE127" s="112">
        <v>17.513639999999999</v>
      </c>
      <c r="EF127" s="112">
        <v>4.7635300000000003</v>
      </c>
      <c r="EG127" s="112">
        <v>11.692920000000001</v>
      </c>
      <c r="EH127" s="112">
        <v>-6.9224800000000002</v>
      </c>
      <c r="EI127" s="112">
        <v>384.541</v>
      </c>
      <c r="EJ127" s="112">
        <v>308.53318000000002</v>
      </c>
      <c r="EK127" s="112">
        <v>296.96152999999998</v>
      </c>
      <c r="EL127" s="112">
        <v>248.08022</v>
      </c>
      <c r="EM127" s="112">
        <v>233.75379000000001</v>
      </c>
      <c r="EN127" s="112">
        <v>236.65364</v>
      </c>
      <c r="EO127" s="112">
        <v>242.60353000000001</v>
      </c>
      <c r="EP127" s="112">
        <v>249.53291999999999</v>
      </c>
      <c r="EQ127" s="114">
        <v>173.01751999999999</v>
      </c>
    </row>
    <row r="128" spans="1:147" x14ac:dyDescent="0.25">
      <c r="A128" s="110" t="s">
        <v>307</v>
      </c>
      <c r="B128" s="110">
        <v>5427</v>
      </c>
      <c r="C128" s="110"/>
      <c r="D128" s="111">
        <v>6190.2870300000004</v>
      </c>
      <c r="E128" s="111">
        <v>6319.5899200000003</v>
      </c>
      <c r="F128" s="111">
        <v>6269.4917999999998</v>
      </c>
      <c r="G128" s="111">
        <v>6471.8225300000004</v>
      </c>
      <c r="H128" s="111">
        <v>6486.1878200000001</v>
      </c>
      <c r="I128" s="111">
        <v>7508.4302699999998</v>
      </c>
      <c r="J128" s="111">
        <v>7985.7151899999999</v>
      </c>
      <c r="K128" s="111">
        <v>7075.9419200000002</v>
      </c>
      <c r="L128" s="111">
        <v>7641.32035</v>
      </c>
      <c r="M128" s="111">
        <v>8209.5833399999992</v>
      </c>
      <c r="N128" s="111">
        <v>6980.8088399999997</v>
      </c>
      <c r="O128" s="111">
        <v>6283.7927799999998</v>
      </c>
      <c r="P128" s="111">
        <v>8062.3874999999998</v>
      </c>
      <c r="Q128" s="111">
        <v>7910.2003999999997</v>
      </c>
      <c r="R128" s="111">
        <v>7035.7970800000003</v>
      </c>
      <c r="S128" s="111">
        <v>7962.4282700000003</v>
      </c>
      <c r="T128" s="111">
        <v>7040.8283099999999</v>
      </c>
      <c r="U128" s="111">
        <v>7973.7401799999998</v>
      </c>
      <c r="V128" s="112">
        <v>-2019.2963099999999</v>
      </c>
      <c r="W128" s="112">
        <v>-661.218919999999</v>
      </c>
      <c r="X128" s="112">
        <v>-14.300979999999999</v>
      </c>
      <c r="Y128" s="112">
        <v>-1590.5649699999999</v>
      </c>
      <c r="Z128" s="112">
        <v>-1424.0125800000001</v>
      </c>
      <c r="AA128" s="112">
        <v>472.63319000000001</v>
      </c>
      <c r="AB128" s="112">
        <v>23.286919999999601</v>
      </c>
      <c r="AC128" s="112">
        <v>35.1136100000003</v>
      </c>
      <c r="AD128" s="112">
        <v>-332.41982999999999</v>
      </c>
      <c r="AE128" s="111">
        <v>6101.2870300000004</v>
      </c>
      <c r="AF128" s="111">
        <v>6198.5899200000003</v>
      </c>
      <c r="AG128" s="111">
        <v>6148.4917999999998</v>
      </c>
      <c r="AH128" s="111">
        <v>6328.0907299999999</v>
      </c>
      <c r="AI128" s="111">
        <v>6142.8073700000004</v>
      </c>
      <c r="AJ128" s="111">
        <v>7146.98477</v>
      </c>
      <c r="AK128" s="111">
        <v>7625.7696900000001</v>
      </c>
      <c r="AL128" s="111">
        <v>6691.5964199999999</v>
      </c>
      <c r="AM128" s="111">
        <v>7352.4103500000001</v>
      </c>
      <c r="AN128" s="112">
        <v>2108.2963100000002</v>
      </c>
      <c r="AO128" s="112">
        <v>782.218919999999</v>
      </c>
      <c r="AP128" s="112">
        <v>135.30098000000001</v>
      </c>
      <c r="AQ128" s="112">
        <v>1734.2967699999999</v>
      </c>
      <c r="AR128" s="112">
        <v>1767.39303</v>
      </c>
      <c r="AS128" s="112">
        <v>-111.18769</v>
      </c>
      <c r="AT128" s="112">
        <v>336.65857999999997</v>
      </c>
      <c r="AU128" s="112">
        <v>349.23189000000002</v>
      </c>
      <c r="AV128" s="112">
        <v>621.32983000000002</v>
      </c>
      <c r="AW128" s="113">
        <v>3372.8895499999999</v>
      </c>
      <c r="AX128" s="113">
        <v>784.68025</v>
      </c>
      <c r="AY128" s="113">
        <v>61.917749999999998</v>
      </c>
      <c r="AZ128" s="113">
        <v>241.02085</v>
      </c>
      <c r="BA128" s="113">
        <v>260.05324999999999</v>
      </c>
      <c r="BB128" s="113">
        <v>791.53004999999996</v>
      </c>
      <c r="BC128" s="113">
        <v>2007.9394</v>
      </c>
      <c r="BD128" s="113">
        <v>1755.3396499999999</v>
      </c>
      <c r="BE128" s="113">
        <v>1001.3875</v>
      </c>
      <c r="BF128" s="112">
        <v>0</v>
      </c>
      <c r="BG128" s="112">
        <v>285.3184</v>
      </c>
      <c r="BH128" s="112">
        <v>101.66585000000001</v>
      </c>
      <c r="BI128" s="112">
        <v>10</v>
      </c>
      <c r="BJ128" s="112">
        <v>0</v>
      </c>
      <c r="BK128" s="112">
        <v>0</v>
      </c>
      <c r="BL128" s="112">
        <v>0</v>
      </c>
      <c r="BM128" s="112">
        <v>0</v>
      </c>
      <c r="BN128" s="112">
        <v>3453.4468499999998</v>
      </c>
      <c r="BO128" s="112">
        <v>3372.8895499999999</v>
      </c>
      <c r="BP128" s="112">
        <v>499.36185</v>
      </c>
      <c r="BQ128" s="112">
        <v>-39.748100000000001</v>
      </c>
      <c r="BR128" s="112">
        <v>231.02085</v>
      </c>
      <c r="BS128" s="112">
        <v>260.05324999999999</v>
      </c>
      <c r="BT128" s="112">
        <v>791.53004999999996</v>
      </c>
      <c r="BU128" s="112">
        <v>2007.9394</v>
      </c>
      <c r="BV128" s="112">
        <v>1755.3396499999999</v>
      </c>
      <c r="BW128" s="112">
        <v>-2452.05935</v>
      </c>
      <c r="BX128" s="112">
        <v>9474.1765799999994</v>
      </c>
      <c r="BY128" s="112">
        <v>6983.2701699999998</v>
      </c>
      <c r="BZ128" s="112">
        <v>6210.4095500000003</v>
      </c>
      <c r="CA128" s="112">
        <v>6569.1115799999998</v>
      </c>
      <c r="CB128" s="112">
        <v>6402.8606200000004</v>
      </c>
      <c r="CC128" s="112">
        <v>7938.5148200000003</v>
      </c>
      <c r="CD128" s="112">
        <v>9633.7090900000003</v>
      </c>
      <c r="CE128" s="112">
        <v>8446.9360699999997</v>
      </c>
      <c r="CF128" s="112">
        <v>8353.7978500000008</v>
      </c>
      <c r="CG128" s="112">
        <v>1264.5932399999999</v>
      </c>
      <c r="CH128" s="112">
        <v>-282.85707000000002</v>
      </c>
      <c r="CI128" s="112">
        <v>-175.04908</v>
      </c>
      <c r="CJ128" s="112">
        <v>-1503.27592</v>
      </c>
      <c r="CK128" s="112">
        <v>-1507.33978</v>
      </c>
      <c r="CL128" s="112">
        <v>902.71774000000005</v>
      </c>
      <c r="CM128" s="112">
        <v>1671.2808199999999</v>
      </c>
      <c r="CN128" s="112">
        <v>1406.1077600000001</v>
      </c>
      <c r="CO128" s="112">
        <v>-3073.3891800000001</v>
      </c>
      <c r="CP128" s="113">
        <v>8338.6275499999992</v>
      </c>
      <c r="CQ128" s="113">
        <v>8020</v>
      </c>
      <c r="CR128" s="113">
        <v>7790</v>
      </c>
      <c r="CS128" s="113">
        <v>7560</v>
      </c>
      <c r="CT128" s="113">
        <v>7330</v>
      </c>
      <c r="CU128" s="113">
        <v>7100</v>
      </c>
      <c r="CV128" s="113">
        <v>6870</v>
      </c>
      <c r="CW128" s="113">
        <v>9480</v>
      </c>
      <c r="CX128" s="113">
        <v>9195.3320000000003</v>
      </c>
      <c r="CY128" s="113">
        <v>9031.4136999999992</v>
      </c>
      <c r="CZ128" s="113">
        <v>9157.5900399999991</v>
      </c>
      <c r="DA128" s="113">
        <v>8408.4727500000008</v>
      </c>
      <c r="DB128" s="113">
        <v>8169.6095500000001</v>
      </c>
      <c r="DC128" s="113">
        <v>7616.2488499999999</v>
      </c>
      <c r="DD128" s="113">
        <v>7324.4356500000004</v>
      </c>
      <c r="DE128" s="113">
        <v>7126.1809300000004</v>
      </c>
      <c r="DF128" s="113">
        <v>9717.8198799999991</v>
      </c>
      <c r="DG128" s="113">
        <v>9433.3349400000006</v>
      </c>
      <c r="DH128" s="113">
        <v>9001.51361</v>
      </c>
      <c r="DI128" s="113">
        <v>9410.54702</v>
      </c>
      <c r="DJ128" s="113">
        <v>8883.6988099999999</v>
      </c>
      <c r="DK128" s="113">
        <v>10171.726979999999</v>
      </c>
      <c r="DL128" s="113">
        <v>11884.04026</v>
      </c>
      <c r="DM128" s="113">
        <v>10691.37832</v>
      </c>
      <c r="DN128" s="113">
        <v>9271.8427800000009</v>
      </c>
      <c r="DO128" s="113">
        <v>10542.373970000001</v>
      </c>
      <c r="DP128" s="113">
        <v>13331.27821</v>
      </c>
      <c r="DQ128" s="112">
        <v>29.900089999999999</v>
      </c>
      <c r="DR128" s="112">
        <v>-252.95697999999999</v>
      </c>
      <c r="DS128" s="112">
        <v>-475.22606000000002</v>
      </c>
      <c r="DT128" s="112">
        <v>-2002.11743</v>
      </c>
      <c r="DU128" s="112">
        <v>-4267.7914099999998</v>
      </c>
      <c r="DV128" s="112">
        <v>-3366.9426699999999</v>
      </c>
      <c r="DW128" s="112">
        <v>-2145.66185</v>
      </c>
      <c r="DX128" s="112">
        <v>-824.55408999999997</v>
      </c>
      <c r="DY128" s="112">
        <v>-3897.9432700000002</v>
      </c>
      <c r="DZ128" s="112">
        <v>108.61014</v>
      </c>
      <c r="EA128" s="112">
        <v>108.91707</v>
      </c>
      <c r="EB128" s="112">
        <v>95.786779999999993</v>
      </c>
      <c r="EC128" s="112">
        <v>102.22423000000001</v>
      </c>
      <c r="ED128" s="112">
        <v>98.93338</v>
      </c>
      <c r="EE128" s="112">
        <v>92.867329999999995</v>
      </c>
      <c r="EF128" s="112">
        <v>93.034369999999996</v>
      </c>
      <c r="EG128" s="112">
        <v>93.527249999999995</v>
      </c>
      <c r="EH128" s="112">
        <v>99.75488</v>
      </c>
      <c r="EI128" s="112">
        <v>197.61014</v>
      </c>
      <c r="EJ128" s="112">
        <v>229.91707</v>
      </c>
      <c r="EK128" s="112">
        <v>216.78677999999999</v>
      </c>
      <c r="EL128" s="112">
        <v>245.95623000000001</v>
      </c>
      <c r="EM128" s="112">
        <v>442.31338</v>
      </c>
      <c r="EN128" s="112">
        <v>454.31333000000001</v>
      </c>
      <c r="EO128" s="112">
        <v>452.98036999999999</v>
      </c>
      <c r="EP128" s="112">
        <v>477.87324999999998</v>
      </c>
      <c r="EQ128" s="114">
        <v>388.66487999999998</v>
      </c>
    </row>
    <row r="129" spans="1:147" x14ac:dyDescent="0.25">
      <c r="A129" s="110" t="s">
        <v>306</v>
      </c>
      <c r="B129" s="110">
        <v>5483</v>
      </c>
      <c r="C129" s="110"/>
      <c r="D129" s="111">
        <v>1225.9762900000001</v>
      </c>
      <c r="E129" s="111">
        <v>1775.8129300000001</v>
      </c>
      <c r="F129" s="111">
        <v>1115.6198099999999</v>
      </c>
      <c r="G129" s="111">
        <v>1191.4607699999999</v>
      </c>
      <c r="H129" s="111">
        <v>1374.80693</v>
      </c>
      <c r="I129" s="111">
        <v>1248.4418499999999</v>
      </c>
      <c r="J129" s="111">
        <v>1322.7083700000001</v>
      </c>
      <c r="K129" s="111">
        <v>1304.31692</v>
      </c>
      <c r="L129" s="111">
        <v>1203.8767399999999</v>
      </c>
      <c r="M129" s="111">
        <v>982.63013999999998</v>
      </c>
      <c r="N129" s="111">
        <v>1301.76801</v>
      </c>
      <c r="O129" s="111">
        <v>1196.3012799999999</v>
      </c>
      <c r="P129" s="111">
        <v>1230.42464</v>
      </c>
      <c r="Q129" s="111">
        <v>1335.22793</v>
      </c>
      <c r="R129" s="111">
        <v>1117.5934099999999</v>
      </c>
      <c r="S129" s="111">
        <v>1343.6521700000001</v>
      </c>
      <c r="T129" s="111">
        <v>1237.5890199999999</v>
      </c>
      <c r="U129" s="111">
        <v>1222.8926100000001</v>
      </c>
      <c r="V129" s="112">
        <v>243.34614999999999</v>
      </c>
      <c r="W129" s="112">
        <v>474.04491999999999</v>
      </c>
      <c r="X129" s="112">
        <v>-80.681470000000004</v>
      </c>
      <c r="Y129" s="112">
        <v>-38.96387</v>
      </c>
      <c r="Z129" s="112">
        <v>39.579000000000001</v>
      </c>
      <c r="AA129" s="112">
        <v>130.84844000000001</v>
      </c>
      <c r="AB129" s="112">
        <v>-20.9438</v>
      </c>
      <c r="AC129" s="112">
        <v>66.727900000000105</v>
      </c>
      <c r="AD129" s="112">
        <v>-19.015870000000199</v>
      </c>
      <c r="AE129" s="111">
        <v>1131.1732400000001</v>
      </c>
      <c r="AF129" s="111">
        <v>1081.2830799999999</v>
      </c>
      <c r="AG129" s="111">
        <v>994.86311000000001</v>
      </c>
      <c r="AH129" s="111">
        <v>1074.23777</v>
      </c>
      <c r="AI129" s="111">
        <v>1233.48993</v>
      </c>
      <c r="AJ129" s="111">
        <v>1104.06585</v>
      </c>
      <c r="AK129" s="111">
        <v>1164.0012200000001</v>
      </c>
      <c r="AL129" s="111">
        <v>1158.54637</v>
      </c>
      <c r="AM129" s="111">
        <v>1086.41274</v>
      </c>
      <c r="AN129" s="112">
        <v>-148.54310000000001</v>
      </c>
      <c r="AO129" s="112">
        <v>220.48492999999999</v>
      </c>
      <c r="AP129" s="112">
        <v>201.43817000000001</v>
      </c>
      <c r="AQ129" s="112">
        <v>156.18687</v>
      </c>
      <c r="AR129" s="112">
        <v>101.738</v>
      </c>
      <c r="AS129" s="112">
        <v>13.527559999999999</v>
      </c>
      <c r="AT129" s="112">
        <v>179.65094999999999</v>
      </c>
      <c r="AU129" s="112">
        <v>79.042649999999895</v>
      </c>
      <c r="AV129" s="112">
        <v>136.47987000000001</v>
      </c>
      <c r="AW129" s="113">
        <v>776.27470000000005</v>
      </c>
      <c r="AX129" s="113">
        <v>726.68269999999995</v>
      </c>
      <c r="AY129" s="113">
        <v>98.805949999999996</v>
      </c>
      <c r="AZ129" s="113">
        <v>42.085000000000001</v>
      </c>
      <c r="BA129" s="113">
        <v>0</v>
      </c>
      <c r="BB129" s="113">
        <v>28.347999999999999</v>
      </c>
      <c r="BC129" s="113">
        <v>100.24915</v>
      </c>
      <c r="BD129" s="113">
        <v>0</v>
      </c>
      <c r="BE129" s="113">
        <v>0.8</v>
      </c>
      <c r="BF129" s="112">
        <v>17.5</v>
      </c>
      <c r="BG129" s="112">
        <v>87.936000000000007</v>
      </c>
      <c r="BH129" s="112">
        <v>0</v>
      </c>
      <c r="BI129" s="112">
        <v>0</v>
      </c>
      <c r="BJ129" s="112">
        <v>0</v>
      </c>
      <c r="BK129" s="112">
        <v>0</v>
      </c>
      <c r="BL129" s="112">
        <v>0</v>
      </c>
      <c r="BM129" s="112">
        <v>0</v>
      </c>
      <c r="BN129" s="112">
        <v>0</v>
      </c>
      <c r="BO129" s="112">
        <v>758.77470000000005</v>
      </c>
      <c r="BP129" s="112">
        <v>638.74670000000003</v>
      </c>
      <c r="BQ129" s="112">
        <v>98.805949999999996</v>
      </c>
      <c r="BR129" s="112">
        <v>42.085000000000001</v>
      </c>
      <c r="BS129" s="112">
        <v>0</v>
      </c>
      <c r="BT129" s="112">
        <v>28.347999999999999</v>
      </c>
      <c r="BU129" s="112">
        <v>100.24915</v>
      </c>
      <c r="BV129" s="112">
        <v>0</v>
      </c>
      <c r="BW129" s="112">
        <v>0.8</v>
      </c>
      <c r="BX129" s="112">
        <v>1907.44794</v>
      </c>
      <c r="BY129" s="112">
        <v>1807.96578</v>
      </c>
      <c r="BZ129" s="112">
        <v>1093.6690599999999</v>
      </c>
      <c r="CA129" s="112">
        <v>1116.32277</v>
      </c>
      <c r="CB129" s="112">
        <v>1233.48993</v>
      </c>
      <c r="CC129" s="112">
        <v>1132.4138499999999</v>
      </c>
      <c r="CD129" s="112">
        <v>1264.25037</v>
      </c>
      <c r="CE129" s="112">
        <v>1158.54637</v>
      </c>
      <c r="CF129" s="112">
        <v>1087.2127399999999</v>
      </c>
      <c r="CG129" s="112">
        <v>907.31780000000003</v>
      </c>
      <c r="CH129" s="112">
        <v>418.26177000000001</v>
      </c>
      <c r="CI129" s="112">
        <v>-102.63222</v>
      </c>
      <c r="CJ129" s="112">
        <v>-114.10187000000001</v>
      </c>
      <c r="CK129" s="112">
        <v>-101.738</v>
      </c>
      <c r="CL129" s="112">
        <v>14.82044</v>
      </c>
      <c r="CM129" s="112">
        <v>-79.401799999999994</v>
      </c>
      <c r="CN129" s="112">
        <v>-79.042649999999995</v>
      </c>
      <c r="CO129" s="112">
        <v>-135.67986999999999</v>
      </c>
      <c r="CP129" s="113">
        <v>2025</v>
      </c>
      <c r="CQ129" s="113">
        <v>1975</v>
      </c>
      <c r="CR129" s="113">
        <v>1925</v>
      </c>
      <c r="CS129" s="113">
        <v>1925</v>
      </c>
      <c r="CT129" s="113">
        <v>1825</v>
      </c>
      <c r="CU129" s="113">
        <v>1775</v>
      </c>
      <c r="CV129" s="113">
        <v>1725</v>
      </c>
      <c r="CW129" s="113">
        <v>1675</v>
      </c>
      <c r="CX129" s="113">
        <v>1200</v>
      </c>
      <c r="CY129" s="113">
        <v>2063.5391300000001</v>
      </c>
      <c r="CZ129" s="113">
        <v>2042.3179500000001</v>
      </c>
      <c r="DA129" s="113">
        <v>2009.1783499999999</v>
      </c>
      <c r="DB129" s="113">
        <v>1966.83709</v>
      </c>
      <c r="DC129" s="113">
        <v>2044.1291000000001</v>
      </c>
      <c r="DD129" s="113">
        <v>1818.5001</v>
      </c>
      <c r="DE129" s="113">
        <v>1880.6093000000001</v>
      </c>
      <c r="DF129" s="113">
        <v>1880.32843</v>
      </c>
      <c r="DG129" s="113">
        <v>1265.9222600000001</v>
      </c>
      <c r="DH129" s="113">
        <v>1752.1224299999999</v>
      </c>
      <c r="DI129" s="113">
        <v>1312.63948</v>
      </c>
      <c r="DJ129" s="113">
        <v>1382.1321</v>
      </c>
      <c r="DK129" s="113">
        <v>1453.8927100000001</v>
      </c>
      <c r="DL129" s="113">
        <v>1632.92272</v>
      </c>
      <c r="DM129" s="113">
        <v>1392.4732799999999</v>
      </c>
      <c r="DN129" s="113">
        <v>1533.9842799999999</v>
      </c>
      <c r="DO129" s="113">
        <v>1612.7460599999999</v>
      </c>
      <c r="DP129" s="113">
        <v>1134.0197599999999</v>
      </c>
      <c r="DQ129" s="112">
        <v>311.41669999999999</v>
      </c>
      <c r="DR129" s="112">
        <v>729.67846999999995</v>
      </c>
      <c r="DS129" s="112">
        <v>627.04624999999999</v>
      </c>
      <c r="DT129" s="112">
        <v>512.94438000000002</v>
      </c>
      <c r="DU129" s="112">
        <v>411.20638000000002</v>
      </c>
      <c r="DV129" s="112">
        <v>426.02681999999999</v>
      </c>
      <c r="DW129" s="112">
        <v>346.62502000000001</v>
      </c>
      <c r="DX129" s="112">
        <v>267.58237000000003</v>
      </c>
      <c r="DY129" s="112">
        <v>131.9025</v>
      </c>
      <c r="DZ129" s="112">
        <v>50.264429999999997</v>
      </c>
      <c r="EA129" s="112">
        <v>47.579160000000002</v>
      </c>
      <c r="EB129" s="112">
        <v>47.320999999999998</v>
      </c>
      <c r="EC129" s="112">
        <v>42.248269999999998</v>
      </c>
      <c r="ED129" s="112">
        <v>39.360709999999997</v>
      </c>
      <c r="EE129" s="112">
        <v>35.111330000000002</v>
      </c>
      <c r="EF129" s="112">
        <v>32.033349999999999</v>
      </c>
      <c r="EG129" s="112">
        <v>32.326639999999998</v>
      </c>
      <c r="EH129" s="112">
        <v>2.8707099999999999</v>
      </c>
      <c r="EI129" s="112">
        <v>145.06743</v>
      </c>
      <c r="EJ129" s="112">
        <v>742.10915999999997</v>
      </c>
      <c r="EK129" s="112">
        <v>168.078</v>
      </c>
      <c r="EL129" s="112">
        <v>159.47127</v>
      </c>
      <c r="EM129" s="112">
        <v>180.67770999999999</v>
      </c>
      <c r="EN129" s="112">
        <v>179.48732999999999</v>
      </c>
      <c r="EO129" s="112">
        <v>190.74035000000001</v>
      </c>
      <c r="EP129" s="112">
        <v>178.09764000000001</v>
      </c>
      <c r="EQ129" s="114">
        <v>120.33471</v>
      </c>
    </row>
    <row r="130" spans="1:147" x14ac:dyDescent="0.25">
      <c r="A130" s="110" t="s">
        <v>305</v>
      </c>
      <c r="B130" s="110">
        <v>5522</v>
      </c>
      <c r="C130" s="110"/>
      <c r="D130" s="111">
        <v>2232.576</v>
      </c>
      <c r="E130" s="111">
        <v>2586.1613299999999</v>
      </c>
      <c r="F130" s="111">
        <v>2552.8848600000001</v>
      </c>
      <c r="G130" s="111">
        <v>2555.5683300000001</v>
      </c>
      <c r="H130" s="111">
        <v>2773.0394500000002</v>
      </c>
      <c r="I130" s="111">
        <v>2764.5032799999999</v>
      </c>
      <c r="J130" s="111">
        <v>2754.2709500000001</v>
      </c>
      <c r="K130" s="111">
        <v>2840.32798</v>
      </c>
      <c r="L130" s="111">
        <v>2691.1794</v>
      </c>
      <c r="M130" s="111">
        <v>2558.2308400000002</v>
      </c>
      <c r="N130" s="111">
        <v>2424.5752000000002</v>
      </c>
      <c r="O130" s="111">
        <v>2607.5376000000001</v>
      </c>
      <c r="P130" s="111">
        <v>2688.8183800000002</v>
      </c>
      <c r="Q130" s="111">
        <v>2653.38915</v>
      </c>
      <c r="R130" s="111">
        <v>2711.7171499999999</v>
      </c>
      <c r="S130" s="111">
        <v>2956.5796</v>
      </c>
      <c r="T130" s="111">
        <v>3000.4191799999999</v>
      </c>
      <c r="U130" s="111">
        <v>3169.7836900000002</v>
      </c>
      <c r="V130" s="112">
        <v>-325.65483999999998</v>
      </c>
      <c r="W130" s="112">
        <v>161.58613</v>
      </c>
      <c r="X130" s="112">
        <v>-54.652740000000001</v>
      </c>
      <c r="Y130" s="112">
        <v>-133.25004999999999</v>
      </c>
      <c r="Z130" s="112">
        <v>119.6503</v>
      </c>
      <c r="AA130" s="112">
        <v>52.78613</v>
      </c>
      <c r="AB130" s="112">
        <v>-202.30865</v>
      </c>
      <c r="AC130" s="112">
        <v>-160.09119999999999</v>
      </c>
      <c r="AD130" s="112">
        <v>-478.60428999999999</v>
      </c>
      <c r="AE130" s="111">
        <v>2185.6759999999999</v>
      </c>
      <c r="AF130" s="111">
        <v>2539.1613299999999</v>
      </c>
      <c r="AG130" s="111">
        <v>2508.6848599999998</v>
      </c>
      <c r="AH130" s="111">
        <v>2525.4683300000002</v>
      </c>
      <c r="AI130" s="111">
        <v>2742.9394499999999</v>
      </c>
      <c r="AJ130" s="111">
        <v>2732.7172799999998</v>
      </c>
      <c r="AK130" s="111">
        <v>2728.2613000000001</v>
      </c>
      <c r="AL130" s="111">
        <v>2816.0279799999998</v>
      </c>
      <c r="AM130" s="111">
        <v>2669.5813499999999</v>
      </c>
      <c r="AN130" s="112">
        <v>372.55484000000001</v>
      </c>
      <c r="AO130" s="112">
        <v>-114.58613</v>
      </c>
      <c r="AP130" s="112">
        <v>98.852740000000296</v>
      </c>
      <c r="AQ130" s="112">
        <v>163.35005000000001</v>
      </c>
      <c r="AR130" s="112">
        <v>-89.550299999999893</v>
      </c>
      <c r="AS130" s="112">
        <v>-21.000129999999899</v>
      </c>
      <c r="AT130" s="112">
        <v>228.31829999999999</v>
      </c>
      <c r="AU130" s="112">
        <v>184.3912</v>
      </c>
      <c r="AV130" s="112">
        <v>500.20233999999999</v>
      </c>
      <c r="AW130" s="113">
        <v>0</v>
      </c>
      <c r="AX130" s="113">
        <v>306.70100000000002</v>
      </c>
      <c r="AY130" s="113">
        <v>1.036</v>
      </c>
      <c r="AZ130" s="113">
        <v>0</v>
      </c>
      <c r="BA130" s="113">
        <v>1.4596</v>
      </c>
      <c r="BB130" s="113">
        <v>48.458750000000002</v>
      </c>
      <c r="BC130" s="113">
        <v>0</v>
      </c>
      <c r="BD130" s="113">
        <v>0</v>
      </c>
      <c r="BE130" s="113">
        <v>0.57050000000000001</v>
      </c>
      <c r="BF130" s="112">
        <v>0</v>
      </c>
      <c r="BG130" s="112">
        <v>0</v>
      </c>
      <c r="BH130" s="112">
        <v>0</v>
      </c>
      <c r="BI130" s="112">
        <v>0</v>
      </c>
      <c r="BJ130" s="112">
        <v>0</v>
      </c>
      <c r="BK130" s="112">
        <v>0</v>
      </c>
      <c r="BL130" s="112">
        <v>0</v>
      </c>
      <c r="BM130" s="112">
        <v>0</v>
      </c>
      <c r="BN130" s="112">
        <v>13.80195</v>
      </c>
      <c r="BO130" s="112">
        <v>0</v>
      </c>
      <c r="BP130" s="112">
        <v>306.70100000000002</v>
      </c>
      <c r="BQ130" s="112">
        <v>1.036</v>
      </c>
      <c r="BR130" s="112">
        <v>0</v>
      </c>
      <c r="BS130" s="112">
        <v>1.4596</v>
      </c>
      <c r="BT130" s="112">
        <v>48.458750000000002</v>
      </c>
      <c r="BU130" s="112">
        <v>0</v>
      </c>
      <c r="BV130" s="112">
        <v>0</v>
      </c>
      <c r="BW130" s="112">
        <v>-13.231450000000001</v>
      </c>
      <c r="BX130" s="112">
        <v>2185.6759999999999</v>
      </c>
      <c r="BY130" s="112">
        <v>2845.8623299999999</v>
      </c>
      <c r="BZ130" s="112">
        <v>2509.7208599999999</v>
      </c>
      <c r="CA130" s="112">
        <v>2525.4683300000002</v>
      </c>
      <c r="CB130" s="112">
        <v>2744.39905</v>
      </c>
      <c r="CC130" s="112">
        <v>2781.1760300000001</v>
      </c>
      <c r="CD130" s="112">
        <v>2728.2613000000001</v>
      </c>
      <c r="CE130" s="112">
        <v>2816.0279799999998</v>
      </c>
      <c r="CF130" s="112">
        <v>2670.1518500000002</v>
      </c>
      <c r="CG130" s="112">
        <v>-372.55484000000001</v>
      </c>
      <c r="CH130" s="112">
        <v>421.28712999999999</v>
      </c>
      <c r="CI130" s="112">
        <v>-97.816739999999996</v>
      </c>
      <c r="CJ130" s="112">
        <v>-163.35005000000001</v>
      </c>
      <c r="CK130" s="112">
        <v>91.009900000000002</v>
      </c>
      <c r="CL130" s="112">
        <v>69.458879999999994</v>
      </c>
      <c r="CM130" s="112">
        <v>-228.31829999999999</v>
      </c>
      <c r="CN130" s="112">
        <v>-184.3912</v>
      </c>
      <c r="CO130" s="112">
        <v>-513.43379000000004</v>
      </c>
      <c r="CP130" s="113">
        <v>1072.95</v>
      </c>
      <c r="CQ130" s="113">
        <v>1007.95</v>
      </c>
      <c r="CR130" s="113">
        <v>942.95</v>
      </c>
      <c r="CS130" s="113">
        <v>887.95</v>
      </c>
      <c r="CT130" s="113">
        <v>822.95</v>
      </c>
      <c r="CU130" s="113">
        <v>2707.95</v>
      </c>
      <c r="CV130" s="113">
        <v>2692.95</v>
      </c>
      <c r="CW130" s="113">
        <v>2627.95</v>
      </c>
      <c r="CX130" s="113">
        <v>2562.9499999999998</v>
      </c>
      <c r="CY130" s="113">
        <v>1241.1838</v>
      </c>
      <c r="CZ130" s="113">
        <v>1255.81385</v>
      </c>
      <c r="DA130" s="113">
        <v>1224.8752899999999</v>
      </c>
      <c r="DB130" s="113">
        <v>1118.43688</v>
      </c>
      <c r="DC130" s="113">
        <v>1202.8186000000001</v>
      </c>
      <c r="DD130" s="113">
        <v>3334.9194499999999</v>
      </c>
      <c r="DE130" s="113">
        <v>2927.7285499999998</v>
      </c>
      <c r="DF130" s="113">
        <v>2842.7819599999998</v>
      </c>
      <c r="DG130" s="113">
        <v>2794.47615</v>
      </c>
      <c r="DH130" s="113">
        <v>1949.24819</v>
      </c>
      <c r="DI130" s="113">
        <v>1542.5911100000001</v>
      </c>
      <c r="DJ130" s="113">
        <v>1609.46929</v>
      </c>
      <c r="DK130" s="113">
        <v>1656.38093</v>
      </c>
      <c r="DL130" s="113">
        <v>1649.7527500000001</v>
      </c>
      <c r="DM130" s="113">
        <v>3711.2930200000001</v>
      </c>
      <c r="DN130" s="113">
        <v>3501.9204199999999</v>
      </c>
      <c r="DO130" s="113">
        <v>3601.3650299999999</v>
      </c>
      <c r="DP130" s="113">
        <v>4066.4930100000001</v>
      </c>
      <c r="DQ130" s="112">
        <v>-708.06439</v>
      </c>
      <c r="DR130" s="112">
        <v>-286.77726000000001</v>
      </c>
      <c r="DS130" s="112">
        <v>-384.59399999999999</v>
      </c>
      <c r="DT130" s="112">
        <v>-537.94404999999995</v>
      </c>
      <c r="DU130" s="112">
        <v>-446.93414999999999</v>
      </c>
      <c r="DV130" s="112">
        <v>-376.37356999999997</v>
      </c>
      <c r="DW130" s="112">
        <v>-574.19186999999999</v>
      </c>
      <c r="DX130" s="112">
        <v>-758.58307000000002</v>
      </c>
      <c r="DY130" s="112">
        <v>-1272.01686</v>
      </c>
      <c r="DZ130" s="112">
        <v>8.9690899999999996</v>
      </c>
      <c r="EA130" s="112">
        <v>5.7329600000000003</v>
      </c>
      <c r="EB130" s="112">
        <v>2.4717899999999999</v>
      </c>
      <c r="EC130" s="112">
        <v>-3.1381600000000001</v>
      </c>
      <c r="ED130" s="112">
        <v>-9.6942199999999996</v>
      </c>
      <c r="EE130" s="112">
        <v>-2.9402200000000001</v>
      </c>
      <c r="EF130" s="112">
        <v>-15.25465</v>
      </c>
      <c r="EG130" s="112">
        <v>-10.664020000000001</v>
      </c>
      <c r="EH130" s="112">
        <v>-11.06526</v>
      </c>
      <c r="EI130" s="112">
        <v>55.86909</v>
      </c>
      <c r="EJ130" s="112">
        <v>52.732959999999999</v>
      </c>
      <c r="EK130" s="112">
        <v>46.671790000000001</v>
      </c>
      <c r="EL130" s="112">
        <v>26.961839999999999</v>
      </c>
      <c r="EM130" s="112">
        <v>20.40578</v>
      </c>
      <c r="EN130" s="112">
        <v>28.845780000000001</v>
      </c>
      <c r="EO130" s="112">
        <v>10.75535</v>
      </c>
      <c r="EP130" s="112">
        <v>13.63598</v>
      </c>
      <c r="EQ130" s="114">
        <v>10.53274</v>
      </c>
    </row>
    <row r="131" spans="1:147" x14ac:dyDescent="0.25">
      <c r="A131" s="110" t="s">
        <v>304</v>
      </c>
      <c r="B131" s="110">
        <v>5556</v>
      </c>
      <c r="C131" s="110"/>
      <c r="D131" s="111">
        <v>1342.1679099999999</v>
      </c>
      <c r="E131" s="111">
        <v>1463.8086599999999</v>
      </c>
      <c r="F131" s="111">
        <v>1516.98972</v>
      </c>
      <c r="G131" s="111">
        <v>1531.00173</v>
      </c>
      <c r="H131" s="111">
        <v>1986.8924500000001</v>
      </c>
      <c r="I131" s="111">
        <v>1751.28567</v>
      </c>
      <c r="J131" s="111">
        <v>2005.8778500000001</v>
      </c>
      <c r="K131" s="111">
        <v>1649.7851800000001</v>
      </c>
      <c r="L131" s="111">
        <v>1867.3751400000001</v>
      </c>
      <c r="M131" s="111">
        <v>1537.34322</v>
      </c>
      <c r="N131" s="111">
        <v>1818.164</v>
      </c>
      <c r="O131" s="111">
        <v>1650.40813</v>
      </c>
      <c r="P131" s="111">
        <v>1696.43553</v>
      </c>
      <c r="Q131" s="111">
        <v>2225.4068000000002</v>
      </c>
      <c r="R131" s="111">
        <v>1782.4687100000001</v>
      </c>
      <c r="S131" s="111">
        <v>1903.0680299999999</v>
      </c>
      <c r="T131" s="111">
        <v>1724.88822</v>
      </c>
      <c r="U131" s="111">
        <v>1934.1333400000001</v>
      </c>
      <c r="V131" s="112">
        <v>-195.17531</v>
      </c>
      <c r="W131" s="112">
        <v>-354.35534000000001</v>
      </c>
      <c r="X131" s="112">
        <v>-133.41840999999999</v>
      </c>
      <c r="Y131" s="112">
        <v>-165.43379999999999</v>
      </c>
      <c r="Z131" s="112">
        <v>-238.51435000000001</v>
      </c>
      <c r="AA131" s="112">
        <v>-31.183040000000101</v>
      </c>
      <c r="AB131" s="112">
        <v>102.80982</v>
      </c>
      <c r="AC131" s="112">
        <v>-75.103039999999993</v>
      </c>
      <c r="AD131" s="112">
        <v>-66.758200000000002</v>
      </c>
      <c r="AE131" s="111">
        <v>1242.6679099999999</v>
      </c>
      <c r="AF131" s="111">
        <v>1233.4086600000001</v>
      </c>
      <c r="AG131" s="111">
        <v>1274.06692</v>
      </c>
      <c r="AH131" s="111">
        <v>1293.7029299999999</v>
      </c>
      <c r="AI131" s="111">
        <v>1735.2924499999999</v>
      </c>
      <c r="AJ131" s="111">
        <v>1496.6856700000001</v>
      </c>
      <c r="AK131" s="111">
        <v>1719.2778499999999</v>
      </c>
      <c r="AL131" s="111">
        <v>1386.2511300000001</v>
      </c>
      <c r="AM131" s="111">
        <v>1578.1991399999999</v>
      </c>
      <c r="AN131" s="112">
        <v>294.67531000000002</v>
      </c>
      <c r="AO131" s="112">
        <v>584.75534000000005</v>
      </c>
      <c r="AP131" s="112">
        <v>376.34120999999999</v>
      </c>
      <c r="AQ131" s="112">
        <v>402.73259999999999</v>
      </c>
      <c r="AR131" s="112">
        <v>490.11435</v>
      </c>
      <c r="AS131" s="112">
        <v>285.78304000000003</v>
      </c>
      <c r="AT131" s="112">
        <v>183.79017999999999</v>
      </c>
      <c r="AU131" s="112">
        <v>338.63709</v>
      </c>
      <c r="AV131" s="112">
        <v>355.93419999999998</v>
      </c>
      <c r="AW131" s="113">
        <v>201.93780000000001</v>
      </c>
      <c r="AX131" s="113">
        <v>169.0763</v>
      </c>
      <c r="AY131" s="113">
        <v>711.23375999999996</v>
      </c>
      <c r="AZ131" s="113">
        <v>347.94330000000002</v>
      </c>
      <c r="BA131" s="113">
        <v>675.67785000000003</v>
      </c>
      <c r="BB131" s="113">
        <v>447.78406000000001</v>
      </c>
      <c r="BC131" s="113">
        <v>303.7124</v>
      </c>
      <c r="BD131" s="113">
        <v>0</v>
      </c>
      <c r="BE131" s="113">
        <v>234.71440000000001</v>
      </c>
      <c r="BF131" s="112">
        <v>0</v>
      </c>
      <c r="BG131" s="112">
        <v>8.0730000000000004</v>
      </c>
      <c r="BH131" s="112">
        <v>0</v>
      </c>
      <c r="BI131" s="112">
        <v>7.44</v>
      </c>
      <c r="BJ131" s="112">
        <v>0</v>
      </c>
      <c r="BK131" s="112">
        <v>0</v>
      </c>
      <c r="BL131" s="112">
        <v>22.541</v>
      </c>
      <c r="BM131" s="112">
        <v>37.598999999999997</v>
      </c>
      <c r="BN131" s="112">
        <v>0</v>
      </c>
      <c r="BO131" s="112">
        <v>201.93780000000001</v>
      </c>
      <c r="BP131" s="112">
        <v>161.0033</v>
      </c>
      <c r="BQ131" s="112">
        <v>711.23375999999996</v>
      </c>
      <c r="BR131" s="112">
        <v>340.50330000000002</v>
      </c>
      <c r="BS131" s="112">
        <v>675.67785000000003</v>
      </c>
      <c r="BT131" s="112">
        <v>447.78406000000001</v>
      </c>
      <c r="BU131" s="112">
        <v>281.17140000000001</v>
      </c>
      <c r="BV131" s="112">
        <v>-37.598999999999997</v>
      </c>
      <c r="BW131" s="112">
        <v>234.71440000000001</v>
      </c>
      <c r="BX131" s="112">
        <v>1444.60571</v>
      </c>
      <c r="BY131" s="112">
        <v>1402.48496</v>
      </c>
      <c r="BZ131" s="112">
        <v>1985.3006800000001</v>
      </c>
      <c r="CA131" s="112">
        <v>1641.6462300000001</v>
      </c>
      <c r="CB131" s="112">
        <v>2410.9703</v>
      </c>
      <c r="CC131" s="112">
        <v>1944.46973</v>
      </c>
      <c r="CD131" s="112">
        <v>2022.9902500000001</v>
      </c>
      <c r="CE131" s="112">
        <v>1386.2511300000001</v>
      </c>
      <c r="CF131" s="112">
        <v>1812.91354</v>
      </c>
      <c r="CG131" s="112">
        <v>-92.73751</v>
      </c>
      <c r="CH131" s="112">
        <v>-423.75204000000002</v>
      </c>
      <c r="CI131" s="112">
        <v>334.89255000000003</v>
      </c>
      <c r="CJ131" s="112">
        <v>-62.229300000000002</v>
      </c>
      <c r="CK131" s="112">
        <v>185.5635</v>
      </c>
      <c r="CL131" s="112">
        <v>162.00102000000001</v>
      </c>
      <c r="CM131" s="112">
        <v>97.381219999999999</v>
      </c>
      <c r="CN131" s="112">
        <v>-376.23608999999999</v>
      </c>
      <c r="CO131" s="112">
        <v>-121.21980000000001</v>
      </c>
      <c r="CP131" s="113">
        <v>2843.65</v>
      </c>
      <c r="CQ131" s="113">
        <v>2687.3851</v>
      </c>
      <c r="CR131" s="113">
        <v>2649.45</v>
      </c>
      <c r="CS131" s="113">
        <v>2576.6367</v>
      </c>
      <c r="CT131" s="113">
        <v>2836.9</v>
      </c>
      <c r="CU131" s="113">
        <v>3111.5</v>
      </c>
      <c r="CV131" s="113">
        <v>3448</v>
      </c>
      <c r="CW131" s="113">
        <v>3448</v>
      </c>
      <c r="CX131" s="113">
        <v>3448</v>
      </c>
      <c r="CY131" s="113">
        <v>2986.9546</v>
      </c>
      <c r="CZ131" s="113">
        <v>2828.4127800000001</v>
      </c>
      <c r="DA131" s="113">
        <v>3123.1566600000001</v>
      </c>
      <c r="DB131" s="113">
        <v>2997.3329399999998</v>
      </c>
      <c r="DC131" s="113">
        <v>3513.0834799999998</v>
      </c>
      <c r="DD131" s="113">
        <v>3511.22154</v>
      </c>
      <c r="DE131" s="113">
        <v>3822.1770099999999</v>
      </c>
      <c r="DF131" s="113">
        <v>3570.0925299999999</v>
      </c>
      <c r="DG131" s="113">
        <v>3863.7819399999998</v>
      </c>
      <c r="DH131" s="113">
        <v>759.77035000000001</v>
      </c>
      <c r="DI131" s="113">
        <v>1024.9805699999999</v>
      </c>
      <c r="DJ131" s="113">
        <v>909.65189999999996</v>
      </c>
      <c r="DK131" s="113">
        <v>846.05748000000006</v>
      </c>
      <c r="DL131" s="113">
        <v>1176.24452</v>
      </c>
      <c r="DM131" s="113">
        <v>1012.38156</v>
      </c>
      <c r="DN131" s="113">
        <v>1226.0558100000001</v>
      </c>
      <c r="DO131" s="113">
        <v>1321.49702</v>
      </c>
      <c r="DP131" s="113">
        <v>1736.4062300000001</v>
      </c>
      <c r="DQ131" s="112">
        <v>2227.1842499999998</v>
      </c>
      <c r="DR131" s="112">
        <v>1803.4322099999999</v>
      </c>
      <c r="DS131" s="112">
        <v>2213.5047599999998</v>
      </c>
      <c r="DT131" s="112">
        <v>2151.2754599999998</v>
      </c>
      <c r="DU131" s="112">
        <v>2336.83896</v>
      </c>
      <c r="DV131" s="112">
        <v>2498.8399800000002</v>
      </c>
      <c r="DW131" s="112">
        <v>2596.1212</v>
      </c>
      <c r="DX131" s="112">
        <v>2248.5955100000001</v>
      </c>
      <c r="DY131" s="112">
        <v>2127.3757099999998</v>
      </c>
      <c r="DZ131" s="112">
        <v>50.42315</v>
      </c>
      <c r="EA131" s="112">
        <v>34.00665</v>
      </c>
      <c r="EB131" s="112">
        <v>26.664929999999998</v>
      </c>
      <c r="EC131" s="112">
        <v>22.177340000000001</v>
      </c>
      <c r="ED131" s="112">
        <v>22.369350000000001</v>
      </c>
      <c r="EE131" s="112">
        <v>21.20589</v>
      </c>
      <c r="EF131" s="112">
        <v>18.73798</v>
      </c>
      <c r="EG131" s="112">
        <v>21.197310000000002</v>
      </c>
      <c r="EH131" s="112">
        <v>22.972629999999999</v>
      </c>
      <c r="EI131" s="112">
        <v>149.92314999999999</v>
      </c>
      <c r="EJ131" s="112">
        <v>264.40665000000001</v>
      </c>
      <c r="EK131" s="112">
        <v>269.58792999999997</v>
      </c>
      <c r="EL131" s="112">
        <v>259.47633999999999</v>
      </c>
      <c r="EM131" s="112">
        <v>273.96935000000002</v>
      </c>
      <c r="EN131" s="112">
        <v>275.80588999999998</v>
      </c>
      <c r="EO131" s="112">
        <v>305.33798000000002</v>
      </c>
      <c r="EP131" s="112">
        <v>284.73131000000001</v>
      </c>
      <c r="EQ131" s="114">
        <v>312.14863000000003</v>
      </c>
    </row>
    <row r="132" spans="1:147" ht="25.5" x14ac:dyDescent="0.25">
      <c r="A132" s="110" t="s">
        <v>303</v>
      </c>
      <c r="B132" s="110">
        <v>5557</v>
      </c>
      <c r="C132" s="110"/>
      <c r="D132" s="111">
        <v>964.11199999999997</v>
      </c>
      <c r="E132" s="111">
        <v>866.93064000000004</v>
      </c>
      <c r="F132" s="111">
        <v>803.49383999999998</v>
      </c>
      <c r="G132" s="111">
        <v>914.06670999999994</v>
      </c>
      <c r="H132" s="111">
        <v>893.10999000000004</v>
      </c>
      <c r="I132" s="111">
        <v>904.49109999999996</v>
      </c>
      <c r="J132" s="111">
        <v>933.33104000000003</v>
      </c>
      <c r="K132" s="111">
        <v>880.81832999999995</v>
      </c>
      <c r="L132" s="111">
        <v>766.86210000000005</v>
      </c>
      <c r="M132" s="111">
        <v>668.04612999999995</v>
      </c>
      <c r="N132" s="111">
        <v>781.84884</v>
      </c>
      <c r="O132" s="111">
        <v>720.97505999999998</v>
      </c>
      <c r="P132" s="111">
        <v>792.21906000000001</v>
      </c>
      <c r="Q132" s="111">
        <v>778.82541000000003</v>
      </c>
      <c r="R132" s="111">
        <v>833.85355000000004</v>
      </c>
      <c r="S132" s="111">
        <v>861.14808000000005</v>
      </c>
      <c r="T132" s="111">
        <v>899.64995999999996</v>
      </c>
      <c r="U132" s="111">
        <v>797.99161000000004</v>
      </c>
      <c r="V132" s="112">
        <v>296.06587000000002</v>
      </c>
      <c r="W132" s="112">
        <v>85.081800000000001</v>
      </c>
      <c r="X132" s="112">
        <v>82.518780000000007</v>
      </c>
      <c r="Y132" s="112">
        <v>121.84765</v>
      </c>
      <c r="Z132" s="112">
        <v>114.28458000000001</v>
      </c>
      <c r="AA132" s="112">
        <v>70.637549999999905</v>
      </c>
      <c r="AB132" s="112">
        <v>72.182959999999994</v>
      </c>
      <c r="AC132" s="112">
        <v>-18.831630000000001</v>
      </c>
      <c r="AD132" s="112">
        <v>-31.12951</v>
      </c>
      <c r="AE132" s="111">
        <v>918.11199999999997</v>
      </c>
      <c r="AF132" s="111">
        <v>820.93064000000004</v>
      </c>
      <c r="AG132" s="111">
        <v>757.49383999999998</v>
      </c>
      <c r="AH132" s="111">
        <v>868.06670999999994</v>
      </c>
      <c r="AI132" s="111">
        <v>847.10999000000004</v>
      </c>
      <c r="AJ132" s="111">
        <v>858.49109999999996</v>
      </c>
      <c r="AK132" s="111">
        <v>887.33104000000003</v>
      </c>
      <c r="AL132" s="111">
        <v>835.41832999999997</v>
      </c>
      <c r="AM132" s="111">
        <v>743.56209999999999</v>
      </c>
      <c r="AN132" s="112">
        <v>-250.06586999999999</v>
      </c>
      <c r="AO132" s="112">
        <v>-39.081800000000001</v>
      </c>
      <c r="AP132" s="112">
        <v>-36.51878</v>
      </c>
      <c r="AQ132" s="112">
        <v>-75.847649999999902</v>
      </c>
      <c r="AR132" s="112">
        <v>-68.284580000000005</v>
      </c>
      <c r="AS132" s="112">
        <v>-24.637549999999901</v>
      </c>
      <c r="AT132" s="112">
        <v>-26.182960000000001</v>
      </c>
      <c r="AU132" s="112">
        <v>64.231629999999996</v>
      </c>
      <c r="AV132" s="112">
        <v>54.4295100000001</v>
      </c>
      <c r="AW132" s="113">
        <v>0</v>
      </c>
      <c r="AX132" s="113">
        <v>0</v>
      </c>
      <c r="AY132" s="113">
        <v>0</v>
      </c>
      <c r="AZ132" s="113">
        <v>0</v>
      </c>
      <c r="BA132" s="113">
        <v>0</v>
      </c>
      <c r="BB132" s="113">
        <v>0</v>
      </c>
      <c r="BC132" s="113">
        <v>0</v>
      </c>
      <c r="BD132" s="113">
        <v>0</v>
      </c>
      <c r="BE132" s="113">
        <v>0</v>
      </c>
      <c r="BF132" s="112">
        <v>0.7</v>
      </c>
      <c r="BG132" s="112">
        <v>0</v>
      </c>
      <c r="BH132" s="112">
        <v>0</v>
      </c>
      <c r="BI132" s="112">
        <v>0</v>
      </c>
      <c r="BJ132" s="112">
        <v>0</v>
      </c>
      <c r="BK132" s="112">
        <v>0</v>
      </c>
      <c r="BL132" s="112">
        <v>0</v>
      </c>
      <c r="BM132" s="112">
        <v>0</v>
      </c>
      <c r="BN132" s="112">
        <v>1E-3</v>
      </c>
      <c r="BO132" s="112">
        <v>-0.7</v>
      </c>
      <c r="BP132" s="112">
        <v>0</v>
      </c>
      <c r="BQ132" s="112">
        <v>0</v>
      </c>
      <c r="BR132" s="112">
        <v>0</v>
      </c>
      <c r="BS132" s="112">
        <v>0</v>
      </c>
      <c r="BT132" s="112">
        <v>0</v>
      </c>
      <c r="BU132" s="112">
        <v>0</v>
      </c>
      <c r="BV132" s="112">
        <v>0</v>
      </c>
      <c r="BW132" s="112">
        <v>-1E-3</v>
      </c>
      <c r="BX132" s="112">
        <v>918.11199999999997</v>
      </c>
      <c r="BY132" s="112">
        <v>820.93064000000004</v>
      </c>
      <c r="BZ132" s="112">
        <v>757.49383999999998</v>
      </c>
      <c r="CA132" s="112">
        <v>868.06670999999994</v>
      </c>
      <c r="CB132" s="112">
        <v>847.10999000000004</v>
      </c>
      <c r="CC132" s="112">
        <v>858.49109999999996</v>
      </c>
      <c r="CD132" s="112">
        <v>887.33104000000003</v>
      </c>
      <c r="CE132" s="112">
        <v>835.41832999999997</v>
      </c>
      <c r="CF132" s="112">
        <v>743.56209999999999</v>
      </c>
      <c r="CG132" s="112">
        <v>249.36587</v>
      </c>
      <c r="CH132" s="112">
        <v>39.081800000000001</v>
      </c>
      <c r="CI132" s="112">
        <v>36.51878</v>
      </c>
      <c r="CJ132" s="112">
        <v>75.847650000000002</v>
      </c>
      <c r="CK132" s="112">
        <v>68.284580000000005</v>
      </c>
      <c r="CL132" s="112">
        <v>24.637550000000001</v>
      </c>
      <c r="CM132" s="112">
        <v>26.182960000000001</v>
      </c>
      <c r="CN132" s="112">
        <v>-64.231629999999996</v>
      </c>
      <c r="CO132" s="112">
        <v>-54.430509999999998</v>
      </c>
      <c r="CP132" s="113">
        <v>1541.4014999999999</v>
      </c>
      <c r="CQ132" s="113">
        <v>1507.7706499999999</v>
      </c>
      <c r="CR132" s="113">
        <v>1470.9331500000001</v>
      </c>
      <c r="CS132" s="113">
        <v>1439.4664499999999</v>
      </c>
      <c r="CT132" s="113">
        <v>1407.9999499999999</v>
      </c>
      <c r="CU132" s="113">
        <v>1376.53325</v>
      </c>
      <c r="CV132" s="113">
        <v>1345.06675</v>
      </c>
      <c r="CW132" s="113">
        <v>1296.8418300000001</v>
      </c>
      <c r="CX132" s="113">
        <v>1240.1329499999999</v>
      </c>
      <c r="CY132" s="113">
        <v>1743.4116300000001</v>
      </c>
      <c r="CZ132" s="113">
        <v>1686.56195</v>
      </c>
      <c r="DA132" s="113">
        <v>1552.76009</v>
      </c>
      <c r="DB132" s="113">
        <v>1512.1307999999999</v>
      </c>
      <c r="DC132" s="113">
        <v>1559.6775500000001</v>
      </c>
      <c r="DD132" s="113">
        <v>1584.1263200000001</v>
      </c>
      <c r="DE132" s="113">
        <v>1560.30611</v>
      </c>
      <c r="DF132" s="113">
        <v>1516.10835</v>
      </c>
      <c r="DG132" s="113">
        <v>1280.2948200000001</v>
      </c>
      <c r="DH132" s="113">
        <v>2446.5142099999998</v>
      </c>
      <c r="DI132" s="113">
        <v>2350.5827300000001</v>
      </c>
      <c r="DJ132" s="113">
        <v>2180.2620900000002</v>
      </c>
      <c r="DK132" s="113">
        <v>2063.7851500000002</v>
      </c>
      <c r="DL132" s="113">
        <v>2043.0473199999999</v>
      </c>
      <c r="DM132" s="113">
        <v>2042.8585399999999</v>
      </c>
      <c r="DN132" s="113">
        <v>1992.85537</v>
      </c>
      <c r="DO132" s="113">
        <v>2015.5626400000001</v>
      </c>
      <c r="DP132" s="113">
        <v>1834.1796200000001</v>
      </c>
      <c r="DQ132" s="112">
        <v>-703.10257999999999</v>
      </c>
      <c r="DR132" s="112">
        <v>-664.02077999999995</v>
      </c>
      <c r="DS132" s="112">
        <v>-627.50199999999995</v>
      </c>
      <c r="DT132" s="112">
        <v>-551.65435000000002</v>
      </c>
      <c r="DU132" s="112">
        <v>-483.36977000000002</v>
      </c>
      <c r="DV132" s="112">
        <v>-458.73221999999998</v>
      </c>
      <c r="DW132" s="112">
        <v>-432.54926</v>
      </c>
      <c r="DX132" s="112">
        <v>-499.45429000000001</v>
      </c>
      <c r="DY132" s="112">
        <v>-553.88480000000004</v>
      </c>
      <c r="DZ132" s="112">
        <v>35.199219999999997</v>
      </c>
      <c r="EA132" s="112">
        <v>33.259639999999997</v>
      </c>
      <c r="EB132" s="112">
        <v>32.994610000000002</v>
      </c>
      <c r="EC132" s="112">
        <v>23.818149999999999</v>
      </c>
      <c r="ED132" s="112">
        <v>24.639869999999998</v>
      </c>
      <c r="EE132" s="112">
        <v>24.615539999999999</v>
      </c>
      <c r="EF132" s="112">
        <v>22.814219999999999</v>
      </c>
      <c r="EG132" s="112">
        <v>19.376069999999999</v>
      </c>
      <c r="EH132" s="112">
        <v>10.17398</v>
      </c>
      <c r="EI132" s="112">
        <v>81.199219999999997</v>
      </c>
      <c r="EJ132" s="112">
        <v>79.259640000000005</v>
      </c>
      <c r="EK132" s="112">
        <v>78.994609999999994</v>
      </c>
      <c r="EL132" s="112">
        <v>69.818150000000003</v>
      </c>
      <c r="EM132" s="112">
        <v>70.639870000000002</v>
      </c>
      <c r="EN132" s="112">
        <v>70.615539999999996</v>
      </c>
      <c r="EO132" s="112">
        <v>68.814220000000006</v>
      </c>
      <c r="EP132" s="112">
        <v>64.776070000000004</v>
      </c>
      <c r="EQ132" s="114">
        <v>33.473979999999997</v>
      </c>
    </row>
    <row r="133" spans="1:147" x14ac:dyDescent="0.25">
      <c r="A133" s="110" t="s">
        <v>302</v>
      </c>
      <c r="B133" s="110">
        <v>5604</v>
      </c>
      <c r="C133" s="110"/>
      <c r="D133" s="111">
        <v>9382.3300099999997</v>
      </c>
      <c r="E133" s="111">
        <v>8398.4465400000008</v>
      </c>
      <c r="F133" s="111">
        <v>9392.8499400000001</v>
      </c>
      <c r="G133" s="111">
        <v>8818.7669900000001</v>
      </c>
      <c r="H133" s="111">
        <v>8742.0223700000006</v>
      </c>
      <c r="I133" s="111">
        <v>9415.3206499999997</v>
      </c>
      <c r="J133" s="111">
        <v>9548.6010800000004</v>
      </c>
      <c r="K133" s="111">
        <v>9084.6073199999992</v>
      </c>
      <c r="L133" s="111">
        <v>9098.7339100000008</v>
      </c>
      <c r="M133" s="111">
        <v>8815.7354599999999</v>
      </c>
      <c r="N133" s="111">
        <v>9177.3827000000001</v>
      </c>
      <c r="O133" s="111">
        <v>8407.9190500000004</v>
      </c>
      <c r="P133" s="111">
        <v>8901.9777200000008</v>
      </c>
      <c r="Q133" s="111">
        <v>9222.5832800000007</v>
      </c>
      <c r="R133" s="111">
        <v>9668.9570100000001</v>
      </c>
      <c r="S133" s="111">
        <v>9484.2684599999993</v>
      </c>
      <c r="T133" s="111">
        <v>9354.1985700000005</v>
      </c>
      <c r="U133" s="111">
        <v>9902.6584299999995</v>
      </c>
      <c r="V133" s="112">
        <v>566.59455000000003</v>
      </c>
      <c r="W133" s="112">
        <v>-778.93615999999895</v>
      </c>
      <c r="X133" s="112">
        <v>984.93088999999998</v>
      </c>
      <c r="Y133" s="112">
        <v>-83.210730000000694</v>
      </c>
      <c r="Z133" s="112">
        <v>-480.56090999999998</v>
      </c>
      <c r="AA133" s="112">
        <v>-253.63636</v>
      </c>
      <c r="AB133" s="112">
        <v>64.332620000001</v>
      </c>
      <c r="AC133" s="112">
        <v>-269.59125000000103</v>
      </c>
      <c r="AD133" s="112">
        <v>-803.92451999999901</v>
      </c>
      <c r="AE133" s="111">
        <v>7906.6343100000004</v>
      </c>
      <c r="AF133" s="111">
        <v>7771.3070900000002</v>
      </c>
      <c r="AG133" s="111">
        <v>8380.5165899999993</v>
      </c>
      <c r="AH133" s="111">
        <v>8139.9967900000001</v>
      </c>
      <c r="AI133" s="111">
        <v>8186.3407699999998</v>
      </c>
      <c r="AJ133" s="111">
        <v>8752.2276500000007</v>
      </c>
      <c r="AK133" s="111">
        <v>8928.9310800000003</v>
      </c>
      <c r="AL133" s="111">
        <v>8420.9373200000009</v>
      </c>
      <c r="AM133" s="111">
        <v>8161.6645600000002</v>
      </c>
      <c r="AN133" s="112">
        <v>909.10114999999996</v>
      </c>
      <c r="AO133" s="112">
        <v>1406.0756100000001</v>
      </c>
      <c r="AP133" s="112">
        <v>27.402460000001199</v>
      </c>
      <c r="AQ133" s="112">
        <v>761.98093000000097</v>
      </c>
      <c r="AR133" s="112">
        <v>1036.24251</v>
      </c>
      <c r="AS133" s="112">
        <v>916.72935999999902</v>
      </c>
      <c r="AT133" s="112">
        <v>555.33737999999903</v>
      </c>
      <c r="AU133" s="112">
        <v>933.26125000000002</v>
      </c>
      <c r="AV133" s="112">
        <v>1740.99387</v>
      </c>
      <c r="AW133" s="113">
        <v>455.70524999999998</v>
      </c>
      <c r="AX133" s="113">
        <v>1142.5340000000001</v>
      </c>
      <c r="AY133" s="113">
        <v>1089.4301499999999</v>
      </c>
      <c r="AZ133" s="113">
        <v>1302.02575</v>
      </c>
      <c r="BA133" s="113">
        <v>2057.3113499999999</v>
      </c>
      <c r="BB133" s="113">
        <v>2103.9018500000002</v>
      </c>
      <c r="BC133" s="113">
        <v>654.98329999999999</v>
      </c>
      <c r="BD133" s="113">
        <v>696.32095000000004</v>
      </c>
      <c r="BE133" s="113">
        <v>3805.3789999999999</v>
      </c>
      <c r="BF133" s="112">
        <v>104.1696</v>
      </c>
      <c r="BG133" s="112">
        <v>1</v>
      </c>
      <c r="BH133" s="112">
        <v>104.79900000000001</v>
      </c>
      <c r="BI133" s="112">
        <v>53.314</v>
      </c>
      <c r="BJ133" s="112">
        <v>0</v>
      </c>
      <c r="BK133" s="112">
        <v>68.53</v>
      </c>
      <c r="BL133" s="112">
        <v>608.92425000000003</v>
      </c>
      <c r="BM133" s="112">
        <v>0</v>
      </c>
      <c r="BN133" s="112">
        <v>839.38049999999998</v>
      </c>
      <c r="BO133" s="112">
        <v>351.53564999999998</v>
      </c>
      <c r="BP133" s="112">
        <v>1141.5340000000001</v>
      </c>
      <c r="BQ133" s="112">
        <v>984.63115000000005</v>
      </c>
      <c r="BR133" s="112">
        <v>1248.7117499999999</v>
      </c>
      <c r="BS133" s="112">
        <v>2057.3113499999999</v>
      </c>
      <c r="BT133" s="112">
        <v>2035.37185</v>
      </c>
      <c r="BU133" s="112">
        <v>46.059049999999999</v>
      </c>
      <c r="BV133" s="112">
        <v>696.32095000000004</v>
      </c>
      <c r="BW133" s="112">
        <v>2965.9985000000001</v>
      </c>
      <c r="BX133" s="112">
        <v>8362.3395600000003</v>
      </c>
      <c r="BY133" s="112">
        <v>8913.8410899999999</v>
      </c>
      <c r="BZ133" s="112">
        <v>9469.9467399999994</v>
      </c>
      <c r="CA133" s="112">
        <v>9442.0225399999999</v>
      </c>
      <c r="CB133" s="112">
        <v>10243.652120000001</v>
      </c>
      <c r="CC133" s="112">
        <v>10856.129499999999</v>
      </c>
      <c r="CD133" s="112">
        <v>9583.9143800000002</v>
      </c>
      <c r="CE133" s="112">
        <v>9117.2582700000003</v>
      </c>
      <c r="CF133" s="112">
        <v>11967.04356</v>
      </c>
      <c r="CG133" s="112">
        <v>-557.56550000000004</v>
      </c>
      <c r="CH133" s="112">
        <v>-264.54160999999999</v>
      </c>
      <c r="CI133" s="112">
        <v>957.22869000000003</v>
      </c>
      <c r="CJ133" s="112">
        <v>486.73081999999999</v>
      </c>
      <c r="CK133" s="112">
        <v>1021.06884</v>
      </c>
      <c r="CL133" s="112">
        <v>1118.64249</v>
      </c>
      <c r="CM133" s="112">
        <v>-509.27832999999998</v>
      </c>
      <c r="CN133" s="112">
        <v>-236.94030000000001</v>
      </c>
      <c r="CO133" s="112">
        <v>1225.0046299999999</v>
      </c>
      <c r="CP133" s="113">
        <v>8794.9490999999998</v>
      </c>
      <c r="CQ133" s="113">
        <v>8228.66</v>
      </c>
      <c r="CR133" s="113">
        <v>8240.8250000000007</v>
      </c>
      <c r="CS133" s="113">
        <v>9211.99</v>
      </c>
      <c r="CT133" s="113">
        <v>10685.155000000001</v>
      </c>
      <c r="CU133" s="113">
        <v>11608.32</v>
      </c>
      <c r="CV133" s="113">
        <v>10831.485000000001</v>
      </c>
      <c r="CW133" s="113">
        <v>10854.65</v>
      </c>
      <c r="CX133" s="113">
        <v>11632.815000000001</v>
      </c>
      <c r="CY133" s="113">
        <v>10099.6083</v>
      </c>
      <c r="CZ133" s="113">
        <v>9161.1860699999997</v>
      </c>
      <c r="DA133" s="113">
        <v>8737.6239499999992</v>
      </c>
      <c r="DB133" s="113">
        <v>9682.6182000000008</v>
      </c>
      <c r="DC133" s="113">
        <v>11208.456609999999</v>
      </c>
      <c r="DD133" s="113">
        <v>12052.729139999999</v>
      </c>
      <c r="DE133" s="113">
        <v>11304.362510000001</v>
      </c>
      <c r="DF133" s="113">
        <v>11266.0232</v>
      </c>
      <c r="DG133" s="113">
        <v>12166.965399999999</v>
      </c>
      <c r="DH133" s="113">
        <v>5186.1100399999996</v>
      </c>
      <c r="DI133" s="113">
        <v>4512.2294199999997</v>
      </c>
      <c r="DJ133" s="113">
        <v>3131.4386100000002</v>
      </c>
      <c r="DK133" s="113">
        <v>3589.7020400000001</v>
      </c>
      <c r="DL133" s="113">
        <v>4094.4716100000001</v>
      </c>
      <c r="DM133" s="113">
        <v>3820.1016500000001</v>
      </c>
      <c r="DN133" s="113">
        <v>3581.0133500000002</v>
      </c>
      <c r="DO133" s="113">
        <v>3779.6143400000001</v>
      </c>
      <c r="DP133" s="113">
        <v>3455.5519100000001</v>
      </c>
      <c r="DQ133" s="112">
        <v>4913.4982600000003</v>
      </c>
      <c r="DR133" s="112">
        <v>4648.9566500000001</v>
      </c>
      <c r="DS133" s="112">
        <v>5606.18534</v>
      </c>
      <c r="DT133" s="112">
        <v>6092.9161599999998</v>
      </c>
      <c r="DU133" s="112">
        <v>7113.9849999999997</v>
      </c>
      <c r="DV133" s="112">
        <v>8232.6274900000008</v>
      </c>
      <c r="DW133" s="112">
        <v>7723.3491599999998</v>
      </c>
      <c r="DX133" s="112">
        <v>7486.4088599999995</v>
      </c>
      <c r="DY133" s="112">
        <v>8711.4134900000008</v>
      </c>
      <c r="DZ133" s="112">
        <v>140.71986999999999</v>
      </c>
      <c r="EA133" s="112">
        <v>128.42053000000001</v>
      </c>
      <c r="EB133" s="112">
        <v>128.87573</v>
      </c>
      <c r="EC133" s="112">
        <v>81.520750000000007</v>
      </c>
      <c r="ED133" s="112">
        <v>49.968829999999997</v>
      </c>
      <c r="EE133" s="112">
        <v>45.79562</v>
      </c>
      <c r="EF133" s="112">
        <v>64.455250000000007</v>
      </c>
      <c r="EG133" s="112">
        <v>59.564489999999999</v>
      </c>
      <c r="EH133" s="112">
        <v>51.619709999999998</v>
      </c>
      <c r="EI133" s="112">
        <v>1616.41587</v>
      </c>
      <c r="EJ133" s="112">
        <v>755.55953</v>
      </c>
      <c r="EK133" s="112">
        <v>1141.2087300000001</v>
      </c>
      <c r="EL133" s="112">
        <v>760.29075</v>
      </c>
      <c r="EM133" s="112">
        <v>605.65083000000004</v>
      </c>
      <c r="EN133" s="112">
        <v>708.88861999999995</v>
      </c>
      <c r="EO133" s="112">
        <v>684.12525000000005</v>
      </c>
      <c r="EP133" s="112">
        <v>723.23449000000005</v>
      </c>
      <c r="EQ133" s="114">
        <v>988.68871000000001</v>
      </c>
    </row>
    <row r="134" spans="1:147" x14ac:dyDescent="0.25">
      <c r="A134" s="110" t="s">
        <v>301</v>
      </c>
      <c r="B134" s="110">
        <v>5717</v>
      </c>
      <c r="C134" s="110"/>
      <c r="D134" s="111">
        <v>24877.393690000001</v>
      </c>
      <c r="E134" s="111">
        <v>30762.38982</v>
      </c>
      <c r="F134" s="111">
        <v>28606.88277</v>
      </c>
      <c r="G134" s="111">
        <v>29926.03487</v>
      </c>
      <c r="H134" s="111">
        <v>28872.292030000001</v>
      </c>
      <c r="I134" s="111">
        <v>30731.86952</v>
      </c>
      <c r="J134" s="111">
        <v>30992.006259999998</v>
      </c>
      <c r="K134" s="111">
        <v>32312.45248</v>
      </c>
      <c r="L134" s="111">
        <v>31056.836879999999</v>
      </c>
      <c r="M134" s="111">
        <v>29880.075400000002</v>
      </c>
      <c r="N134" s="111">
        <v>27178.620760000002</v>
      </c>
      <c r="O134" s="111">
        <v>28249.6253</v>
      </c>
      <c r="P134" s="111">
        <v>29626.86146</v>
      </c>
      <c r="Q134" s="111">
        <v>28541.874500000002</v>
      </c>
      <c r="R134" s="111">
        <v>29373.382710000002</v>
      </c>
      <c r="S134" s="111">
        <v>29114.812330000001</v>
      </c>
      <c r="T134" s="111">
        <v>31172.889940000001</v>
      </c>
      <c r="U134" s="111">
        <v>31065.506089999999</v>
      </c>
      <c r="V134" s="112">
        <v>-5002.6817099999998</v>
      </c>
      <c r="W134" s="112">
        <v>3583.7690600000001</v>
      </c>
      <c r="X134" s="112">
        <v>357.25747000000001</v>
      </c>
      <c r="Y134" s="112">
        <v>299.17340999999902</v>
      </c>
      <c r="Z134" s="112">
        <v>330.41752999999898</v>
      </c>
      <c r="AA134" s="112">
        <v>1358.4868100000001</v>
      </c>
      <c r="AB134" s="112">
        <v>1877.1939299999999</v>
      </c>
      <c r="AC134" s="112">
        <v>1139.5625399999999</v>
      </c>
      <c r="AD134" s="112">
        <v>-8.6692100000000192</v>
      </c>
      <c r="AE134" s="111">
        <v>24091.635139999999</v>
      </c>
      <c r="AF134" s="111">
        <v>30122.771140000001</v>
      </c>
      <c r="AG134" s="111">
        <v>27983.513620000002</v>
      </c>
      <c r="AH134" s="111">
        <v>29662.80027</v>
      </c>
      <c r="AI134" s="111">
        <v>28488.980029999999</v>
      </c>
      <c r="AJ134" s="111">
        <v>30311.449649999999</v>
      </c>
      <c r="AK134" s="111">
        <v>30481.622820000001</v>
      </c>
      <c r="AL134" s="111">
        <v>31793.86248</v>
      </c>
      <c r="AM134" s="111">
        <v>30393.32488</v>
      </c>
      <c r="AN134" s="112">
        <v>5788.4402600000003</v>
      </c>
      <c r="AO134" s="112">
        <v>-2944.15038</v>
      </c>
      <c r="AP134" s="112">
        <v>266.11167999999799</v>
      </c>
      <c r="AQ134" s="112">
        <v>-35.938809999999599</v>
      </c>
      <c r="AR134" s="112">
        <v>52.894470000002897</v>
      </c>
      <c r="AS134" s="112">
        <v>-938.06693999999698</v>
      </c>
      <c r="AT134" s="112">
        <v>-1366.8104900000001</v>
      </c>
      <c r="AU134" s="112">
        <v>-620.97253999999896</v>
      </c>
      <c r="AV134" s="112">
        <v>672.18120999999906</v>
      </c>
      <c r="AW134" s="113">
        <v>3078.25866</v>
      </c>
      <c r="AX134" s="113">
        <v>2145.5555800000002</v>
      </c>
      <c r="AY134" s="113">
        <v>2973.9823299999998</v>
      </c>
      <c r="AZ134" s="113">
        <v>2033.58635</v>
      </c>
      <c r="BA134" s="113">
        <v>2234.8523500000001</v>
      </c>
      <c r="BB134" s="113">
        <v>3541.5590999999999</v>
      </c>
      <c r="BC134" s="113">
        <v>5574.7278100000003</v>
      </c>
      <c r="BD134" s="113">
        <v>3114.1794599999998</v>
      </c>
      <c r="BE134" s="113">
        <v>2814.0533500000001</v>
      </c>
      <c r="BF134" s="112">
        <v>814.55565000000001</v>
      </c>
      <c r="BG134" s="112">
        <v>540.3528</v>
      </c>
      <c r="BH134" s="112">
        <v>159.69135</v>
      </c>
      <c r="BI134" s="112">
        <v>0</v>
      </c>
      <c r="BJ134" s="112">
        <v>51.89425</v>
      </c>
      <c r="BK134" s="112">
        <v>56.690649999999998</v>
      </c>
      <c r="BL134" s="112">
        <v>128.33099999999999</v>
      </c>
      <c r="BM134" s="112">
        <v>212.79794999999999</v>
      </c>
      <c r="BN134" s="112">
        <v>189.81322</v>
      </c>
      <c r="BO134" s="112">
        <v>2263.7030100000002</v>
      </c>
      <c r="BP134" s="112">
        <v>1605.2027800000001</v>
      </c>
      <c r="BQ134" s="112">
        <v>2814.2909800000002</v>
      </c>
      <c r="BR134" s="112">
        <v>2033.58635</v>
      </c>
      <c r="BS134" s="112">
        <v>2182.9580999999998</v>
      </c>
      <c r="BT134" s="112">
        <v>3484.8684499999999</v>
      </c>
      <c r="BU134" s="112">
        <v>5446.3968100000002</v>
      </c>
      <c r="BV134" s="112">
        <v>2901.3815100000002</v>
      </c>
      <c r="BW134" s="112">
        <v>2624.2401300000001</v>
      </c>
      <c r="BX134" s="112">
        <v>27169.893800000002</v>
      </c>
      <c r="BY134" s="112">
        <v>32268.326720000001</v>
      </c>
      <c r="BZ134" s="112">
        <v>30957.49595</v>
      </c>
      <c r="CA134" s="112">
        <v>31696.386620000001</v>
      </c>
      <c r="CB134" s="112">
        <v>30723.83238</v>
      </c>
      <c r="CC134" s="112">
        <v>33853.008750000001</v>
      </c>
      <c r="CD134" s="112">
        <v>36056.350630000001</v>
      </c>
      <c r="CE134" s="112">
        <v>34908.041940000003</v>
      </c>
      <c r="CF134" s="112">
        <v>33207.378230000002</v>
      </c>
      <c r="CG134" s="112">
        <v>-3524.7372500000001</v>
      </c>
      <c r="CH134" s="112">
        <v>4549.3531599999997</v>
      </c>
      <c r="CI134" s="112">
        <v>2548.1792999999998</v>
      </c>
      <c r="CJ134" s="112">
        <v>2069.5251600000001</v>
      </c>
      <c r="CK134" s="112">
        <v>2130.0636300000001</v>
      </c>
      <c r="CL134" s="112">
        <v>4422.9353899999996</v>
      </c>
      <c r="CM134" s="112">
        <v>6813.2073</v>
      </c>
      <c r="CN134" s="112">
        <v>3522.3540499999999</v>
      </c>
      <c r="CO134" s="112">
        <v>1952.0589199999999</v>
      </c>
      <c r="CP134" s="113">
        <v>5104.4008999999996</v>
      </c>
      <c r="CQ134" s="113">
        <v>12104.465200000001</v>
      </c>
      <c r="CR134" s="113">
        <v>17054.478050000002</v>
      </c>
      <c r="CS134" s="113">
        <v>17004.48835</v>
      </c>
      <c r="CT134" s="113">
        <v>16954.48835</v>
      </c>
      <c r="CU134" s="113">
        <v>19904.508949999999</v>
      </c>
      <c r="CV134" s="113">
        <v>23076.980609999999</v>
      </c>
      <c r="CW134" s="113">
        <v>35244.513250000004</v>
      </c>
      <c r="CX134" s="113">
        <v>36514.513250000004</v>
      </c>
      <c r="CY134" s="113">
        <v>5986.4296000000004</v>
      </c>
      <c r="CZ134" s="113">
        <v>13329.15897</v>
      </c>
      <c r="DA134" s="113">
        <v>18326.854859999999</v>
      </c>
      <c r="DB134" s="113">
        <v>19233.972570000002</v>
      </c>
      <c r="DC134" s="113">
        <v>19139.547839999999</v>
      </c>
      <c r="DD134" s="113">
        <v>22707.87444</v>
      </c>
      <c r="DE134" s="113">
        <v>26437.889149999999</v>
      </c>
      <c r="DF134" s="113">
        <v>37421.698550000001</v>
      </c>
      <c r="DG134" s="113">
        <v>38855.808949999999</v>
      </c>
      <c r="DH134" s="113">
        <v>32206.9575</v>
      </c>
      <c r="DI134" s="113">
        <v>35000.333709999999</v>
      </c>
      <c r="DJ134" s="113">
        <v>37449.850299999998</v>
      </c>
      <c r="DK134" s="113">
        <v>36287.442849999999</v>
      </c>
      <c r="DL134" s="113">
        <v>34062.954489999996</v>
      </c>
      <c r="DM134" s="113">
        <v>33208.345699999998</v>
      </c>
      <c r="DN134" s="113">
        <v>30125.153109999999</v>
      </c>
      <c r="DO134" s="113">
        <v>37586.608460000003</v>
      </c>
      <c r="DP134" s="113">
        <v>37068.659939999998</v>
      </c>
      <c r="DQ134" s="112">
        <v>-26220.527900000001</v>
      </c>
      <c r="DR134" s="112">
        <v>-21671.174739999999</v>
      </c>
      <c r="DS134" s="112">
        <v>-19122.995439999999</v>
      </c>
      <c r="DT134" s="112">
        <v>-17053.470280000001</v>
      </c>
      <c r="DU134" s="112">
        <v>-14923.406650000001</v>
      </c>
      <c r="DV134" s="112">
        <v>-10500.47126</v>
      </c>
      <c r="DW134" s="112">
        <v>-3687.2639600000002</v>
      </c>
      <c r="DX134" s="112">
        <v>-164.90991</v>
      </c>
      <c r="DY134" s="112">
        <v>1787.1490100000001</v>
      </c>
      <c r="DZ134" s="112">
        <v>-101.51309000000001</v>
      </c>
      <c r="EA134" s="112">
        <v>47.91798</v>
      </c>
      <c r="EB134" s="112">
        <v>-1.01403</v>
      </c>
      <c r="EC134" s="112">
        <v>17.20796</v>
      </c>
      <c r="ED134" s="112">
        <v>89.104939999999999</v>
      </c>
      <c r="EE134" s="112">
        <v>-25.096250000000001</v>
      </c>
      <c r="EF134" s="112">
        <v>-33.181339999999999</v>
      </c>
      <c r="EG134" s="112">
        <v>23.350359999999998</v>
      </c>
      <c r="EH134" s="112">
        <v>30.937000000000001</v>
      </c>
      <c r="EI134" s="112">
        <v>684.24590999999998</v>
      </c>
      <c r="EJ134" s="112">
        <v>687.53697999999997</v>
      </c>
      <c r="EK134" s="112">
        <v>622.35496999999998</v>
      </c>
      <c r="EL134" s="112">
        <v>280.44296000000003</v>
      </c>
      <c r="EM134" s="112">
        <v>472.41694000000001</v>
      </c>
      <c r="EN134" s="112">
        <v>395.32375000000002</v>
      </c>
      <c r="EO134" s="112">
        <v>477.20166</v>
      </c>
      <c r="EP134" s="112">
        <v>541.94036000000006</v>
      </c>
      <c r="EQ134" s="114">
        <v>694.44899999999996</v>
      </c>
    </row>
    <row r="135" spans="1:147" x14ac:dyDescent="0.25">
      <c r="A135" s="110" t="s">
        <v>300</v>
      </c>
      <c r="B135" s="110">
        <v>5523</v>
      </c>
      <c r="C135" s="110"/>
      <c r="D135" s="111">
        <v>8016.3312500000002</v>
      </c>
      <c r="E135" s="111">
        <v>8901.6149999999998</v>
      </c>
      <c r="F135" s="111">
        <v>11743.00455</v>
      </c>
      <c r="G135" s="111">
        <v>10271.53703</v>
      </c>
      <c r="H135" s="111">
        <v>10682.65496</v>
      </c>
      <c r="I135" s="111">
        <v>10687.8923</v>
      </c>
      <c r="J135" s="111">
        <v>11046.579</v>
      </c>
      <c r="K135" s="111">
        <v>10853.852730000001</v>
      </c>
      <c r="L135" s="111">
        <v>11217.48272</v>
      </c>
      <c r="M135" s="111">
        <v>8965.85203</v>
      </c>
      <c r="N135" s="111">
        <v>9969.9251600000007</v>
      </c>
      <c r="O135" s="111">
        <v>11202.065039999999</v>
      </c>
      <c r="P135" s="111">
        <v>11114.524299999999</v>
      </c>
      <c r="Q135" s="111">
        <v>11479.63053</v>
      </c>
      <c r="R135" s="111">
        <v>11651.737289999999</v>
      </c>
      <c r="S135" s="111">
        <v>11788.490089999999</v>
      </c>
      <c r="T135" s="111">
        <v>11359.658670000001</v>
      </c>
      <c r="U135" s="111">
        <v>12762.64869</v>
      </c>
      <c r="V135" s="112">
        <v>-949.52077999999995</v>
      </c>
      <c r="W135" s="112">
        <v>-1068.31016</v>
      </c>
      <c r="X135" s="112">
        <v>540.93951000000004</v>
      </c>
      <c r="Y135" s="112">
        <v>-842.98726999999997</v>
      </c>
      <c r="Z135" s="112">
        <v>-796.97557000000097</v>
      </c>
      <c r="AA135" s="112">
        <v>-963.84499000000005</v>
      </c>
      <c r="AB135" s="112">
        <v>-741.91108999999994</v>
      </c>
      <c r="AC135" s="112">
        <v>-505.80594000000002</v>
      </c>
      <c r="AD135" s="112">
        <v>-1545.16597</v>
      </c>
      <c r="AE135" s="111">
        <v>7181.2654599999996</v>
      </c>
      <c r="AF135" s="111">
        <v>7908.5789999999997</v>
      </c>
      <c r="AG135" s="111">
        <v>10680.86355</v>
      </c>
      <c r="AH135" s="111">
        <v>9312.2460300000002</v>
      </c>
      <c r="AI135" s="111">
        <v>9732.39696</v>
      </c>
      <c r="AJ135" s="111">
        <v>9736.7343000000001</v>
      </c>
      <c r="AK135" s="111">
        <v>10196.686</v>
      </c>
      <c r="AL135" s="111">
        <v>10052.87773</v>
      </c>
      <c r="AM135" s="111">
        <v>10416.50772</v>
      </c>
      <c r="AN135" s="112">
        <v>1784.5865699999999</v>
      </c>
      <c r="AO135" s="112">
        <v>2061.3461600000001</v>
      </c>
      <c r="AP135" s="112">
        <v>521.20148999999901</v>
      </c>
      <c r="AQ135" s="112">
        <v>1802.27827</v>
      </c>
      <c r="AR135" s="112">
        <v>1747.2335700000001</v>
      </c>
      <c r="AS135" s="112">
        <v>1915.00299</v>
      </c>
      <c r="AT135" s="112">
        <v>1591.8040900000001</v>
      </c>
      <c r="AU135" s="112">
        <v>1306.7809400000001</v>
      </c>
      <c r="AV135" s="112">
        <v>2346.1409699999999</v>
      </c>
      <c r="AW135" s="113">
        <v>5508.06603</v>
      </c>
      <c r="AX135" s="113">
        <v>2406.1779700000002</v>
      </c>
      <c r="AY135" s="113">
        <v>577.58195000000001</v>
      </c>
      <c r="AZ135" s="113">
        <v>1932.1392000000001</v>
      </c>
      <c r="BA135" s="113">
        <v>400.02499999999998</v>
      </c>
      <c r="BB135" s="113">
        <v>1105.06665</v>
      </c>
      <c r="BC135" s="113">
        <v>1722.2469000000001</v>
      </c>
      <c r="BD135" s="113">
        <v>1826.7754600000001</v>
      </c>
      <c r="BE135" s="113">
        <v>1056.1462100000001</v>
      </c>
      <c r="BF135" s="112">
        <v>233.26095000000001</v>
      </c>
      <c r="BG135" s="112">
        <v>2142.1374000000001</v>
      </c>
      <c r="BH135" s="112">
        <v>0</v>
      </c>
      <c r="BI135" s="112">
        <v>140.06545</v>
      </c>
      <c r="BJ135" s="112">
        <v>0</v>
      </c>
      <c r="BK135" s="112">
        <v>53.831099999999999</v>
      </c>
      <c r="BL135" s="112">
        <v>64.284450000000007</v>
      </c>
      <c r="BM135" s="112">
        <v>104.053</v>
      </c>
      <c r="BN135" s="112">
        <v>106.2251</v>
      </c>
      <c r="BO135" s="112">
        <v>5274.8050800000001</v>
      </c>
      <c r="BP135" s="112">
        <v>264.04057</v>
      </c>
      <c r="BQ135" s="112">
        <v>577.58195000000001</v>
      </c>
      <c r="BR135" s="112">
        <v>1792.07375</v>
      </c>
      <c r="BS135" s="112">
        <v>400.02499999999998</v>
      </c>
      <c r="BT135" s="112">
        <v>1051.2355500000001</v>
      </c>
      <c r="BU135" s="112">
        <v>1657.96245</v>
      </c>
      <c r="BV135" s="112">
        <v>1722.72246</v>
      </c>
      <c r="BW135" s="112">
        <v>949.92111</v>
      </c>
      <c r="BX135" s="112">
        <v>12689.33149</v>
      </c>
      <c r="BY135" s="112">
        <v>10314.75697</v>
      </c>
      <c r="BZ135" s="112">
        <v>11258.4455</v>
      </c>
      <c r="CA135" s="112">
        <v>11244.38523</v>
      </c>
      <c r="CB135" s="112">
        <v>10132.42196</v>
      </c>
      <c r="CC135" s="112">
        <v>10841.800950000001</v>
      </c>
      <c r="CD135" s="112">
        <v>11918.9329</v>
      </c>
      <c r="CE135" s="112">
        <v>11879.653190000001</v>
      </c>
      <c r="CF135" s="112">
        <v>11472.65393</v>
      </c>
      <c r="CG135" s="112">
        <v>3490.2185100000002</v>
      </c>
      <c r="CH135" s="112">
        <v>-1797.3055899999999</v>
      </c>
      <c r="CI135" s="112">
        <v>56.380459999999999</v>
      </c>
      <c r="CJ135" s="112">
        <v>-10.20452</v>
      </c>
      <c r="CK135" s="112">
        <v>-1347.20857</v>
      </c>
      <c r="CL135" s="112">
        <v>-863.76743999999997</v>
      </c>
      <c r="CM135" s="112">
        <v>66.158360000000002</v>
      </c>
      <c r="CN135" s="112">
        <v>415.94152000000003</v>
      </c>
      <c r="CO135" s="112">
        <v>-1396.2198599999999</v>
      </c>
      <c r="CP135" s="113">
        <v>18422.870500000001</v>
      </c>
      <c r="CQ135" s="113">
        <v>19337.0147</v>
      </c>
      <c r="CR135" s="113">
        <v>16007.172</v>
      </c>
      <c r="CS135" s="113">
        <v>14790.543</v>
      </c>
      <c r="CT135" s="113">
        <v>14922.078</v>
      </c>
      <c r="CU135" s="113">
        <v>14208.18</v>
      </c>
      <c r="CV135" s="113">
        <v>14027.483</v>
      </c>
      <c r="CW135" s="113">
        <v>14374.224</v>
      </c>
      <c r="CX135" s="113">
        <v>13862.191140000001</v>
      </c>
      <c r="CY135" s="113">
        <v>19049.55215</v>
      </c>
      <c r="CZ135" s="113">
        <v>20556.30401</v>
      </c>
      <c r="DA135" s="113">
        <v>17419.52867</v>
      </c>
      <c r="DB135" s="113">
        <v>15957.198990000001</v>
      </c>
      <c r="DC135" s="113">
        <v>16012.4694</v>
      </c>
      <c r="DD135" s="113">
        <v>14885.76225</v>
      </c>
      <c r="DE135" s="113">
        <v>14527.35051</v>
      </c>
      <c r="DF135" s="113">
        <v>15578.49242</v>
      </c>
      <c r="DG135" s="113">
        <v>15076.73266</v>
      </c>
      <c r="DH135" s="113">
        <v>8325.25785</v>
      </c>
      <c r="DI135" s="113">
        <v>11668.9143</v>
      </c>
      <c r="DJ135" s="113">
        <v>8475.7584999999999</v>
      </c>
      <c r="DK135" s="113">
        <v>7023.6333400000003</v>
      </c>
      <c r="DL135" s="113">
        <v>8426.1123200000002</v>
      </c>
      <c r="DM135" s="113">
        <v>8163.1726099999996</v>
      </c>
      <c r="DN135" s="113">
        <v>7742.2743099999998</v>
      </c>
      <c r="DO135" s="113">
        <v>8377.4747000000007</v>
      </c>
      <c r="DP135" s="113">
        <v>9271.5892500000009</v>
      </c>
      <c r="DQ135" s="112">
        <v>10724.2943</v>
      </c>
      <c r="DR135" s="112">
        <v>8887.3897099999995</v>
      </c>
      <c r="DS135" s="112">
        <v>8943.7701699999998</v>
      </c>
      <c r="DT135" s="112">
        <v>8933.5656500000005</v>
      </c>
      <c r="DU135" s="112">
        <v>7586.3570799999998</v>
      </c>
      <c r="DV135" s="112">
        <v>6722.5896400000001</v>
      </c>
      <c r="DW135" s="112">
        <v>6785.0762000000004</v>
      </c>
      <c r="DX135" s="112">
        <v>7201.0177199999998</v>
      </c>
      <c r="DY135" s="112">
        <v>5805.1434099999997</v>
      </c>
      <c r="DZ135" s="112">
        <v>221.04988</v>
      </c>
      <c r="EA135" s="112">
        <v>159.44883999999999</v>
      </c>
      <c r="EB135" s="112">
        <v>160.49581000000001</v>
      </c>
      <c r="EC135" s="112">
        <v>132.20627999999999</v>
      </c>
      <c r="ED135" s="112">
        <v>133.91148000000001</v>
      </c>
      <c r="EE135" s="112">
        <v>115.80649</v>
      </c>
      <c r="EF135" s="112">
        <v>78.479730000000004</v>
      </c>
      <c r="EG135" s="112">
        <v>53.467779999999998</v>
      </c>
      <c r="EH135" s="112">
        <v>12.85012</v>
      </c>
      <c r="EI135" s="112">
        <v>1056.1158800000001</v>
      </c>
      <c r="EJ135" s="112">
        <v>1152.4848400000001</v>
      </c>
      <c r="EK135" s="112">
        <v>1222.63681</v>
      </c>
      <c r="EL135" s="112">
        <v>1091.49728</v>
      </c>
      <c r="EM135" s="112">
        <v>1084.16948</v>
      </c>
      <c r="EN135" s="112">
        <v>1066.9644900000001</v>
      </c>
      <c r="EO135" s="112">
        <v>928.37273000000005</v>
      </c>
      <c r="EP135" s="112">
        <v>854.44277999999997</v>
      </c>
      <c r="EQ135" s="114">
        <v>813.82511999999997</v>
      </c>
    </row>
    <row r="136" spans="1:147" x14ac:dyDescent="0.25">
      <c r="A136" s="110" t="s">
        <v>299</v>
      </c>
      <c r="B136" s="110">
        <v>5718</v>
      </c>
      <c r="C136" s="110"/>
      <c r="D136" s="111">
        <v>12877.737730000001</v>
      </c>
      <c r="E136" s="111">
        <v>13122.072319999999</v>
      </c>
      <c r="F136" s="111">
        <v>11917.472169999999</v>
      </c>
      <c r="G136" s="111">
        <v>12708.14911</v>
      </c>
      <c r="H136" s="111">
        <v>12218.47465</v>
      </c>
      <c r="I136" s="111">
        <v>16148.2934</v>
      </c>
      <c r="J136" s="111">
        <v>14654.37616</v>
      </c>
      <c r="K136" s="111">
        <v>17714.0088</v>
      </c>
      <c r="L136" s="111">
        <v>14789.893029999999</v>
      </c>
      <c r="M136" s="111">
        <v>11974.29004</v>
      </c>
      <c r="N136" s="111">
        <v>14662.81424</v>
      </c>
      <c r="O136" s="111">
        <v>14189.79593</v>
      </c>
      <c r="P136" s="111">
        <v>15102.136630000001</v>
      </c>
      <c r="Q136" s="111">
        <v>14510.132890000001</v>
      </c>
      <c r="R136" s="111">
        <v>15343.06689</v>
      </c>
      <c r="S136" s="111">
        <v>15899.35736</v>
      </c>
      <c r="T136" s="111">
        <v>18430.114079999999</v>
      </c>
      <c r="U136" s="111">
        <v>18001.657350000001</v>
      </c>
      <c r="V136" s="112">
        <v>903.44769000000099</v>
      </c>
      <c r="W136" s="112">
        <v>-1540.7419199999999</v>
      </c>
      <c r="X136" s="112">
        <v>-2272.3237600000002</v>
      </c>
      <c r="Y136" s="112">
        <v>-2393.9875200000001</v>
      </c>
      <c r="Z136" s="112">
        <v>-2291.6582400000002</v>
      </c>
      <c r="AA136" s="112">
        <v>805.22650999999996</v>
      </c>
      <c r="AB136" s="112">
        <v>-1244.9811999999999</v>
      </c>
      <c r="AC136" s="112">
        <v>-716.10527999999999</v>
      </c>
      <c r="AD136" s="112">
        <v>-3211.7643200000002</v>
      </c>
      <c r="AE136" s="111">
        <v>12853.337729999999</v>
      </c>
      <c r="AF136" s="111">
        <v>13110.17232</v>
      </c>
      <c r="AG136" s="111">
        <v>11430.98862</v>
      </c>
      <c r="AH136" s="111">
        <v>12696.249110000001</v>
      </c>
      <c r="AI136" s="111">
        <v>12206.57465</v>
      </c>
      <c r="AJ136" s="111">
        <v>15994.45205</v>
      </c>
      <c r="AK136" s="111">
        <v>14039.53426</v>
      </c>
      <c r="AL136" s="111">
        <v>17472.108800000002</v>
      </c>
      <c r="AM136" s="111">
        <v>14501.1937</v>
      </c>
      <c r="AN136" s="112">
        <v>-879.04768999999897</v>
      </c>
      <c r="AO136" s="112">
        <v>1552.64192</v>
      </c>
      <c r="AP136" s="112">
        <v>2758.8073100000001</v>
      </c>
      <c r="AQ136" s="112">
        <v>2405.8875200000002</v>
      </c>
      <c r="AR136" s="112">
        <v>2303.5582399999998</v>
      </c>
      <c r="AS136" s="112">
        <v>-651.38516000000004</v>
      </c>
      <c r="AT136" s="112">
        <v>1859.8231000000001</v>
      </c>
      <c r="AU136" s="112">
        <v>958.00527999999804</v>
      </c>
      <c r="AV136" s="112">
        <v>3500.4636500000001</v>
      </c>
      <c r="AW136" s="113">
        <v>1045.3634</v>
      </c>
      <c r="AX136" s="113">
        <v>1351.6597999999999</v>
      </c>
      <c r="AY136" s="113">
        <v>555.51134999999999</v>
      </c>
      <c r="AZ136" s="113">
        <v>3077.4128599999999</v>
      </c>
      <c r="BA136" s="113">
        <v>670.46355000000005</v>
      </c>
      <c r="BB136" s="113">
        <v>3009.96459</v>
      </c>
      <c r="BC136" s="113">
        <v>850.84995000000004</v>
      </c>
      <c r="BD136" s="113">
        <v>312.86045000000001</v>
      </c>
      <c r="BE136" s="113">
        <v>921.73343999999997</v>
      </c>
      <c r="BF136" s="112">
        <v>63</v>
      </c>
      <c r="BG136" s="112">
        <v>51.01885</v>
      </c>
      <c r="BH136" s="112">
        <v>71.424549999999996</v>
      </c>
      <c r="BI136" s="112">
        <v>345.07889999999998</v>
      </c>
      <c r="BJ136" s="112">
        <v>147.197</v>
      </c>
      <c r="BK136" s="112">
        <v>0</v>
      </c>
      <c r="BL136" s="112">
        <v>750.58450000000005</v>
      </c>
      <c r="BM136" s="112">
        <v>553.36014999999998</v>
      </c>
      <c r="BN136" s="112">
        <v>142.54955000000001</v>
      </c>
      <c r="BO136" s="112">
        <v>982.36339999999996</v>
      </c>
      <c r="BP136" s="112">
        <v>1300.64095</v>
      </c>
      <c r="BQ136" s="112">
        <v>484.08679999999998</v>
      </c>
      <c r="BR136" s="112">
        <v>2732.3339599999999</v>
      </c>
      <c r="BS136" s="112">
        <v>523.26655000000005</v>
      </c>
      <c r="BT136" s="112">
        <v>3009.96459</v>
      </c>
      <c r="BU136" s="112">
        <v>100.26545</v>
      </c>
      <c r="BV136" s="112">
        <v>-240.49969999999999</v>
      </c>
      <c r="BW136" s="112">
        <v>779.18389000000002</v>
      </c>
      <c r="BX136" s="112">
        <v>13898.701129999999</v>
      </c>
      <c r="BY136" s="112">
        <v>14461.832119999999</v>
      </c>
      <c r="BZ136" s="112">
        <v>11986.499970000001</v>
      </c>
      <c r="CA136" s="112">
        <v>15773.661969999999</v>
      </c>
      <c r="CB136" s="112">
        <v>12877.038200000001</v>
      </c>
      <c r="CC136" s="112">
        <v>19004.416639999999</v>
      </c>
      <c r="CD136" s="112">
        <v>14890.38421</v>
      </c>
      <c r="CE136" s="112">
        <v>17784.969249999998</v>
      </c>
      <c r="CF136" s="112">
        <v>15422.92714</v>
      </c>
      <c r="CG136" s="112">
        <v>1861.4110900000001</v>
      </c>
      <c r="CH136" s="112">
        <v>-252.00097</v>
      </c>
      <c r="CI136" s="112">
        <v>-2274.7205100000001</v>
      </c>
      <c r="CJ136" s="112">
        <v>326.44644</v>
      </c>
      <c r="CK136" s="112">
        <v>-1780.29169</v>
      </c>
      <c r="CL136" s="112">
        <v>3661.3497499999999</v>
      </c>
      <c r="CM136" s="112">
        <v>-1759.55765</v>
      </c>
      <c r="CN136" s="112">
        <v>-1198.5049799999999</v>
      </c>
      <c r="CO136" s="112">
        <v>-2721.2797599999999</v>
      </c>
      <c r="CP136" s="113">
        <v>9062.15</v>
      </c>
      <c r="CQ136" s="113">
        <v>10273.950000000001</v>
      </c>
      <c r="CR136" s="113">
        <v>11285.75</v>
      </c>
      <c r="CS136" s="113">
        <v>10027.549999999999</v>
      </c>
      <c r="CT136" s="113">
        <v>9769.35</v>
      </c>
      <c r="CU136" s="113">
        <v>12066.15</v>
      </c>
      <c r="CV136" s="113">
        <v>10867.95</v>
      </c>
      <c r="CW136" s="113">
        <v>9959.75</v>
      </c>
      <c r="CX136" s="113">
        <v>9901.5499999999993</v>
      </c>
      <c r="CY136" s="113">
        <v>9740.0160099999994</v>
      </c>
      <c r="CZ136" s="113">
        <v>11394.39725</v>
      </c>
      <c r="DA136" s="113">
        <v>11769.3078</v>
      </c>
      <c r="DB136" s="113">
        <v>12030.486010000001</v>
      </c>
      <c r="DC136" s="113">
        <v>10312.99951</v>
      </c>
      <c r="DD136" s="113">
        <v>12359.11219</v>
      </c>
      <c r="DE136" s="113">
        <v>11296.32193</v>
      </c>
      <c r="DF136" s="113">
        <v>13971.607480000001</v>
      </c>
      <c r="DG136" s="113">
        <v>10884.088470000001</v>
      </c>
      <c r="DH136" s="113">
        <v>17263.75647</v>
      </c>
      <c r="DI136" s="113">
        <v>19825.527730000002</v>
      </c>
      <c r="DJ136" s="113">
        <v>22473.541089999999</v>
      </c>
      <c r="DK136" s="113">
        <v>22408.272860000001</v>
      </c>
      <c r="DL136" s="113">
        <v>22525.97205</v>
      </c>
      <c r="DM136" s="113">
        <v>20959.347979999999</v>
      </c>
      <c r="DN136" s="113">
        <v>21633.013770000001</v>
      </c>
      <c r="DO136" s="113">
        <v>25506.8043</v>
      </c>
      <c r="DP136" s="113">
        <v>25140.565050000001</v>
      </c>
      <c r="DQ136" s="112">
        <v>-7523.74046</v>
      </c>
      <c r="DR136" s="112">
        <v>-8431.1304799999998</v>
      </c>
      <c r="DS136" s="112">
        <v>-10704.23329</v>
      </c>
      <c r="DT136" s="112">
        <v>-10377.78685</v>
      </c>
      <c r="DU136" s="112">
        <v>-12212.972540000001</v>
      </c>
      <c r="DV136" s="112">
        <v>-8600.2357900000006</v>
      </c>
      <c r="DW136" s="112">
        <v>-10336.69184</v>
      </c>
      <c r="DX136" s="112">
        <v>-11535.196819999999</v>
      </c>
      <c r="DY136" s="112">
        <v>-14256.47658</v>
      </c>
      <c r="DZ136" s="112">
        <v>15.163880000000001</v>
      </c>
      <c r="EA136" s="112">
        <v>170.57126</v>
      </c>
      <c r="EB136" s="112">
        <v>107.00378000000001</v>
      </c>
      <c r="EC136" s="112">
        <v>71.100149999999999</v>
      </c>
      <c r="ED136" s="112">
        <v>64.654579999999996</v>
      </c>
      <c r="EE136" s="112">
        <v>42.532550000000001</v>
      </c>
      <c r="EF136" s="112">
        <v>-9.0120199999999997</v>
      </c>
      <c r="EG136" s="112">
        <v>-58.404119999999999</v>
      </c>
      <c r="EH136" s="112">
        <v>-1.0949</v>
      </c>
      <c r="EI136" s="112">
        <v>39.563879999999997</v>
      </c>
      <c r="EJ136" s="112">
        <v>182.47126</v>
      </c>
      <c r="EK136" s="112">
        <v>593.48778000000004</v>
      </c>
      <c r="EL136" s="112">
        <v>83.000150000000005</v>
      </c>
      <c r="EM136" s="112">
        <v>76.554580000000001</v>
      </c>
      <c r="EN136" s="112">
        <v>196.37354999999999</v>
      </c>
      <c r="EO136" s="112">
        <v>605.82997999999998</v>
      </c>
      <c r="EP136" s="112">
        <v>183.49588</v>
      </c>
      <c r="EQ136" s="114">
        <v>287.60410000000002</v>
      </c>
    </row>
    <row r="137" spans="1:147" x14ac:dyDescent="0.25">
      <c r="A137" s="110" t="s">
        <v>298</v>
      </c>
      <c r="B137" s="110">
        <v>5559</v>
      </c>
      <c r="C137" s="110"/>
      <c r="D137" s="111">
        <v>1660.94094</v>
      </c>
      <c r="E137" s="111">
        <v>1753.8405499999999</v>
      </c>
      <c r="F137" s="111">
        <v>1918.07023</v>
      </c>
      <c r="G137" s="111">
        <v>2075.5232599999999</v>
      </c>
      <c r="H137" s="111">
        <v>1822.8021100000001</v>
      </c>
      <c r="I137" s="111">
        <v>2222.9549400000001</v>
      </c>
      <c r="J137" s="111">
        <v>2191.84681</v>
      </c>
      <c r="K137" s="111">
        <v>2155.6622499999999</v>
      </c>
      <c r="L137" s="111">
        <v>2193.5775899999999</v>
      </c>
      <c r="M137" s="111">
        <v>1960.51657</v>
      </c>
      <c r="N137" s="111">
        <v>2051.4076799999998</v>
      </c>
      <c r="O137" s="111">
        <v>2544.2908499999999</v>
      </c>
      <c r="P137" s="111">
        <v>2252.09438</v>
      </c>
      <c r="Q137" s="111">
        <v>1892.31332</v>
      </c>
      <c r="R137" s="111">
        <v>2343.9199400000002</v>
      </c>
      <c r="S137" s="111">
        <v>2217.2580400000002</v>
      </c>
      <c r="T137" s="111">
        <v>2225.4269199999999</v>
      </c>
      <c r="U137" s="111">
        <v>2523.8987499999998</v>
      </c>
      <c r="V137" s="112">
        <v>-299.57562999999999</v>
      </c>
      <c r="W137" s="112">
        <v>-297.56713000000002</v>
      </c>
      <c r="X137" s="112">
        <v>-626.22062000000005</v>
      </c>
      <c r="Y137" s="112">
        <v>-176.57112000000001</v>
      </c>
      <c r="Z137" s="112">
        <v>-69.511209999999906</v>
      </c>
      <c r="AA137" s="112">
        <v>-120.965</v>
      </c>
      <c r="AB137" s="112">
        <v>-25.411230000000199</v>
      </c>
      <c r="AC137" s="112">
        <v>-69.764669999999995</v>
      </c>
      <c r="AD137" s="112">
        <v>-330.32116000000002</v>
      </c>
      <c r="AE137" s="111">
        <v>1610.94094</v>
      </c>
      <c r="AF137" s="111">
        <v>1677.3405499999999</v>
      </c>
      <c r="AG137" s="111">
        <v>1795.1052299999999</v>
      </c>
      <c r="AH137" s="111">
        <v>1952.55826</v>
      </c>
      <c r="AI137" s="111">
        <v>1692.8871099999999</v>
      </c>
      <c r="AJ137" s="111">
        <v>1975.2239400000001</v>
      </c>
      <c r="AK137" s="111">
        <v>2044.11581</v>
      </c>
      <c r="AL137" s="111">
        <v>1982.7170599999999</v>
      </c>
      <c r="AM137" s="111">
        <v>1979.8543999999999</v>
      </c>
      <c r="AN137" s="112">
        <v>349.57562999999999</v>
      </c>
      <c r="AO137" s="112">
        <v>374.06713000000002</v>
      </c>
      <c r="AP137" s="112">
        <v>749.18561999999997</v>
      </c>
      <c r="AQ137" s="112">
        <v>299.53611999999998</v>
      </c>
      <c r="AR137" s="112">
        <v>199.42621</v>
      </c>
      <c r="AS137" s="112">
        <v>368.69600000000003</v>
      </c>
      <c r="AT137" s="112">
        <v>173.14223000000001</v>
      </c>
      <c r="AU137" s="112">
        <v>242.70985999999999</v>
      </c>
      <c r="AV137" s="112">
        <v>544.04435000000001</v>
      </c>
      <c r="AW137" s="113">
        <v>87.5</v>
      </c>
      <c r="AX137" s="113">
        <v>1964.0050900000001</v>
      </c>
      <c r="AY137" s="113">
        <v>216.84180000000001</v>
      </c>
      <c r="AZ137" s="113">
        <v>18.040050000000001</v>
      </c>
      <c r="BA137" s="113">
        <v>109.4325</v>
      </c>
      <c r="BB137" s="113">
        <v>315.91789</v>
      </c>
      <c r="BC137" s="113">
        <v>399.71253999999999</v>
      </c>
      <c r="BD137" s="113">
        <v>1003.34235</v>
      </c>
      <c r="BE137" s="113">
        <v>914.80944</v>
      </c>
      <c r="BF137" s="112">
        <v>0</v>
      </c>
      <c r="BG137" s="112">
        <v>0</v>
      </c>
      <c r="BH137" s="112">
        <v>0</v>
      </c>
      <c r="BI137" s="112">
        <v>0</v>
      </c>
      <c r="BJ137" s="112">
        <v>0</v>
      </c>
      <c r="BK137" s="112">
        <v>0</v>
      </c>
      <c r="BL137" s="112">
        <v>0</v>
      </c>
      <c r="BM137" s="112">
        <v>0</v>
      </c>
      <c r="BN137" s="112">
        <v>0</v>
      </c>
      <c r="BO137" s="112">
        <v>87.5</v>
      </c>
      <c r="BP137" s="112">
        <v>1964.0050900000001</v>
      </c>
      <c r="BQ137" s="112">
        <v>216.84180000000001</v>
      </c>
      <c r="BR137" s="112">
        <v>18.040050000000001</v>
      </c>
      <c r="BS137" s="112">
        <v>109.4325</v>
      </c>
      <c r="BT137" s="112">
        <v>315.91789</v>
      </c>
      <c r="BU137" s="112">
        <v>399.71253999999999</v>
      </c>
      <c r="BV137" s="112">
        <v>1003.34235</v>
      </c>
      <c r="BW137" s="112">
        <v>914.80944</v>
      </c>
      <c r="BX137" s="112">
        <v>1698.44094</v>
      </c>
      <c r="BY137" s="112">
        <v>3641.34564</v>
      </c>
      <c r="BZ137" s="112">
        <v>2011.94703</v>
      </c>
      <c r="CA137" s="112">
        <v>1970.5983100000001</v>
      </c>
      <c r="CB137" s="112">
        <v>1802.31961</v>
      </c>
      <c r="CC137" s="112">
        <v>2291.14183</v>
      </c>
      <c r="CD137" s="112">
        <v>2443.8283499999998</v>
      </c>
      <c r="CE137" s="112">
        <v>2986.0594099999998</v>
      </c>
      <c r="CF137" s="112">
        <v>2894.6638400000002</v>
      </c>
      <c r="CG137" s="112">
        <v>-262.07562999999999</v>
      </c>
      <c r="CH137" s="112">
        <v>1589.93796</v>
      </c>
      <c r="CI137" s="112">
        <v>-532.34382000000005</v>
      </c>
      <c r="CJ137" s="112">
        <v>-281.49606999999997</v>
      </c>
      <c r="CK137" s="112">
        <v>-89.993709999999993</v>
      </c>
      <c r="CL137" s="112">
        <v>-52.778109999999998</v>
      </c>
      <c r="CM137" s="112">
        <v>226.57031000000001</v>
      </c>
      <c r="CN137" s="112">
        <v>760.63248999999996</v>
      </c>
      <c r="CO137" s="112">
        <v>370.76508999999999</v>
      </c>
      <c r="CP137" s="113">
        <v>3312.2896999999998</v>
      </c>
      <c r="CQ137" s="113">
        <v>4135.0643</v>
      </c>
      <c r="CR137" s="113">
        <v>4257.2228999999998</v>
      </c>
      <c r="CS137" s="113">
        <v>4163.0895</v>
      </c>
      <c r="CT137" s="113">
        <v>3925.9560999999999</v>
      </c>
      <c r="CU137" s="113">
        <v>3821.8227000000002</v>
      </c>
      <c r="CV137" s="113">
        <v>3717.6893</v>
      </c>
      <c r="CW137" s="113">
        <v>4913.5559000000003</v>
      </c>
      <c r="CX137" s="113">
        <v>5309.4224999999997</v>
      </c>
      <c r="CY137" s="113">
        <v>3470.2423699999999</v>
      </c>
      <c r="CZ137" s="113">
        <v>4913.6111099999998</v>
      </c>
      <c r="DA137" s="113">
        <v>4406.1892600000001</v>
      </c>
      <c r="DB137" s="113">
        <v>4492.8207700000003</v>
      </c>
      <c r="DC137" s="113">
        <v>4032.8150500000002</v>
      </c>
      <c r="DD137" s="113">
        <v>3960.1769199999999</v>
      </c>
      <c r="DE137" s="113">
        <v>4147.0179099999996</v>
      </c>
      <c r="DF137" s="113">
        <v>5307.5611500000005</v>
      </c>
      <c r="DG137" s="113">
        <v>5533.0628699999997</v>
      </c>
      <c r="DH137" s="113">
        <v>2210.9120400000002</v>
      </c>
      <c r="DI137" s="113">
        <v>2064.3428199999998</v>
      </c>
      <c r="DJ137" s="113">
        <v>2089.2647900000002</v>
      </c>
      <c r="DK137" s="113">
        <v>2457.39237</v>
      </c>
      <c r="DL137" s="113">
        <v>2087.3803600000001</v>
      </c>
      <c r="DM137" s="113">
        <v>2067.52034</v>
      </c>
      <c r="DN137" s="113">
        <v>2027.7910199999999</v>
      </c>
      <c r="DO137" s="113">
        <v>2427.7017700000001</v>
      </c>
      <c r="DP137" s="113">
        <v>2282.4384</v>
      </c>
      <c r="DQ137" s="112">
        <v>1259.33033</v>
      </c>
      <c r="DR137" s="112">
        <v>2849.26829</v>
      </c>
      <c r="DS137" s="112">
        <v>2316.9244699999999</v>
      </c>
      <c r="DT137" s="112">
        <v>2035.4284</v>
      </c>
      <c r="DU137" s="112">
        <v>1945.43469</v>
      </c>
      <c r="DV137" s="112">
        <v>1892.6565800000001</v>
      </c>
      <c r="DW137" s="112">
        <v>2119.2268899999999</v>
      </c>
      <c r="DX137" s="112">
        <v>2879.8593799999999</v>
      </c>
      <c r="DY137" s="112">
        <v>3250.6244700000002</v>
      </c>
      <c r="DZ137" s="112">
        <v>35.157769999999999</v>
      </c>
      <c r="EA137" s="112">
        <v>30.463840000000001</v>
      </c>
      <c r="EB137" s="112">
        <v>32.144159999999999</v>
      </c>
      <c r="EC137" s="112">
        <v>25.513860000000001</v>
      </c>
      <c r="ED137" s="112">
        <v>22.082149999999999</v>
      </c>
      <c r="EE137" s="112">
        <v>6.27562</v>
      </c>
      <c r="EF137" s="112">
        <v>15.490539999999999</v>
      </c>
      <c r="EG137" s="112">
        <v>12.172219999999999</v>
      </c>
      <c r="EH137" s="112">
        <v>17.672540000000001</v>
      </c>
      <c r="EI137" s="112">
        <v>85.157769999999999</v>
      </c>
      <c r="EJ137" s="112">
        <v>106.96384</v>
      </c>
      <c r="EK137" s="112">
        <v>155.10916</v>
      </c>
      <c r="EL137" s="112">
        <v>148.47886</v>
      </c>
      <c r="EM137" s="112">
        <v>151.99715</v>
      </c>
      <c r="EN137" s="112">
        <v>254.00662</v>
      </c>
      <c r="EO137" s="112">
        <v>163.22154</v>
      </c>
      <c r="EP137" s="112">
        <v>185.11722</v>
      </c>
      <c r="EQ137" s="114">
        <v>231.39554000000001</v>
      </c>
    </row>
    <row r="138" spans="1:147" x14ac:dyDescent="0.25">
      <c r="A138" s="110" t="s">
        <v>297</v>
      </c>
      <c r="B138" s="110">
        <v>5857</v>
      </c>
      <c r="C138" s="110"/>
      <c r="D138" s="111">
        <v>5422.4604900000004</v>
      </c>
      <c r="E138" s="111">
        <v>6031.15445</v>
      </c>
      <c r="F138" s="111">
        <v>5780.1387400000003</v>
      </c>
      <c r="G138" s="111">
        <v>6703.3738499999999</v>
      </c>
      <c r="H138" s="111">
        <v>6186.4095900000002</v>
      </c>
      <c r="I138" s="111">
        <v>7792.4118200000003</v>
      </c>
      <c r="J138" s="111">
        <v>8541.1773099999991</v>
      </c>
      <c r="K138" s="111">
        <v>7898.6460299999999</v>
      </c>
      <c r="L138" s="111">
        <v>7495.0538999999999</v>
      </c>
      <c r="M138" s="111">
        <v>5952.0158199999996</v>
      </c>
      <c r="N138" s="111">
        <v>6916.1127500000002</v>
      </c>
      <c r="O138" s="111">
        <v>6043.8236399999996</v>
      </c>
      <c r="P138" s="111">
        <v>6876.0783700000002</v>
      </c>
      <c r="Q138" s="111">
        <v>7520.1738100000002</v>
      </c>
      <c r="R138" s="111">
        <v>7945.9120000000003</v>
      </c>
      <c r="S138" s="111">
        <v>7849.0450300000002</v>
      </c>
      <c r="T138" s="111">
        <v>8121.6690500000004</v>
      </c>
      <c r="U138" s="111">
        <v>8042.7033799999999</v>
      </c>
      <c r="V138" s="112">
        <v>-529.555329999999</v>
      </c>
      <c r="W138" s="112">
        <v>-884.95830000000001</v>
      </c>
      <c r="X138" s="112">
        <v>-263.684899999999</v>
      </c>
      <c r="Y138" s="112">
        <v>-172.70452</v>
      </c>
      <c r="Z138" s="112">
        <v>-1333.76422</v>
      </c>
      <c r="AA138" s="112">
        <v>-153.50018</v>
      </c>
      <c r="AB138" s="112">
        <v>692.13227999999901</v>
      </c>
      <c r="AC138" s="112">
        <v>-223.023020000001</v>
      </c>
      <c r="AD138" s="112">
        <v>-547.64948000000004</v>
      </c>
      <c r="AE138" s="111">
        <v>5207.4604900000004</v>
      </c>
      <c r="AF138" s="111">
        <v>5517.8400499999998</v>
      </c>
      <c r="AG138" s="111">
        <v>5504.5570900000002</v>
      </c>
      <c r="AH138" s="111">
        <v>5888.7479999999996</v>
      </c>
      <c r="AI138" s="111">
        <v>5771.7639900000004</v>
      </c>
      <c r="AJ138" s="111">
        <v>7035.0482700000002</v>
      </c>
      <c r="AK138" s="111">
        <v>7886.9677099999999</v>
      </c>
      <c r="AL138" s="111">
        <v>7474.3453300000001</v>
      </c>
      <c r="AM138" s="111">
        <v>7004.7662499999997</v>
      </c>
      <c r="AN138" s="112">
        <v>744.555329999999</v>
      </c>
      <c r="AO138" s="112">
        <v>1398.2727</v>
      </c>
      <c r="AP138" s="112">
        <v>539.26654999999903</v>
      </c>
      <c r="AQ138" s="112">
        <v>987.33037000000104</v>
      </c>
      <c r="AR138" s="112">
        <v>1748.4098200000001</v>
      </c>
      <c r="AS138" s="112">
        <v>910.86373000000003</v>
      </c>
      <c r="AT138" s="112">
        <v>-37.922679999999701</v>
      </c>
      <c r="AU138" s="112">
        <v>647.32371999999998</v>
      </c>
      <c r="AV138" s="112">
        <v>1037.93713</v>
      </c>
      <c r="AW138" s="113">
        <v>583.9117</v>
      </c>
      <c r="AX138" s="113">
        <v>478.45015000000001</v>
      </c>
      <c r="AY138" s="113">
        <v>905.28229999999996</v>
      </c>
      <c r="AZ138" s="113">
        <v>2695.3268499999999</v>
      </c>
      <c r="BA138" s="113">
        <v>2622.9838500000001</v>
      </c>
      <c r="BB138" s="113">
        <v>404.13614999999999</v>
      </c>
      <c r="BC138" s="113">
        <v>630.50535000000002</v>
      </c>
      <c r="BD138" s="113">
        <v>321.54764999999998</v>
      </c>
      <c r="BE138" s="113">
        <v>186.76894999999999</v>
      </c>
      <c r="BF138" s="112">
        <v>236.91800000000001</v>
      </c>
      <c r="BG138" s="112">
        <v>0</v>
      </c>
      <c r="BH138" s="112">
        <v>63.962000000000003</v>
      </c>
      <c r="BI138" s="112">
        <v>104.14815</v>
      </c>
      <c r="BJ138" s="112">
        <v>600.83335</v>
      </c>
      <c r="BK138" s="112">
        <v>221.44399999999999</v>
      </c>
      <c r="BL138" s="112">
        <v>129.33734999999999</v>
      </c>
      <c r="BM138" s="112">
        <v>0</v>
      </c>
      <c r="BN138" s="112">
        <v>0</v>
      </c>
      <c r="BO138" s="112">
        <v>346.99369999999999</v>
      </c>
      <c r="BP138" s="112">
        <v>478.45015000000001</v>
      </c>
      <c r="BQ138" s="112">
        <v>841.32029999999997</v>
      </c>
      <c r="BR138" s="112">
        <v>2591.1786999999999</v>
      </c>
      <c r="BS138" s="112">
        <v>2022.1505</v>
      </c>
      <c r="BT138" s="112">
        <v>182.69215</v>
      </c>
      <c r="BU138" s="112">
        <v>501.16800000000001</v>
      </c>
      <c r="BV138" s="112">
        <v>321.54764999999998</v>
      </c>
      <c r="BW138" s="112">
        <v>186.76894999999999</v>
      </c>
      <c r="BX138" s="112">
        <v>5791.37219</v>
      </c>
      <c r="BY138" s="112">
        <v>5996.2902000000004</v>
      </c>
      <c r="BZ138" s="112">
        <v>6409.8393900000001</v>
      </c>
      <c r="CA138" s="112">
        <v>8584.0748500000009</v>
      </c>
      <c r="CB138" s="112">
        <v>8394.74784</v>
      </c>
      <c r="CC138" s="112">
        <v>7439.1844199999996</v>
      </c>
      <c r="CD138" s="112">
        <v>8517.4730600000003</v>
      </c>
      <c r="CE138" s="112">
        <v>7795.8929799999996</v>
      </c>
      <c r="CF138" s="112">
        <v>7191.5352000000003</v>
      </c>
      <c r="CG138" s="112">
        <v>-397.56162999999998</v>
      </c>
      <c r="CH138" s="112">
        <v>-919.82254999999998</v>
      </c>
      <c r="CI138" s="112">
        <v>302.05374999999998</v>
      </c>
      <c r="CJ138" s="112">
        <v>1603.84833</v>
      </c>
      <c r="CK138" s="112">
        <v>273.74068</v>
      </c>
      <c r="CL138" s="112">
        <v>-728.17157999999995</v>
      </c>
      <c r="CM138" s="112">
        <v>539.09068000000002</v>
      </c>
      <c r="CN138" s="112">
        <v>-325.77607</v>
      </c>
      <c r="CO138" s="112">
        <v>-851.16818000000001</v>
      </c>
      <c r="CP138" s="113">
        <v>1850</v>
      </c>
      <c r="CQ138" s="113">
        <v>1410</v>
      </c>
      <c r="CR138" s="113">
        <v>970</v>
      </c>
      <c r="CS138" s="113">
        <v>3480</v>
      </c>
      <c r="CT138" s="113">
        <v>3190</v>
      </c>
      <c r="CU138" s="113">
        <v>3100</v>
      </c>
      <c r="CV138" s="113">
        <v>2790</v>
      </c>
      <c r="CW138" s="113">
        <v>4080</v>
      </c>
      <c r="CX138" s="113">
        <v>2370</v>
      </c>
      <c r="CY138" s="113">
        <v>2227.8603199999998</v>
      </c>
      <c r="CZ138" s="113">
        <v>1827.7741000000001</v>
      </c>
      <c r="DA138" s="113">
        <v>1328.3942999999999</v>
      </c>
      <c r="DB138" s="113">
        <v>4588.1214</v>
      </c>
      <c r="DC138" s="113">
        <v>3741.1098299999999</v>
      </c>
      <c r="DD138" s="113">
        <v>3471.20964</v>
      </c>
      <c r="DE138" s="113">
        <v>3215.6248999999998</v>
      </c>
      <c r="DF138" s="113">
        <v>4331.55926</v>
      </c>
      <c r="DG138" s="113">
        <v>2626.8668499999999</v>
      </c>
      <c r="DH138" s="113">
        <v>4381.6504800000002</v>
      </c>
      <c r="DI138" s="113">
        <v>4901.38681</v>
      </c>
      <c r="DJ138" s="113">
        <v>4099.9532600000002</v>
      </c>
      <c r="DK138" s="113">
        <v>5755.8320299999996</v>
      </c>
      <c r="DL138" s="113">
        <v>4635.07978</v>
      </c>
      <c r="DM138" s="113">
        <v>5093.3511699999999</v>
      </c>
      <c r="DN138" s="113">
        <v>4298.6757500000003</v>
      </c>
      <c r="DO138" s="113">
        <v>5740.3861800000004</v>
      </c>
      <c r="DP138" s="113">
        <v>4886.8619500000004</v>
      </c>
      <c r="DQ138" s="112">
        <v>-2153.79016</v>
      </c>
      <c r="DR138" s="112">
        <v>-3073.6127099999999</v>
      </c>
      <c r="DS138" s="112">
        <v>-2771.5589599999998</v>
      </c>
      <c r="DT138" s="112">
        <v>-1167.71063</v>
      </c>
      <c r="DU138" s="112">
        <v>-893.96995000000004</v>
      </c>
      <c r="DV138" s="112">
        <v>-1622.1415300000001</v>
      </c>
      <c r="DW138" s="112">
        <v>-1083.0508500000001</v>
      </c>
      <c r="DX138" s="112">
        <v>-1408.82692</v>
      </c>
      <c r="DY138" s="112">
        <v>-2259.9951000000001</v>
      </c>
      <c r="DZ138" s="112">
        <v>17.142720000000001</v>
      </c>
      <c r="EA138" s="112">
        <v>12.264799999999999</v>
      </c>
      <c r="EB138" s="112">
        <v>-26.28491</v>
      </c>
      <c r="EC138" s="112">
        <v>-11.98016</v>
      </c>
      <c r="ED138" s="112">
        <v>-28.084900000000001</v>
      </c>
      <c r="EE138" s="112">
        <v>-27.2302</v>
      </c>
      <c r="EF138" s="112">
        <v>-35.723509999999997</v>
      </c>
      <c r="EG138" s="112">
        <v>-40.180100000000003</v>
      </c>
      <c r="EH138" s="112">
        <v>-31.754809999999999</v>
      </c>
      <c r="EI138" s="112">
        <v>232.14272</v>
      </c>
      <c r="EJ138" s="112">
        <v>525.5788</v>
      </c>
      <c r="EK138" s="112">
        <v>249.29709</v>
      </c>
      <c r="EL138" s="112">
        <v>802.64584000000002</v>
      </c>
      <c r="EM138" s="112">
        <v>386.56110000000001</v>
      </c>
      <c r="EN138" s="112">
        <v>730.13379999999995</v>
      </c>
      <c r="EO138" s="112">
        <v>618.48649</v>
      </c>
      <c r="EP138" s="112">
        <v>384.12090000000001</v>
      </c>
      <c r="EQ138" s="114">
        <v>458.53318999999999</v>
      </c>
    </row>
    <row r="139" spans="1:147" x14ac:dyDescent="0.25">
      <c r="A139" s="110" t="s">
        <v>296</v>
      </c>
      <c r="B139" s="110">
        <v>5428</v>
      </c>
      <c r="C139" s="110"/>
      <c r="D139" s="111">
        <v>9172.7848599999998</v>
      </c>
      <c r="E139" s="111">
        <v>9653.5561099999995</v>
      </c>
      <c r="F139" s="111">
        <v>9924.5564400000003</v>
      </c>
      <c r="G139" s="111">
        <v>10043.6104</v>
      </c>
      <c r="H139" s="111">
        <v>10735.39884</v>
      </c>
      <c r="I139" s="111">
        <v>10579.6155</v>
      </c>
      <c r="J139" s="111">
        <v>11313.757540000001</v>
      </c>
      <c r="K139" s="111">
        <v>10779.377259999999</v>
      </c>
      <c r="L139" s="111">
        <v>11696.94219</v>
      </c>
      <c r="M139" s="111">
        <v>9511.0471600000001</v>
      </c>
      <c r="N139" s="111">
        <v>9139.1786699999993</v>
      </c>
      <c r="O139" s="111">
        <v>10220.93562</v>
      </c>
      <c r="P139" s="111">
        <v>10597.636210000001</v>
      </c>
      <c r="Q139" s="111">
        <v>10827.80708</v>
      </c>
      <c r="R139" s="111">
        <v>11042.039580000001</v>
      </c>
      <c r="S139" s="111">
        <v>11707.4648</v>
      </c>
      <c r="T139" s="111">
        <v>11997.322560000001</v>
      </c>
      <c r="U139" s="111">
        <v>12087.46544</v>
      </c>
      <c r="V139" s="112">
        <v>-338.26229999999998</v>
      </c>
      <c r="W139" s="112">
        <v>514.37743999999998</v>
      </c>
      <c r="X139" s="112">
        <v>-296.37918000000002</v>
      </c>
      <c r="Y139" s="112">
        <v>-554.025810000001</v>
      </c>
      <c r="Z139" s="112">
        <v>-92.408240000000703</v>
      </c>
      <c r="AA139" s="112">
        <v>-462.42408000000103</v>
      </c>
      <c r="AB139" s="112">
        <v>-393.707259999999</v>
      </c>
      <c r="AC139" s="112">
        <v>-1217.9453000000001</v>
      </c>
      <c r="AD139" s="112">
        <v>-390.52325000000002</v>
      </c>
      <c r="AE139" s="111">
        <v>8512.2098600000008</v>
      </c>
      <c r="AF139" s="111">
        <v>8971.6811099999995</v>
      </c>
      <c r="AG139" s="111">
        <v>9251.6814400000003</v>
      </c>
      <c r="AH139" s="111">
        <v>9253.0103999999992</v>
      </c>
      <c r="AI139" s="111">
        <v>9942.0988400000006</v>
      </c>
      <c r="AJ139" s="111">
        <v>9780.2155000000002</v>
      </c>
      <c r="AK139" s="111">
        <v>10060.544739999999</v>
      </c>
      <c r="AL139" s="111">
        <v>9786.6469099999995</v>
      </c>
      <c r="AM139" s="111">
        <v>10749.54219</v>
      </c>
      <c r="AN139" s="112">
        <v>998.837299999999</v>
      </c>
      <c r="AO139" s="112">
        <v>167.49755999999999</v>
      </c>
      <c r="AP139" s="112">
        <v>969.25418000000002</v>
      </c>
      <c r="AQ139" s="112">
        <v>1344.62581</v>
      </c>
      <c r="AR139" s="112">
        <v>885.70824000000005</v>
      </c>
      <c r="AS139" s="112">
        <v>1261.8240800000001</v>
      </c>
      <c r="AT139" s="112">
        <v>1646.9200599999999</v>
      </c>
      <c r="AU139" s="112">
        <v>2210.6756500000001</v>
      </c>
      <c r="AV139" s="112">
        <v>1337.9232500000001</v>
      </c>
      <c r="AW139" s="113">
        <v>407.50749000000002</v>
      </c>
      <c r="AX139" s="113">
        <v>221.03130999999999</v>
      </c>
      <c r="AY139" s="113">
        <v>2544.8150000000001</v>
      </c>
      <c r="AZ139" s="113">
        <v>1559.0253499999999</v>
      </c>
      <c r="BA139" s="113">
        <v>2022.2701500000001</v>
      </c>
      <c r="BB139" s="113">
        <v>4051.7311500000001</v>
      </c>
      <c r="BC139" s="113">
        <v>1842.07305</v>
      </c>
      <c r="BD139" s="113">
        <v>909.82510000000002</v>
      </c>
      <c r="BE139" s="113">
        <v>182.24080000000001</v>
      </c>
      <c r="BF139" s="112">
        <v>48</v>
      </c>
      <c r="BG139" s="112">
        <v>77.454499999999996</v>
      </c>
      <c r="BH139" s="112">
        <v>0.76</v>
      </c>
      <c r="BI139" s="112">
        <v>149.49823000000001</v>
      </c>
      <c r="BJ139" s="112">
        <v>1</v>
      </c>
      <c r="BK139" s="112">
        <v>1</v>
      </c>
      <c r="BL139" s="112">
        <v>0</v>
      </c>
      <c r="BM139" s="112">
        <v>45.33</v>
      </c>
      <c r="BN139" s="112">
        <v>0</v>
      </c>
      <c r="BO139" s="112">
        <v>359.50749000000002</v>
      </c>
      <c r="BP139" s="112">
        <v>143.57680999999999</v>
      </c>
      <c r="BQ139" s="112">
        <v>2544.0549999999998</v>
      </c>
      <c r="BR139" s="112">
        <v>1409.52712</v>
      </c>
      <c r="BS139" s="112">
        <v>2021.2701500000001</v>
      </c>
      <c r="BT139" s="112">
        <v>4050.7311500000001</v>
      </c>
      <c r="BU139" s="112">
        <v>1842.07305</v>
      </c>
      <c r="BV139" s="112">
        <v>864.49509999999998</v>
      </c>
      <c r="BW139" s="112">
        <v>182.24080000000001</v>
      </c>
      <c r="BX139" s="112">
        <v>8919.7173500000008</v>
      </c>
      <c r="BY139" s="112">
        <v>9192.7124199999998</v>
      </c>
      <c r="BZ139" s="112">
        <v>11796.496440000001</v>
      </c>
      <c r="CA139" s="112">
        <v>10812.035749999999</v>
      </c>
      <c r="CB139" s="112">
        <v>11964.368990000001</v>
      </c>
      <c r="CC139" s="112">
        <v>13831.94665</v>
      </c>
      <c r="CD139" s="112">
        <v>11902.61779</v>
      </c>
      <c r="CE139" s="112">
        <v>10696.472009999999</v>
      </c>
      <c r="CF139" s="112">
        <v>10931.78299</v>
      </c>
      <c r="CG139" s="112">
        <v>-639.32980999999995</v>
      </c>
      <c r="CH139" s="112">
        <v>-23.920750000000002</v>
      </c>
      <c r="CI139" s="112">
        <v>1574.8008199999999</v>
      </c>
      <c r="CJ139" s="112">
        <v>64.901309999999995</v>
      </c>
      <c r="CK139" s="112">
        <v>1135.5619099999999</v>
      </c>
      <c r="CL139" s="112">
        <v>2788.9070700000002</v>
      </c>
      <c r="CM139" s="112">
        <v>195.15298999999999</v>
      </c>
      <c r="CN139" s="112">
        <v>-1346.18055</v>
      </c>
      <c r="CO139" s="112">
        <v>-1155.68245</v>
      </c>
      <c r="CP139" s="113">
        <v>11210.495999999999</v>
      </c>
      <c r="CQ139" s="113">
        <v>10957.70717</v>
      </c>
      <c r="CR139" s="113">
        <v>13679.359700000001</v>
      </c>
      <c r="CS139" s="113">
        <v>14348.757799999999</v>
      </c>
      <c r="CT139" s="113">
        <v>14600.157999999999</v>
      </c>
      <c r="CU139" s="113">
        <v>17818.923750000002</v>
      </c>
      <c r="CV139" s="113">
        <v>17799.956750000001</v>
      </c>
      <c r="CW139" s="113">
        <v>17495.989750000001</v>
      </c>
      <c r="CX139" s="113">
        <v>16369.02275</v>
      </c>
      <c r="CY139" s="113">
        <v>12105.042390000001</v>
      </c>
      <c r="CZ139" s="113">
        <v>11887.10829</v>
      </c>
      <c r="DA139" s="113">
        <v>14543.016460000001</v>
      </c>
      <c r="DB139" s="113">
        <v>14993.2039</v>
      </c>
      <c r="DC139" s="113">
        <v>16669.914349999999</v>
      </c>
      <c r="DD139" s="113">
        <v>18902.96558</v>
      </c>
      <c r="DE139" s="113">
        <v>18493.876909999999</v>
      </c>
      <c r="DF139" s="113">
        <v>18027.148109999998</v>
      </c>
      <c r="DG139" s="113">
        <v>17585.69355</v>
      </c>
      <c r="DH139" s="113">
        <v>4766.0631299999995</v>
      </c>
      <c r="DI139" s="113">
        <v>4572.5147299999999</v>
      </c>
      <c r="DJ139" s="113">
        <v>5655.8693300000004</v>
      </c>
      <c r="DK139" s="113">
        <v>5780.2713100000001</v>
      </c>
      <c r="DL139" s="113">
        <v>6354.5965500000002</v>
      </c>
      <c r="DM139" s="113">
        <v>6078.4572099999996</v>
      </c>
      <c r="DN139" s="113">
        <v>5474.2155499999999</v>
      </c>
      <c r="DO139" s="113">
        <v>6353.6673000000001</v>
      </c>
      <c r="DP139" s="113">
        <v>7067.8951900000002</v>
      </c>
      <c r="DQ139" s="112">
        <v>7338.9792600000001</v>
      </c>
      <c r="DR139" s="112">
        <v>7314.5935600000003</v>
      </c>
      <c r="DS139" s="112">
        <v>8887.1471299999994</v>
      </c>
      <c r="DT139" s="112">
        <v>9212.9325900000003</v>
      </c>
      <c r="DU139" s="112">
        <v>10315.317800000001</v>
      </c>
      <c r="DV139" s="112">
        <v>12824.50837</v>
      </c>
      <c r="DW139" s="112">
        <v>13019.66136</v>
      </c>
      <c r="DX139" s="112">
        <v>11673.480809999999</v>
      </c>
      <c r="DY139" s="112">
        <v>10517.798360000001</v>
      </c>
      <c r="DZ139" s="112">
        <v>147.30293</v>
      </c>
      <c r="EA139" s="112">
        <v>113.91601</v>
      </c>
      <c r="EB139" s="112">
        <v>112.67693</v>
      </c>
      <c r="EC139" s="112">
        <v>117.93599</v>
      </c>
      <c r="ED139" s="112">
        <v>89.565150000000003</v>
      </c>
      <c r="EE139" s="112">
        <v>93.58175</v>
      </c>
      <c r="EF139" s="112">
        <v>101.80852</v>
      </c>
      <c r="EG139" s="112">
        <v>87.197839999999999</v>
      </c>
      <c r="EH139" s="112">
        <v>73.298649999999995</v>
      </c>
      <c r="EI139" s="112">
        <v>807.87792999999999</v>
      </c>
      <c r="EJ139" s="112">
        <v>795.79101000000003</v>
      </c>
      <c r="EK139" s="112">
        <v>785.55192999999997</v>
      </c>
      <c r="EL139" s="112">
        <v>908.53598999999997</v>
      </c>
      <c r="EM139" s="112">
        <v>882.86514999999997</v>
      </c>
      <c r="EN139" s="112">
        <v>892.98175000000003</v>
      </c>
      <c r="EO139" s="112">
        <v>1355.02152</v>
      </c>
      <c r="EP139" s="112">
        <v>1079.9278400000001</v>
      </c>
      <c r="EQ139" s="114">
        <v>1020.69865</v>
      </c>
    </row>
    <row r="140" spans="1:147" x14ac:dyDescent="0.25">
      <c r="A140" s="110" t="s">
        <v>295</v>
      </c>
      <c r="B140" s="110">
        <v>5719</v>
      </c>
      <c r="C140" s="110"/>
      <c r="D140" s="111">
        <v>9890.2472799999996</v>
      </c>
      <c r="E140" s="111">
        <v>9114.5883099999992</v>
      </c>
      <c r="F140" s="111">
        <v>7739.5980900000004</v>
      </c>
      <c r="G140" s="111">
        <v>8623.4760200000001</v>
      </c>
      <c r="H140" s="111">
        <v>9012.0701499999996</v>
      </c>
      <c r="I140" s="111">
        <v>11102.40933</v>
      </c>
      <c r="J140" s="111">
        <v>11531.35313</v>
      </c>
      <c r="K140" s="111">
        <v>11152.01525</v>
      </c>
      <c r="L140" s="111">
        <v>11641.75857</v>
      </c>
      <c r="M140" s="111">
        <v>7325.6369599999998</v>
      </c>
      <c r="N140" s="111">
        <v>8005.0681800000002</v>
      </c>
      <c r="O140" s="111">
        <v>8282.2947399999994</v>
      </c>
      <c r="P140" s="111">
        <v>8417.6885999999995</v>
      </c>
      <c r="Q140" s="111">
        <v>10780.3637</v>
      </c>
      <c r="R140" s="111">
        <v>9400.6740399999999</v>
      </c>
      <c r="S140" s="111">
        <v>13012.153759999999</v>
      </c>
      <c r="T140" s="111">
        <v>10826.479960000001</v>
      </c>
      <c r="U140" s="111">
        <v>12243.030049999999</v>
      </c>
      <c r="V140" s="112">
        <v>2564.6103199999998</v>
      </c>
      <c r="W140" s="112">
        <v>1109.5201300000001</v>
      </c>
      <c r="X140" s="112">
        <v>-542.69664999999895</v>
      </c>
      <c r="Y140" s="112">
        <v>205.78742000000099</v>
      </c>
      <c r="Z140" s="112">
        <v>-1768.2935500000001</v>
      </c>
      <c r="AA140" s="112">
        <v>1701.7352900000001</v>
      </c>
      <c r="AB140" s="112">
        <v>-1480.80063</v>
      </c>
      <c r="AC140" s="112">
        <v>325.53528999999997</v>
      </c>
      <c r="AD140" s="112">
        <v>-601.27147999999897</v>
      </c>
      <c r="AE140" s="111">
        <v>9890.2472799999996</v>
      </c>
      <c r="AF140" s="111">
        <v>9064.5883099999992</v>
      </c>
      <c r="AG140" s="111">
        <v>7689.5980900000004</v>
      </c>
      <c r="AH140" s="111">
        <v>8567.3760199999997</v>
      </c>
      <c r="AI140" s="111">
        <v>8912.3654999999999</v>
      </c>
      <c r="AJ140" s="111">
        <v>10998.42556</v>
      </c>
      <c r="AK140" s="111">
        <v>11409.35313</v>
      </c>
      <c r="AL140" s="111">
        <v>11030.01525</v>
      </c>
      <c r="AM140" s="111">
        <v>11487.15857</v>
      </c>
      <c r="AN140" s="112">
        <v>-2564.6103199999998</v>
      </c>
      <c r="AO140" s="112">
        <v>-1059.5201300000001</v>
      </c>
      <c r="AP140" s="112">
        <v>592.69664999999895</v>
      </c>
      <c r="AQ140" s="112">
        <v>-149.68742</v>
      </c>
      <c r="AR140" s="112">
        <v>1867.9982</v>
      </c>
      <c r="AS140" s="112">
        <v>-1597.75152</v>
      </c>
      <c r="AT140" s="112">
        <v>1602.80063</v>
      </c>
      <c r="AU140" s="112">
        <v>-203.53529</v>
      </c>
      <c r="AV140" s="112">
        <v>755.87148000000002</v>
      </c>
      <c r="AW140" s="113">
        <v>819.42066</v>
      </c>
      <c r="AX140" s="113">
        <v>364.06513999999999</v>
      </c>
      <c r="AY140" s="113">
        <v>231.06870000000001</v>
      </c>
      <c r="AZ140" s="113">
        <v>1474.27737</v>
      </c>
      <c r="BA140" s="113">
        <v>989.7242</v>
      </c>
      <c r="BB140" s="113">
        <v>912.73512000000005</v>
      </c>
      <c r="BC140" s="113">
        <v>842.63670000000002</v>
      </c>
      <c r="BD140" s="113">
        <v>1191.61239</v>
      </c>
      <c r="BE140" s="113">
        <v>199.31826000000001</v>
      </c>
      <c r="BF140" s="112">
        <v>43.552</v>
      </c>
      <c r="BG140" s="112">
        <v>0</v>
      </c>
      <c r="BH140" s="112">
        <v>103.7037</v>
      </c>
      <c r="BI140" s="112">
        <v>0</v>
      </c>
      <c r="BJ140" s="112">
        <v>410.92667999999998</v>
      </c>
      <c r="BK140" s="112">
        <v>0</v>
      </c>
      <c r="BL140" s="112">
        <v>0</v>
      </c>
      <c r="BM140" s="112">
        <v>0</v>
      </c>
      <c r="BN140" s="112">
        <v>0</v>
      </c>
      <c r="BO140" s="112">
        <v>775.86865999999998</v>
      </c>
      <c r="BP140" s="112">
        <v>364.06513999999999</v>
      </c>
      <c r="BQ140" s="112">
        <v>127.36499999999999</v>
      </c>
      <c r="BR140" s="112">
        <v>1474.27737</v>
      </c>
      <c r="BS140" s="112">
        <v>578.79751999999996</v>
      </c>
      <c r="BT140" s="112">
        <v>912.73512000000005</v>
      </c>
      <c r="BU140" s="112">
        <v>842.63670000000002</v>
      </c>
      <c r="BV140" s="112">
        <v>1191.61239</v>
      </c>
      <c r="BW140" s="112">
        <v>199.31826000000001</v>
      </c>
      <c r="BX140" s="112">
        <v>10709.667939999999</v>
      </c>
      <c r="BY140" s="112">
        <v>9428.6534499999998</v>
      </c>
      <c r="BZ140" s="112">
        <v>7920.6667900000002</v>
      </c>
      <c r="CA140" s="112">
        <v>10041.653389999999</v>
      </c>
      <c r="CB140" s="112">
        <v>9902.0897000000004</v>
      </c>
      <c r="CC140" s="112">
        <v>11911.160680000001</v>
      </c>
      <c r="CD140" s="112">
        <v>12251.98983</v>
      </c>
      <c r="CE140" s="112">
        <v>12221.627640000001</v>
      </c>
      <c r="CF140" s="112">
        <v>11686.47683</v>
      </c>
      <c r="CG140" s="112">
        <v>3340.4789799999999</v>
      </c>
      <c r="CH140" s="112">
        <v>1423.58527</v>
      </c>
      <c r="CI140" s="112">
        <v>-465.33165000000002</v>
      </c>
      <c r="CJ140" s="112">
        <v>1623.96479</v>
      </c>
      <c r="CK140" s="112">
        <v>-1289.2006799999999</v>
      </c>
      <c r="CL140" s="112">
        <v>2510.4866400000001</v>
      </c>
      <c r="CM140" s="112">
        <v>-760.16393000000005</v>
      </c>
      <c r="CN140" s="112">
        <v>1395.14768</v>
      </c>
      <c r="CO140" s="112">
        <v>-556.55322000000001</v>
      </c>
      <c r="CP140" s="113">
        <v>6410.6786499999998</v>
      </c>
      <c r="CQ140" s="113">
        <v>5790.6786499999998</v>
      </c>
      <c r="CR140" s="113">
        <v>5370.6786499999998</v>
      </c>
      <c r="CS140" s="113">
        <v>7046.5</v>
      </c>
      <c r="CT140" s="113">
        <v>7526.5217499999999</v>
      </c>
      <c r="CU140" s="113">
        <v>7301.5</v>
      </c>
      <c r="CV140" s="113">
        <v>9026.5</v>
      </c>
      <c r="CW140" s="113">
        <v>8567.2900000000009</v>
      </c>
      <c r="CX140" s="113">
        <v>10108.08</v>
      </c>
      <c r="CY140" s="113">
        <v>7035.9913500000002</v>
      </c>
      <c r="CZ140" s="113">
        <v>6537.7121200000001</v>
      </c>
      <c r="DA140" s="113">
        <v>6040.4437799999996</v>
      </c>
      <c r="DB140" s="113">
        <v>7468.8470500000003</v>
      </c>
      <c r="DC140" s="113">
        <v>8163.98963</v>
      </c>
      <c r="DD140" s="113">
        <v>9351.3388300000006</v>
      </c>
      <c r="DE140" s="113">
        <v>11126.64502</v>
      </c>
      <c r="DF140" s="113">
        <v>13240.694890000001</v>
      </c>
      <c r="DG140" s="113">
        <v>15130.97933</v>
      </c>
      <c r="DH140" s="113">
        <v>9791.1123299999999</v>
      </c>
      <c r="DI140" s="113">
        <v>7869.2478300000002</v>
      </c>
      <c r="DJ140" s="113">
        <v>7837.3111399999998</v>
      </c>
      <c r="DK140" s="113">
        <v>7890.9283100000002</v>
      </c>
      <c r="DL140" s="113">
        <v>9875.2715700000008</v>
      </c>
      <c r="DM140" s="113">
        <v>8552.1341300000004</v>
      </c>
      <c r="DN140" s="113">
        <v>11087.60425</v>
      </c>
      <c r="DO140" s="113">
        <v>11806.45948</v>
      </c>
      <c r="DP140" s="113">
        <v>14252.487059999999</v>
      </c>
      <c r="DQ140" s="112">
        <v>-2755.1209800000001</v>
      </c>
      <c r="DR140" s="112">
        <v>-1331.5357100000001</v>
      </c>
      <c r="DS140" s="112">
        <v>-1796.86736</v>
      </c>
      <c r="DT140" s="112">
        <v>-422.08125999999999</v>
      </c>
      <c r="DU140" s="112">
        <v>-1711.2819400000001</v>
      </c>
      <c r="DV140" s="112">
        <v>799.2047</v>
      </c>
      <c r="DW140" s="112">
        <v>39.040770000000002</v>
      </c>
      <c r="DX140" s="112">
        <v>1434.23541</v>
      </c>
      <c r="DY140" s="112">
        <v>878.49226999999996</v>
      </c>
      <c r="DZ140" s="112">
        <v>-31.299759999999999</v>
      </c>
      <c r="EA140" s="112">
        <v>48.014949999999999</v>
      </c>
      <c r="EB140" s="112">
        <v>5.2065799999999998</v>
      </c>
      <c r="EC140" s="112">
        <v>16.857589999999998</v>
      </c>
      <c r="ED140" s="112">
        <v>11.43014</v>
      </c>
      <c r="EE140" s="112">
        <v>11.005649999999999</v>
      </c>
      <c r="EF140" s="112">
        <v>-32.791870000000003</v>
      </c>
      <c r="EG140" s="112">
        <v>49.60642</v>
      </c>
      <c r="EH140" s="112">
        <v>41.404800000000002</v>
      </c>
      <c r="EI140" s="112">
        <v>-31.299759999999999</v>
      </c>
      <c r="EJ140" s="112">
        <v>98.014949999999999</v>
      </c>
      <c r="EK140" s="112">
        <v>55.206580000000002</v>
      </c>
      <c r="EL140" s="112">
        <v>72.957589999999996</v>
      </c>
      <c r="EM140" s="112">
        <v>111.13514000000001</v>
      </c>
      <c r="EN140" s="112">
        <v>114.98965</v>
      </c>
      <c r="EO140" s="112">
        <v>89.208129999999997</v>
      </c>
      <c r="EP140" s="112">
        <v>171.60642000000001</v>
      </c>
      <c r="EQ140" s="114">
        <v>196.00479999999999</v>
      </c>
    </row>
    <row r="141" spans="1:147" x14ac:dyDescent="0.25">
      <c r="A141" s="110" t="s">
        <v>294</v>
      </c>
      <c r="B141" s="110">
        <v>5720</v>
      </c>
      <c r="C141" s="110"/>
      <c r="D141" s="111">
        <v>5340.9644699999999</v>
      </c>
      <c r="E141" s="111">
        <v>7088.6953999999996</v>
      </c>
      <c r="F141" s="111">
        <v>6654.5528800000002</v>
      </c>
      <c r="G141" s="111">
        <v>6986.4059600000001</v>
      </c>
      <c r="H141" s="111">
        <v>6510.6768700000002</v>
      </c>
      <c r="I141" s="111">
        <v>6542.4969000000001</v>
      </c>
      <c r="J141" s="111">
        <v>7610.35311</v>
      </c>
      <c r="K141" s="111">
        <v>7436.8868300000004</v>
      </c>
      <c r="L141" s="111">
        <v>6732.1724599999998</v>
      </c>
      <c r="M141" s="111">
        <v>6324.2069499999998</v>
      </c>
      <c r="N141" s="111">
        <v>6345.7873399999999</v>
      </c>
      <c r="O141" s="111">
        <v>7021.4246999999996</v>
      </c>
      <c r="P141" s="111">
        <v>6144.2009099999996</v>
      </c>
      <c r="Q141" s="111">
        <v>6410.9056499999997</v>
      </c>
      <c r="R141" s="111">
        <v>6314.4526599999999</v>
      </c>
      <c r="S141" s="111">
        <v>7832.6448600000003</v>
      </c>
      <c r="T141" s="111">
        <v>7674.9304599999996</v>
      </c>
      <c r="U141" s="111">
        <v>6979.0559800000001</v>
      </c>
      <c r="V141" s="112">
        <v>-983.24248</v>
      </c>
      <c r="W141" s="112">
        <v>742.90805999999998</v>
      </c>
      <c r="X141" s="112">
        <v>-366.87181999999899</v>
      </c>
      <c r="Y141" s="112">
        <v>842.20505000000003</v>
      </c>
      <c r="Z141" s="112">
        <v>99.771220000000497</v>
      </c>
      <c r="AA141" s="112">
        <v>228.04424</v>
      </c>
      <c r="AB141" s="112">
        <v>-222.29175000000001</v>
      </c>
      <c r="AC141" s="112">
        <v>-238.04362999999901</v>
      </c>
      <c r="AD141" s="112">
        <v>-246.88352</v>
      </c>
      <c r="AE141" s="111">
        <v>4970.2844699999996</v>
      </c>
      <c r="AF141" s="111">
        <v>6777.0654000000004</v>
      </c>
      <c r="AG141" s="111">
        <v>6235.9228800000001</v>
      </c>
      <c r="AH141" s="111">
        <v>6557.4759599999998</v>
      </c>
      <c r="AI141" s="111">
        <v>5996.1936699999997</v>
      </c>
      <c r="AJ141" s="111">
        <v>6057.1062499999998</v>
      </c>
      <c r="AK141" s="111">
        <v>7091.0486099999998</v>
      </c>
      <c r="AL141" s="111">
        <v>6945.05033</v>
      </c>
      <c r="AM141" s="111">
        <v>6473.7924599999997</v>
      </c>
      <c r="AN141" s="112">
        <v>1353.92248</v>
      </c>
      <c r="AO141" s="112">
        <v>-431.27806000000101</v>
      </c>
      <c r="AP141" s="112">
        <v>785.50181999999904</v>
      </c>
      <c r="AQ141" s="112">
        <v>-413.27505000000002</v>
      </c>
      <c r="AR141" s="112">
        <v>414.71197999999998</v>
      </c>
      <c r="AS141" s="112">
        <v>257.34640999999999</v>
      </c>
      <c r="AT141" s="112">
        <v>741.59625000000096</v>
      </c>
      <c r="AU141" s="112">
        <v>729.88013000000001</v>
      </c>
      <c r="AV141" s="112">
        <v>505.26352000000003</v>
      </c>
      <c r="AW141" s="113">
        <v>4583.1258099999995</v>
      </c>
      <c r="AX141" s="113">
        <v>627.96230000000003</v>
      </c>
      <c r="AY141" s="113">
        <v>709.31020000000001</v>
      </c>
      <c r="AZ141" s="113">
        <v>1022.7939</v>
      </c>
      <c r="BA141" s="113">
        <v>216.42335</v>
      </c>
      <c r="BB141" s="113">
        <v>62.384650000000001</v>
      </c>
      <c r="BC141" s="113">
        <v>379.21530000000001</v>
      </c>
      <c r="BD141" s="113">
        <v>402.85475000000002</v>
      </c>
      <c r="BE141" s="113">
        <v>46.568849999999998</v>
      </c>
      <c r="BF141" s="112">
        <v>1148.5422799999999</v>
      </c>
      <c r="BG141" s="112">
        <v>194.44800000000001</v>
      </c>
      <c r="BH141" s="112">
        <v>106.61584999999999</v>
      </c>
      <c r="BI141" s="112">
        <v>172.23</v>
      </c>
      <c r="BJ141" s="112">
        <v>60</v>
      </c>
      <c r="BK141" s="112">
        <v>60</v>
      </c>
      <c r="BL141" s="112">
        <v>60</v>
      </c>
      <c r="BM141" s="112">
        <v>31.745000000000001</v>
      </c>
      <c r="BN141" s="112">
        <v>100</v>
      </c>
      <c r="BO141" s="112">
        <v>3434.5835299999999</v>
      </c>
      <c r="BP141" s="112">
        <v>433.51429999999999</v>
      </c>
      <c r="BQ141" s="112">
        <v>602.69434999999999</v>
      </c>
      <c r="BR141" s="112">
        <v>850.56389999999999</v>
      </c>
      <c r="BS141" s="112">
        <v>156.42335</v>
      </c>
      <c r="BT141" s="112">
        <v>2.3846500000000002</v>
      </c>
      <c r="BU141" s="112">
        <v>319.21530000000001</v>
      </c>
      <c r="BV141" s="112">
        <v>371.10975000000002</v>
      </c>
      <c r="BW141" s="112">
        <v>-53.431150000000002</v>
      </c>
      <c r="BX141" s="112">
        <v>9553.4102800000001</v>
      </c>
      <c r="BY141" s="112">
        <v>7405.0276999999996</v>
      </c>
      <c r="BZ141" s="112">
        <v>6945.23308</v>
      </c>
      <c r="CA141" s="112">
        <v>7580.2698600000003</v>
      </c>
      <c r="CB141" s="112">
        <v>6212.6170199999997</v>
      </c>
      <c r="CC141" s="112">
        <v>6119.4908999999998</v>
      </c>
      <c r="CD141" s="112">
        <v>7470.2639099999997</v>
      </c>
      <c r="CE141" s="112">
        <v>7347.9050800000005</v>
      </c>
      <c r="CF141" s="112">
        <v>6520.3613100000002</v>
      </c>
      <c r="CG141" s="112">
        <v>2080.6610500000002</v>
      </c>
      <c r="CH141" s="112">
        <v>864.79236000000003</v>
      </c>
      <c r="CI141" s="112">
        <v>-182.80747</v>
      </c>
      <c r="CJ141" s="112">
        <v>1263.8389500000001</v>
      </c>
      <c r="CK141" s="112">
        <v>-258.28863000000001</v>
      </c>
      <c r="CL141" s="112">
        <v>-254.96176</v>
      </c>
      <c r="CM141" s="112">
        <v>-422.38094999999998</v>
      </c>
      <c r="CN141" s="112">
        <v>-358.77037999999999</v>
      </c>
      <c r="CO141" s="112">
        <v>-558.69466999999997</v>
      </c>
      <c r="CP141" s="113">
        <v>11182.097739999999</v>
      </c>
      <c r="CQ141" s="113">
        <v>11479.042649999999</v>
      </c>
      <c r="CR141" s="113">
        <v>10882.4501</v>
      </c>
      <c r="CS141" s="113">
        <v>13252.266079999999</v>
      </c>
      <c r="CT141" s="113">
        <v>12699.90835</v>
      </c>
      <c r="CU141" s="113">
        <v>11803.408750000001</v>
      </c>
      <c r="CV141" s="113">
        <v>10933.216899999999</v>
      </c>
      <c r="CW141" s="113">
        <v>11611.549199999999</v>
      </c>
      <c r="CX141" s="113">
        <v>11997.318789999999</v>
      </c>
      <c r="CY141" s="113">
        <v>11393.279850000001</v>
      </c>
      <c r="CZ141" s="113">
        <v>11702.600179999999</v>
      </c>
      <c r="DA141" s="113">
        <v>11209.09657</v>
      </c>
      <c r="DB141" s="113">
        <v>13358.252039999999</v>
      </c>
      <c r="DC141" s="113">
        <v>12942.17499</v>
      </c>
      <c r="DD141" s="113">
        <v>12024.891320000001</v>
      </c>
      <c r="DE141" s="113">
        <v>11806.69493</v>
      </c>
      <c r="DF141" s="113">
        <v>12714.82417</v>
      </c>
      <c r="DG141" s="113">
        <v>12366.490320000001</v>
      </c>
      <c r="DH141" s="113">
        <v>4987.19704</v>
      </c>
      <c r="DI141" s="113">
        <v>4431.7250100000001</v>
      </c>
      <c r="DJ141" s="113">
        <v>4121.0288700000001</v>
      </c>
      <c r="DK141" s="113">
        <v>5006.3453900000004</v>
      </c>
      <c r="DL141" s="113">
        <v>4848.5569699999996</v>
      </c>
      <c r="DM141" s="113">
        <v>4186.23506</v>
      </c>
      <c r="DN141" s="113">
        <v>4390.4196199999997</v>
      </c>
      <c r="DO141" s="113">
        <v>5657.3192399999998</v>
      </c>
      <c r="DP141" s="113">
        <v>5867.6800599999997</v>
      </c>
      <c r="DQ141" s="112">
        <v>6406.0828099999999</v>
      </c>
      <c r="DR141" s="112">
        <v>7270.8751700000003</v>
      </c>
      <c r="DS141" s="112">
        <v>7088.0676999999996</v>
      </c>
      <c r="DT141" s="112">
        <v>8351.9066500000008</v>
      </c>
      <c r="DU141" s="112">
        <v>8093.6180199999999</v>
      </c>
      <c r="DV141" s="112">
        <v>7838.6562599999997</v>
      </c>
      <c r="DW141" s="112">
        <v>7416.27531</v>
      </c>
      <c r="DX141" s="112">
        <v>7057.5049300000001</v>
      </c>
      <c r="DY141" s="112">
        <v>6498.8102600000002</v>
      </c>
      <c r="DZ141" s="112">
        <v>161.75362000000001</v>
      </c>
      <c r="EA141" s="112">
        <v>177.81748999999999</v>
      </c>
      <c r="EB141" s="112">
        <v>118.53081</v>
      </c>
      <c r="EC141" s="112">
        <v>118.06605999999999</v>
      </c>
      <c r="ED141" s="112">
        <v>45.706940000000003</v>
      </c>
      <c r="EE141" s="112">
        <v>-16.501149999999999</v>
      </c>
      <c r="EF141" s="112">
        <v>-33.355539999999998</v>
      </c>
      <c r="EG141" s="112">
        <v>-7.7239399999999998</v>
      </c>
      <c r="EH141" s="112">
        <v>-21.640170000000001</v>
      </c>
      <c r="EI141" s="112">
        <v>532.43362000000002</v>
      </c>
      <c r="EJ141" s="112">
        <v>489.44749000000002</v>
      </c>
      <c r="EK141" s="112">
        <v>537.16080999999997</v>
      </c>
      <c r="EL141" s="112">
        <v>546.99606000000006</v>
      </c>
      <c r="EM141" s="112">
        <v>560.18993999999998</v>
      </c>
      <c r="EN141" s="112">
        <v>468.88985000000002</v>
      </c>
      <c r="EO141" s="112">
        <v>485.94945999999999</v>
      </c>
      <c r="EP141" s="112">
        <v>484.11306000000002</v>
      </c>
      <c r="EQ141" s="114">
        <v>236.73983000000001</v>
      </c>
    </row>
    <row r="142" spans="1:147" x14ac:dyDescent="0.25">
      <c r="A142" s="110" t="s">
        <v>293</v>
      </c>
      <c r="B142" s="110">
        <v>5721</v>
      </c>
      <c r="C142" s="110"/>
      <c r="D142" s="111">
        <v>54613.357940000002</v>
      </c>
      <c r="E142" s="111">
        <v>53598.683940000003</v>
      </c>
      <c r="F142" s="111">
        <v>58120.953390000002</v>
      </c>
      <c r="G142" s="111">
        <v>55859.94829</v>
      </c>
      <c r="H142" s="111">
        <v>63823.304129999997</v>
      </c>
      <c r="I142" s="111">
        <v>63289.62154</v>
      </c>
      <c r="J142" s="111">
        <v>72410.192660000001</v>
      </c>
      <c r="K142" s="111">
        <v>64897.983310000003</v>
      </c>
      <c r="L142" s="111">
        <v>66003.430869999997</v>
      </c>
      <c r="M142" s="111">
        <v>57315.565419999999</v>
      </c>
      <c r="N142" s="111">
        <v>56513.83397</v>
      </c>
      <c r="O142" s="111">
        <v>64693.415419999998</v>
      </c>
      <c r="P142" s="111">
        <v>57109.919399999999</v>
      </c>
      <c r="Q142" s="111">
        <v>65082.882490000004</v>
      </c>
      <c r="R142" s="111">
        <v>66315.741880000001</v>
      </c>
      <c r="S142" s="111">
        <v>81278.201019999993</v>
      </c>
      <c r="T142" s="111">
        <v>70776.303690000001</v>
      </c>
      <c r="U142" s="111">
        <v>74246.713510000001</v>
      </c>
      <c r="V142" s="112">
        <v>-2702.20748</v>
      </c>
      <c r="W142" s="112">
        <v>-2915.1500299999998</v>
      </c>
      <c r="X142" s="112">
        <v>-6572.4620299999997</v>
      </c>
      <c r="Y142" s="112">
        <v>-1249.97111</v>
      </c>
      <c r="Z142" s="112">
        <v>-1259.57836000001</v>
      </c>
      <c r="AA142" s="112">
        <v>-3026.1203399999999</v>
      </c>
      <c r="AB142" s="112">
        <v>-8868.0083599999907</v>
      </c>
      <c r="AC142" s="112">
        <v>-5878.3203800000001</v>
      </c>
      <c r="AD142" s="112">
        <v>-8243.2826399999994</v>
      </c>
      <c r="AE142" s="111">
        <v>51902.251980000001</v>
      </c>
      <c r="AF142" s="111">
        <v>50818.202420000001</v>
      </c>
      <c r="AG142" s="111">
        <v>54498.468789999999</v>
      </c>
      <c r="AH142" s="111">
        <v>52479.69126</v>
      </c>
      <c r="AI142" s="111">
        <v>60808.145689999998</v>
      </c>
      <c r="AJ142" s="111">
        <v>59807.675219999997</v>
      </c>
      <c r="AK142" s="111">
        <v>68976.611420000001</v>
      </c>
      <c r="AL142" s="111">
        <v>61445.40943</v>
      </c>
      <c r="AM142" s="111">
        <v>62429.25245</v>
      </c>
      <c r="AN142" s="112">
        <v>5413.3134399999999</v>
      </c>
      <c r="AO142" s="112">
        <v>5695.6315500000001</v>
      </c>
      <c r="AP142" s="112">
        <v>10194.94663</v>
      </c>
      <c r="AQ142" s="112">
        <v>4630.2281400000002</v>
      </c>
      <c r="AR142" s="112">
        <v>4274.7368000000097</v>
      </c>
      <c r="AS142" s="112">
        <v>6508.0666600000004</v>
      </c>
      <c r="AT142" s="112">
        <v>12301.589599999999</v>
      </c>
      <c r="AU142" s="112">
        <v>9330.8942599999991</v>
      </c>
      <c r="AV142" s="112">
        <v>11817.46106</v>
      </c>
      <c r="AW142" s="113">
        <v>5754.6048099999998</v>
      </c>
      <c r="AX142" s="113">
        <v>6533.1562899999999</v>
      </c>
      <c r="AY142" s="113">
        <v>11459.28247</v>
      </c>
      <c r="AZ142" s="113">
        <v>7325.3015400000004</v>
      </c>
      <c r="BA142" s="113">
        <v>8967.04342</v>
      </c>
      <c r="BB142" s="113">
        <v>5728.8844200000003</v>
      </c>
      <c r="BC142" s="113">
        <v>9719.3247800000008</v>
      </c>
      <c r="BD142" s="113">
        <v>10373.09222</v>
      </c>
      <c r="BE142" s="113">
        <v>19660.02362</v>
      </c>
      <c r="BF142" s="112">
        <v>64.545929999999998</v>
      </c>
      <c r="BG142" s="112">
        <v>914.60599999999999</v>
      </c>
      <c r="BH142" s="112">
        <v>519.34939999999995</v>
      </c>
      <c r="BI142" s="112">
        <v>1879.3494700000001</v>
      </c>
      <c r="BJ142" s="112">
        <v>2477.6687499999998</v>
      </c>
      <c r="BK142" s="112">
        <v>741.82488999999998</v>
      </c>
      <c r="BL142" s="112">
        <v>980.65871000000004</v>
      </c>
      <c r="BM142" s="112">
        <v>189.23992999999999</v>
      </c>
      <c r="BN142" s="112">
        <v>38.245049999999999</v>
      </c>
      <c r="BO142" s="112">
        <v>5690.0588799999996</v>
      </c>
      <c r="BP142" s="112">
        <v>5618.5502900000001</v>
      </c>
      <c r="BQ142" s="112">
        <v>10939.933069999999</v>
      </c>
      <c r="BR142" s="112">
        <v>5445.9520700000003</v>
      </c>
      <c r="BS142" s="112">
        <v>6489.3746700000002</v>
      </c>
      <c r="BT142" s="112">
        <v>4987.0595300000004</v>
      </c>
      <c r="BU142" s="112">
        <v>8738.6660699999993</v>
      </c>
      <c r="BV142" s="112">
        <v>10183.852290000001</v>
      </c>
      <c r="BW142" s="112">
        <v>19621.778569999999</v>
      </c>
      <c r="BX142" s="112">
        <v>57656.856789999998</v>
      </c>
      <c r="BY142" s="112">
        <v>57351.35871</v>
      </c>
      <c r="BZ142" s="112">
        <v>65957.751260000005</v>
      </c>
      <c r="CA142" s="112">
        <v>59804.9928</v>
      </c>
      <c r="CB142" s="112">
        <v>69775.189110000007</v>
      </c>
      <c r="CC142" s="112">
        <v>65536.559640000007</v>
      </c>
      <c r="CD142" s="112">
        <v>78695.936199999996</v>
      </c>
      <c r="CE142" s="112">
        <v>71818.501650000006</v>
      </c>
      <c r="CF142" s="112">
        <v>82089.276070000007</v>
      </c>
      <c r="CG142" s="112">
        <v>276.74543999999997</v>
      </c>
      <c r="CH142" s="112">
        <v>-77.08126</v>
      </c>
      <c r="CI142" s="112">
        <v>744.98644000000002</v>
      </c>
      <c r="CJ142" s="112">
        <v>815.72393</v>
      </c>
      <c r="CK142" s="112">
        <v>2214.63787</v>
      </c>
      <c r="CL142" s="112">
        <v>-1521.00713</v>
      </c>
      <c r="CM142" s="112">
        <v>-3562.92353</v>
      </c>
      <c r="CN142" s="112">
        <v>852.95803000000001</v>
      </c>
      <c r="CO142" s="112">
        <v>7804.3175099999999</v>
      </c>
      <c r="CP142" s="113">
        <v>57923.753850000001</v>
      </c>
      <c r="CQ142" s="113">
        <v>58001.253850000001</v>
      </c>
      <c r="CR142" s="113">
        <v>60335</v>
      </c>
      <c r="CS142" s="113">
        <v>61275</v>
      </c>
      <c r="CT142" s="113">
        <v>59215</v>
      </c>
      <c r="CU142" s="113">
        <v>57155</v>
      </c>
      <c r="CV142" s="113">
        <v>56595</v>
      </c>
      <c r="CW142" s="113">
        <v>54535</v>
      </c>
      <c r="CX142" s="113">
        <v>75475</v>
      </c>
      <c r="CY142" s="113">
        <v>62329.00965</v>
      </c>
      <c r="CZ142" s="113">
        <v>61653.726210000001</v>
      </c>
      <c r="DA142" s="113">
        <v>66766.867689999999</v>
      </c>
      <c r="DB142" s="113">
        <v>65480.252280000001</v>
      </c>
      <c r="DC142" s="113">
        <v>72313.28688</v>
      </c>
      <c r="DD142" s="113">
        <v>69738.01655</v>
      </c>
      <c r="DE142" s="113">
        <v>68071.949420000004</v>
      </c>
      <c r="DF142" s="113">
        <v>62860.2912</v>
      </c>
      <c r="DG142" s="113">
        <v>87493.667799999996</v>
      </c>
      <c r="DH142" s="113">
        <v>29074.801579999999</v>
      </c>
      <c r="DI142" s="113">
        <v>28476.62615</v>
      </c>
      <c r="DJ142" s="113">
        <v>32844.775439999998</v>
      </c>
      <c r="DK142" s="113">
        <v>30743.4264</v>
      </c>
      <c r="DL142" s="113">
        <v>35361.823129999997</v>
      </c>
      <c r="DM142" s="113">
        <v>34307.559930000003</v>
      </c>
      <c r="DN142" s="113">
        <v>36204.41633</v>
      </c>
      <c r="DO142" s="113">
        <v>30139.800080000001</v>
      </c>
      <c r="DP142" s="113">
        <v>46968.859170000003</v>
      </c>
      <c r="DQ142" s="112">
        <v>33254.208070000001</v>
      </c>
      <c r="DR142" s="112">
        <v>33177.100059999997</v>
      </c>
      <c r="DS142" s="112">
        <v>33922.092250000002</v>
      </c>
      <c r="DT142" s="112">
        <v>34736.825879999997</v>
      </c>
      <c r="DU142" s="112">
        <v>36951.463750000003</v>
      </c>
      <c r="DV142" s="112">
        <v>35430.456619999997</v>
      </c>
      <c r="DW142" s="112">
        <v>31867.533090000001</v>
      </c>
      <c r="DX142" s="112">
        <v>32720.491119999999</v>
      </c>
      <c r="DY142" s="112">
        <v>40524.80863</v>
      </c>
      <c r="DZ142" s="112">
        <v>1546.0623000000001</v>
      </c>
      <c r="EA142" s="112">
        <v>1332.5406700000001</v>
      </c>
      <c r="EB142" s="112">
        <v>1235.2162800000001</v>
      </c>
      <c r="EC142" s="112">
        <v>1027.7745</v>
      </c>
      <c r="ED142" s="112">
        <v>826.24532999999997</v>
      </c>
      <c r="EE142" s="112">
        <v>514.29046000000005</v>
      </c>
      <c r="EF142" s="112">
        <v>504.09224999999998</v>
      </c>
      <c r="EG142" s="112">
        <v>473.59012000000001</v>
      </c>
      <c r="EH142" s="112">
        <v>481.88137999999998</v>
      </c>
      <c r="EI142" s="112">
        <v>4257.1683000000003</v>
      </c>
      <c r="EJ142" s="112">
        <v>4113.0226700000003</v>
      </c>
      <c r="EK142" s="112">
        <v>4857.7012800000002</v>
      </c>
      <c r="EL142" s="112">
        <v>4408.0315000000001</v>
      </c>
      <c r="EM142" s="112">
        <v>3841.4033300000001</v>
      </c>
      <c r="EN142" s="112">
        <v>3996.2364600000001</v>
      </c>
      <c r="EO142" s="112">
        <v>3937.6732499999998</v>
      </c>
      <c r="EP142" s="112">
        <v>3926.1641199999999</v>
      </c>
      <c r="EQ142" s="114">
        <v>4056.0593800000001</v>
      </c>
    </row>
    <row r="143" spans="1:147" x14ac:dyDescent="0.25">
      <c r="A143" s="110" t="s">
        <v>292</v>
      </c>
      <c r="B143" s="110">
        <v>5484</v>
      </c>
      <c r="C143" s="110"/>
      <c r="D143" s="111">
        <v>3194.8546000000001</v>
      </c>
      <c r="E143" s="111">
        <v>3691.03478</v>
      </c>
      <c r="F143" s="111">
        <v>3724.8443000000002</v>
      </c>
      <c r="G143" s="111">
        <v>3987.0848900000001</v>
      </c>
      <c r="H143" s="111">
        <v>4789.07917</v>
      </c>
      <c r="I143" s="111">
        <v>4981.0349699999997</v>
      </c>
      <c r="J143" s="111">
        <v>5118.3769300000004</v>
      </c>
      <c r="K143" s="111">
        <v>4509.6540400000004</v>
      </c>
      <c r="L143" s="111">
        <v>4799.8860199999999</v>
      </c>
      <c r="M143" s="111">
        <v>3750.4829399999999</v>
      </c>
      <c r="N143" s="111">
        <v>4027.69211</v>
      </c>
      <c r="O143" s="111">
        <v>3493.1414199999999</v>
      </c>
      <c r="P143" s="111">
        <v>4065.8058700000001</v>
      </c>
      <c r="Q143" s="111">
        <v>5202.1830799999998</v>
      </c>
      <c r="R143" s="111">
        <v>5318.5754399999996</v>
      </c>
      <c r="S143" s="111">
        <v>4734.4338600000001</v>
      </c>
      <c r="T143" s="111">
        <v>4526.0901199999998</v>
      </c>
      <c r="U143" s="111">
        <v>4834.5357599999998</v>
      </c>
      <c r="V143" s="112">
        <v>-555.62833999999998</v>
      </c>
      <c r="W143" s="112">
        <v>-336.65733</v>
      </c>
      <c r="X143" s="112">
        <v>231.70287999999999</v>
      </c>
      <c r="Y143" s="112">
        <v>-78.720980000000097</v>
      </c>
      <c r="Z143" s="112">
        <v>-413.10390999999998</v>
      </c>
      <c r="AA143" s="112">
        <v>-337.54047000000003</v>
      </c>
      <c r="AB143" s="112">
        <v>383.94306999999998</v>
      </c>
      <c r="AC143" s="112">
        <v>-16.4360799999995</v>
      </c>
      <c r="AD143" s="112">
        <v>-34.649739999999802</v>
      </c>
      <c r="AE143" s="111">
        <v>2848.3546000000001</v>
      </c>
      <c r="AF143" s="111">
        <v>3351.2347799999998</v>
      </c>
      <c r="AG143" s="111">
        <v>3444.8443000000002</v>
      </c>
      <c r="AH143" s="111">
        <v>3628.4848900000002</v>
      </c>
      <c r="AI143" s="111">
        <v>4430.3941699999996</v>
      </c>
      <c r="AJ143" s="111">
        <v>4585.5339700000004</v>
      </c>
      <c r="AK143" s="111">
        <v>4610.6740300000001</v>
      </c>
      <c r="AL143" s="111">
        <v>4114.6006399999997</v>
      </c>
      <c r="AM143" s="111">
        <v>4395.3350700000001</v>
      </c>
      <c r="AN143" s="112">
        <v>902.12833999999998</v>
      </c>
      <c r="AO143" s="112">
        <v>676.45732999999996</v>
      </c>
      <c r="AP143" s="112">
        <v>48.297119999999701</v>
      </c>
      <c r="AQ143" s="112">
        <v>437.32098000000002</v>
      </c>
      <c r="AR143" s="112">
        <v>771.78890999999999</v>
      </c>
      <c r="AS143" s="112">
        <v>733.04146999999898</v>
      </c>
      <c r="AT143" s="112">
        <v>123.75982999999999</v>
      </c>
      <c r="AU143" s="112">
        <v>411.48948000000001</v>
      </c>
      <c r="AV143" s="112">
        <v>439.20069000000001</v>
      </c>
      <c r="AW143" s="113">
        <v>1060.08968</v>
      </c>
      <c r="AX143" s="113">
        <v>483.50031999999999</v>
      </c>
      <c r="AY143" s="113">
        <v>2250.8613999999998</v>
      </c>
      <c r="AZ143" s="113">
        <v>657.00630999999998</v>
      </c>
      <c r="BA143" s="113">
        <v>434.86624999999998</v>
      </c>
      <c r="BB143" s="113">
        <v>1273.5390500000001</v>
      </c>
      <c r="BC143" s="113">
        <v>513.40755000000001</v>
      </c>
      <c r="BD143" s="113">
        <v>1207.7496000000001</v>
      </c>
      <c r="BE143" s="113">
        <v>3069.2112999999999</v>
      </c>
      <c r="BF143" s="112">
        <v>410.96195</v>
      </c>
      <c r="BG143" s="112">
        <v>168.60419999999999</v>
      </c>
      <c r="BH143" s="112">
        <v>262.8349</v>
      </c>
      <c r="BI143" s="112">
        <v>111.2465</v>
      </c>
      <c r="BJ143" s="112">
        <v>0</v>
      </c>
      <c r="BK143" s="112">
        <v>0</v>
      </c>
      <c r="BL143" s="112">
        <v>100</v>
      </c>
      <c r="BM143" s="112">
        <v>0</v>
      </c>
      <c r="BN143" s="112">
        <v>0</v>
      </c>
      <c r="BO143" s="112">
        <v>649.12773000000004</v>
      </c>
      <c r="BP143" s="112">
        <v>314.89612</v>
      </c>
      <c r="BQ143" s="112">
        <v>1988.0264999999999</v>
      </c>
      <c r="BR143" s="112">
        <v>545.75981000000002</v>
      </c>
      <c r="BS143" s="112">
        <v>434.86624999999998</v>
      </c>
      <c r="BT143" s="112">
        <v>1273.5390500000001</v>
      </c>
      <c r="BU143" s="112">
        <v>413.40755000000001</v>
      </c>
      <c r="BV143" s="112">
        <v>1207.7496000000001</v>
      </c>
      <c r="BW143" s="112">
        <v>3069.2112999999999</v>
      </c>
      <c r="BX143" s="112">
        <v>3908.4442800000002</v>
      </c>
      <c r="BY143" s="112">
        <v>3834.7350999999999</v>
      </c>
      <c r="BZ143" s="112">
        <v>5695.7057000000004</v>
      </c>
      <c r="CA143" s="112">
        <v>4285.4912000000004</v>
      </c>
      <c r="CB143" s="112">
        <v>4865.2604199999996</v>
      </c>
      <c r="CC143" s="112">
        <v>5859.0730199999998</v>
      </c>
      <c r="CD143" s="112">
        <v>5124.08158</v>
      </c>
      <c r="CE143" s="112">
        <v>5322.3502399999998</v>
      </c>
      <c r="CF143" s="112">
        <v>7464.54637</v>
      </c>
      <c r="CG143" s="112">
        <v>-253.00060999999999</v>
      </c>
      <c r="CH143" s="112">
        <v>-361.56121000000002</v>
      </c>
      <c r="CI143" s="112">
        <v>1939.72938</v>
      </c>
      <c r="CJ143" s="112">
        <v>108.43883</v>
      </c>
      <c r="CK143" s="112">
        <v>-336.92266000000001</v>
      </c>
      <c r="CL143" s="112">
        <v>540.49757999999997</v>
      </c>
      <c r="CM143" s="112">
        <v>289.64771999999999</v>
      </c>
      <c r="CN143" s="112">
        <v>796.26012000000003</v>
      </c>
      <c r="CO143" s="112">
        <v>2630.0106099999998</v>
      </c>
      <c r="CP143" s="113">
        <v>3016.1059</v>
      </c>
      <c r="CQ143" s="113">
        <v>2972.29225</v>
      </c>
      <c r="CR143" s="113">
        <v>4948</v>
      </c>
      <c r="CS143" s="113">
        <v>4894.6624000000002</v>
      </c>
      <c r="CT143" s="113">
        <v>4838.7470999999996</v>
      </c>
      <c r="CU143" s="113">
        <v>5282.3370000000004</v>
      </c>
      <c r="CV143" s="113">
        <v>5208.7338099999997</v>
      </c>
      <c r="CW143" s="113">
        <v>8636.3963600000006</v>
      </c>
      <c r="CX143" s="113">
        <v>11064.057629999999</v>
      </c>
      <c r="CY143" s="113">
        <v>3712.4049399999999</v>
      </c>
      <c r="CZ143" s="113">
        <v>3309.6964899999998</v>
      </c>
      <c r="DA143" s="113">
        <v>5652.4817700000003</v>
      </c>
      <c r="DB143" s="113">
        <v>5473.7476100000003</v>
      </c>
      <c r="DC143" s="113">
        <v>5802.0680199999997</v>
      </c>
      <c r="DD143" s="113">
        <v>5743.7182700000003</v>
      </c>
      <c r="DE143" s="113">
        <v>5859.3780800000004</v>
      </c>
      <c r="DF143" s="113">
        <v>8970.9989499999992</v>
      </c>
      <c r="DG143" s="113">
        <v>11503.8783</v>
      </c>
      <c r="DH143" s="113">
        <v>4057.3012100000001</v>
      </c>
      <c r="DI143" s="113">
        <v>4016.1539699999998</v>
      </c>
      <c r="DJ143" s="113">
        <v>4419.2098699999997</v>
      </c>
      <c r="DK143" s="113">
        <v>4132.0368799999997</v>
      </c>
      <c r="DL143" s="113">
        <v>4797.1949500000001</v>
      </c>
      <c r="DM143" s="113">
        <v>4198.1136200000001</v>
      </c>
      <c r="DN143" s="113">
        <v>4021.02171</v>
      </c>
      <c r="DO143" s="113">
        <v>6336.3824599999998</v>
      </c>
      <c r="DP143" s="113">
        <v>6239.2511999999997</v>
      </c>
      <c r="DQ143" s="112">
        <v>-344.89627000000002</v>
      </c>
      <c r="DR143" s="112">
        <v>-706.45748000000003</v>
      </c>
      <c r="DS143" s="112">
        <v>1233.2719</v>
      </c>
      <c r="DT143" s="112">
        <v>1341.71073</v>
      </c>
      <c r="DU143" s="112">
        <v>1004.87307</v>
      </c>
      <c r="DV143" s="112">
        <v>1545.60465</v>
      </c>
      <c r="DW143" s="112">
        <v>1838.35637</v>
      </c>
      <c r="DX143" s="112">
        <v>2634.6164899999999</v>
      </c>
      <c r="DY143" s="112">
        <v>5264.6270999999997</v>
      </c>
      <c r="DZ143" s="112">
        <v>50.286020000000001</v>
      </c>
      <c r="EA143" s="112">
        <v>44.367780000000003</v>
      </c>
      <c r="EB143" s="112">
        <v>49.627029999999998</v>
      </c>
      <c r="EC143" s="112">
        <v>45.545380000000002</v>
      </c>
      <c r="ED143" s="112">
        <v>47.550139999999999</v>
      </c>
      <c r="EE143" s="112">
        <v>44.863549999999996</v>
      </c>
      <c r="EF143" s="112">
        <v>21.781870000000001</v>
      </c>
      <c r="EG143" s="112">
        <v>9.2027300000000007</v>
      </c>
      <c r="EH143" s="112">
        <v>9.7793799999999997</v>
      </c>
      <c r="EI143" s="112">
        <v>396.78602000000001</v>
      </c>
      <c r="EJ143" s="112">
        <v>384.16777999999999</v>
      </c>
      <c r="EK143" s="112">
        <v>329.62702999999999</v>
      </c>
      <c r="EL143" s="112">
        <v>404.14537999999999</v>
      </c>
      <c r="EM143" s="112">
        <v>406.15014000000002</v>
      </c>
      <c r="EN143" s="112">
        <v>440.13055000000003</v>
      </c>
      <c r="EO143" s="112">
        <v>526.38086999999996</v>
      </c>
      <c r="EP143" s="112">
        <v>404.25573000000003</v>
      </c>
      <c r="EQ143" s="114">
        <v>414.33037999999999</v>
      </c>
    </row>
    <row r="144" spans="1:147" x14ac:dyDescent="0.25">
      <c r="A144" s="110" t="s">
        <v>291</v>
      </c>
      <c r="B144" s="110">
        <v>5541</v>
      </c>
      <c r="C144" s="110"/>
      <c r="D144" s="111">
        <v>3447.9015800000002</v>
      </c>
      <c r="E144" s="111">
        <v>4048.06826</v>
      </c>
      <c r="F144" s="111">
        <v>4099.1492200000002</v>
      </c>
      <c r="G144" s="111">
        <v>4345.17004</v>
      </c>
      <c r="H144" s="111">
        <v>4670.2192400000004</v>
      </c>
      <c r="I144" s="111">
        <v>4791.2644799999998</v>
      </c>
      <c r="J144" s="111">
        <v>4420.2250999999997</v>
      </c>
      <c r="K144" s="111">
        <v>5479.07708</v>
      </c>
      <c r="L144" s="111">
        <v>4821.3444</v>
      </c>
      <c r="M144" s="111">
        <v>3898.1355400000002</v>
      </c>
      <c r="N144" s="111">
        <v>4023.1696200000001</v>
      </c>
      <c r="O144" s="111">
        <v>4572.9093000000003</v>
      </c>
      <c r="P144" s="111">
        <v>4475.7556299999997</v>
      </c>
      <c r="Q144" s="111">
        <v>4821.6489199999996</v>
      </c>
      <c r="R144" s="111">
        <v>5064.7768500000002</v>
      </c>
      <c r="S144" s="111">
        <v>4698.9062700000004</v>
      </c>
      <c r="T144" s="111">
        <v>4818.17994</v>
      </c>
      <c r="U144" s="111">
        <v>5119.0651799999996</v>
      </c>
      <c r="V144" s="112">
        <v>-450.23396000000002</v>
      </c>
      <c r="W144" s="112">
        <v>24.898639999999901</v>
      </c>
      <c r="X144" s="112">
        <v>-473.76008000000002</v>
      </c>
      <c r="Y144" s="112">
        <v>-130.58559</v>
      </c>
      <c r="Z144" s="112">
        <v>-151.429679999999</v>
      </c>
      <c r="AA144" s="112">
        <v>-273.51236999999998</v>
      </c>
      <c r="AB144" s="112">
        <v>-278.68117000000098</v>
      </c>
      <c r="AC144" s="112">
        <v>660.89714000000004</v>
      </c>
      <c r="AD144" s="112">
        <v>-297.72077999999999</v>
      </c>
      <c r="AE144" s="111">
        <v>3228.5015800000001</v>
      </c>
      <c r="AF144" s="111">
        <v>3760.5739600000002</v>
      </c>
      <c r="AG144" s="111">
        <v>3834.9482200000002</v>
      </c>
      <c r="AH144" s="111">
        <v>3969.1922399999999</v>
      </c>
      <c r="AI144" s="111">
        <v>4324.6221400000004</v>
      </c>
      <c r="AJ144" s="111">
        <v>4440.6663799999997</v>
      </c>
      <c r="AK144" s="111">
        <v>4102.7250999999997</v>
      </c>
      <c r="AL144" s="111">
        <v>4232.8990800000001</v>
      </c>
      <c r="AM144" s="111">
        <v>4398.3783999999996</v>
      </c>
      <c r="AN144" s="112">
        <v>669.63396</v>
      </c>
      <c r="AO144" s="112">
        <v>262.59566000000001</v>
      </c>
      <c r="AP144" s="112">
        <v>737.96108000000004</v>
      </c>
      <c r="AQ144" s="112">
        <v>506.56339000000003</v>
      </c>
      <c r="AR144" s="112">
        <v>497.02677999999901</v>
      </c>
      <c r="AS144" s="112">
        <v>624.11047000000099</v>
      </c>
      <c r="AT144" s="112">
        <v>596.18117000000098</v>
      </c>
      <c r="AU144" s="112">
        <v>585.28085999999996</v>
      </c>
      <c r="AV144" s="112">
        <v>720.68678</v>
      </c>
      <c r="AW144" s="113">
        <v>467.78255000000001</v>
      </c>
      <c r="AX144" s="113">
        <v>2141.9772499999999</v>
      </c>
      <c r="AY144" s="113">
        <v>1776.55</v>
      </c>
      <c r="AZ144" s="113">
        <v>29.499199999999998</v>
      </c>
      <c r="BA144" s="113">
        <v>179.57482999999999</v>
      </c>
      <c r="BB144" s="113">
        <v>959.91448000000003</v>
      </c>
      <c r="BC144" s="113">
        <v>4748.1309899999997</v>
      </c>
      <c r="BD144" s="113">
        <v>3587.38985</v>
      </c>
      <c r="BE144" s="113">
        <v>304.88569999999999</v>
      </c>
      <c r="BF144" s="112">
        <v>0</v>
      </c>
      <c r="BG144" s="112">
        <v>0</v>
      </c>
      <c r="BH144" s="112">
        <v>53.21</v>
      </c>
      <c r="BI144" s="112">
        <v>0</v>
      </c>
      <c r="BJ144" s="112">
        <v>212.15094999999999</v>
      </c>
      <c r="BK144" s="112">
        <v>94.51155</v>
      </c>
      <c r="BL144" s="112">
        <v>2191.8052499999999</v>
      </c>
      <c r="BM144" s="112">
        <v>2013.1786</v>
      </c>
      <c r="BN144" s="112">
        <v>79.574309999999997</v>
      </c>
      <c r="BO144" s="112">
        <v>467.78255000000001</v>
      </c>
      <c r="BP144" s="112">
        <v>2141.9772499999999</v>
      </c>
      <c r="BQ144" s="112">
        <v>1723.34</v>
      </c>
      <c r="BR144" s="112">
        <v>29.499199999999998</v>
      </c>
      <c r="BS144" s="112">
        <v>-32.576120000000003</v>
      </c>
      <c r="BT144" s="112">
        <v>865.40292999999997</v>
      </c>
      <c r="BU144" s="112">
        <v>2556.3257400000002</v>
      </c>
      <c r="BV144" s="112">
        <v>1574.2112500000001</v>
      </c>
      <c r="BW144" s="112">
        <v>225.31138999999999</v>
      </c>
      <c r="BX144" s="112">
        <v>3696.28413</v>
      </c>
      <c r="BY144" s="112">
        <v>5902.5512099999996</v>
      </c>
      <c r="BZ144" s="112">
        <v>5611.4982200000004</v>
      </c>
      <c r="CA144" s="112">
        <v>3998.6914400000001</v>
      </c>
      <c r="CB144" s="112">
        <v>4504.19697</v>
      </c>
      <c r="CC144" s="112">
        <v>5400.58086</v>
      </c>
      <c r="CD144" s="112">
        <v>8850.8560899999993</v>
      </c>
      <c r="CE144" s="112">
        <v>7820.2889299999997</v>
      </c>
      <c r="CF144" s="112">
        <v>4703.2641000000003</v>
      </c>
      <c r="CG144" s="112">
        <v>-201.85140999999999</v>
      </c>
      <c r="CH144" s="112">
        <v>1879.38159</v>
      </c>
      <c r="CI144" s="112">
        <v>985.37891999999999</v>
      </c>
      <c r="CJ144" s="112">
        <v>-477.06419</v>
      </c>
      <c r="CK144" s="112">
        <v>-529.60289999999998</v>
      </c>
      <c r="CL144" s="112">
        <v>241.29246000000001</v>
      </c>
      <c r="CM144" s="112">
        <v>1960.1445699999999</v>
      </c>
      <c r="CN144" s="112">
        <v>988.93038999999999</v>
      </c>
      <c r="CO144" s="112">
        <v>-495.37538999999998</v>
      </c>
      <c r="CP144" s="113">
        <v>2745.8838799999999</v>
      </c>
      <c r="CQ144" s="113">
        <v>4775.28388</v>
      </c>
      <c r="CR144" s="113">
        <v>5948.6338999999998</v>
      </c>
      <c r="CS144" s="113">
        <v>5435.9339</v>
      </c>
      <c r="CT144" s="113">
        <v>5173.7339000000002</v>
      </c>
      <c r="CU144" s="113">
        <v>5094.3999999999996</v>
      </c>
      <c r="CV144" s="113">
        <v>8163.05</v>
      </c>
      <c r="CW144" s="113">
        <v>7931.7</v>
      </c>
      <c r="CX144" s="113">
        <v>7100.35</v>
      </c>
      <c r="CY144" s="113">
        <v>3237.9150599999998</v>
      </c>
      <c r="CZ144" s="113">
        <v>5017.2475299999996</v>
      </c>
      <c r="DA144" s="113">
        <v>6191.4619499999999</v>
      </c>
      <c r="DB144" s="113">
        <v>5815.2079800000001</v>
      </c>
      <c r="DC144" s="113">
        <v>5642.4284500000003</v>
      </c>
      <c r="DD144" s="113">
        <v>5826.0480799999996</v>
      </c>
      <c r="DE144" s="113">
        <v>8253.73567</v>
      </c>
      <c r="DF144" s="113">
        <v>8234.6848900000005</v>
      </c>
      <c r="DG144" s="113">
        <v>7385.1059500000001</v>
      </c>
      <c r="DH144" s="113">
        <v>3612.3406599999998</v>
      </c>
      <c r="DI144" s="113">
        <v>3512.2915400000002</v>
      </c>
      <c r="DJ144" s="113">
        <v>3701.1270399999999</v>
      </c>
      <c r="DK144" s="113">
        <v>3827.8372599999998</v>
      </c>
      <c r="DL144" s="113">
        <v>4184.6606300000003</v>
      </c>
      <c r="DM144" s="113">
        <v>4708.3730599999999</v>
      </c>
      <c r="DN144" s="113">
        <v>5175.91608</v>
      </c>
      <c r="DO144" s="113">
        <v>4167.9349099999999</v>
      </c>
      <c r="DP144" s="113">
        <v>3813.7313600000002</v>
      </c>
      <c r="DQ144" s="112">
        <v>-374.42559999999997</v>
      </c>
      <c r="DR144" s="112">
        <v>1504.9559899999999</v>
      </c>
      <c r="DS144" s="112">
        <v>2490.33491</v>
      </c>
      <c r="DT144" s="112">
        <v>1987.3707199999999</v>
      </c>
      <c r="DU144" s="112">
        <v>1457.76782</v>
      </c>
      <c r="DV144" s="112">
        <v>1117.6750199999999</v>
      </c>
      <c r="DW144" s="112">
        <v>3077.8195900000001</v>
      </c>
      <c r="DX144" s="112">
        <v>4066.7499800000001</v>
      </c>
      <c r="DY144" s="112">
        <v>3571.3745899999999</v>
      </c>
      <c r="DZ144" s="112">
        <v>43.993000000000002</v>
      </c>
      <c r="EA144" s="112">
        <v>78.196470000000005</v>
      </c>
      <c r="EB144" s="112">
        <v>102.30113</v>
      </c>
      <c r="EC144" s="112">
        <v>94.540880000000001</v>
      </c>
      <c r="ED144" s="112">
        <v>72.705699999999993</v>
      </c>
      <c r="EE144" s="112">
        <v>38.926639999999999</v>
      </c>
      <c r="EF144" s="112">
        <v>37.601120000000002</v>
      </c>
      <c r="EG144" s="112">
        <v>25.607019999999999</v>
      </c>
      <c r="EH144" s="112">
        <v>12.43815</v>
      </c>
      <c r="EI144" s="112">
        <v>263.39299999999997</v>
      </c>
      <c r="EJ144" s="112">
        <v>365.69047</v>
      </c>
      <c r="EK144" s="112">
        <v>366.50213000000002</v>
      </c>
      <c r="EL144" s="112">
        <v>470.51888000000002</v>
      </c>
      <c r="EM144" s="112">
        <v>418.30270000000002</v>
      </c>
      <c r="EN144" s="112">
        <v>389.52463999999998</v>
      </c>
      <c r="EO144" s="112">
        <v>355.10111999999998</v>
      </c>
      <c r="EP144" s="112">
        <v>1271.78502</v>
      </c>
      <c r="EQ144" s="114">
        <v>435.40415000000002</v>
      </c>
    </row>
    <row r="145" spans="1:147" x14ac:dyDescent="0.25">
      <c r="A145" s="110" t="s">
        <v>290</v>
      </c>
      <c r="B145" s="110">
        <v>5485</v>
      </c>
      <c r="C145" s="110"/>
      <c r="D145" s="111">
        <v>2557.6295100000002</v>
      </c>
      <c r="E145" s="111">
        <v>2614.0662699999998</v>
      </c>
      <c r="F145" s="111">
        <v>2391.2390599999999</v>
      </c>
      <c r="G145" s="111">
        <v>2214.5590200000001</v>
      </c>
      <c r="H145" s="111">
        <v>2255.1049800000001</v>
      </c>
      <c r="I145" s="111">
        <v>3304.44191</v>
      </c>
      <c r="J145" s="111">
        <v>2712.2412300000001</v>
      </c>
      <c r="K145" s="111">
        <v>2312.9759399999998</v>
      </c>
      <c r="L145" s="111">
        <v>2683.28998</v>
      </c>
      <c r="M145" s="111">
        <v>2825.08322</v>
      </c>
      <c r="N145" s="111">
        <v>2532.3592699999999</v>
      </c>
      <c r="O145" s="111">
        <v>2503.0152600000001</v>
      </c>
      <c r="P145" s="111">
        <v>2462.2126800000001</v>
      </c>
      <c r="Q145" s="111">
        <v>2647.7376199999999</v>
      </c>
      <c r="R145" s="111">
        <v>2730.72811</v>
      </c>
      <c r="S145" s="111">
        <v>2910.3104899999998</v>
      </c>
      <c r="T145" s="111">
        <v>2847.1859100000001</v>
      </c>
      <c r="U145" s="111">
        <v>3268.4945400000001</v>
      </c>
      <c r="V145" s="112">
        <v>-267.45371</v>
      </c>
      <c r="W145" s="112">
        <v>81.706999999999894</v>
      </c>
      <c r="X145" s="112">
        <v>-111.7762</v>
      </c>
      <c r="Y145" s="112">
        <v>-247.65366</v>
      </c>
      <c r="Z145" s="112">
        <v>-392.63263999999998</v>
      </c>
      <c r="AA145" s="112">
        <v>573.71379999999999</v>
      </c>
      <c r="AB145" s="112">
        <v>-198.06926000000001</v>
      </c>
      <c r="AC145" s="112">
        <v>-534.20997</v>
      </c>
      <c r="AD145" s="112">
        <v>-585.20456000000001</v>
      </c>
      <c r="AE145" s="111">
        <v>2557.6295100000002</v>
      </c>
      <c r="AF145" s="111">
        <v>2614.0662699999998</v>
      </c>
      <c r="AG145" s="111">
        <v>2391.2390599999999</v>
      </c>
      <c r="AH145" s="111">
        <v>2214.5590200000001</v>
      </c>
      <c r="AI145" s="111">
        <v>2255.1049800000001</v>
      </c>
      <c r="AJ145" s="111">
        <v>3304.44191</v>
      </c>
      <c r="AK145" s="111">
        <v>2712.2412300000001</v>
      </c>
      <c r="AL145" s="111">
        <v>2312.9759399999998</v>
      </c>
      <c r="AM145" s="111">
        <v>2683.28998</v>
      </c>
      <c r="AN145" s="112">
        <v>267.45371</v>
      </c>
      <c r="AO145" s="112">
        <v>-81.706999999999894</v>
      </c>
      <c r="AP145" s="112">
        <v>111.7762</v>
      </c>
      <c r="AQ145" s="112">
        <v>247.65366</v>
      </c>
      <c r="AR145" s="112">
        <v>392.63263999999998</v>
      </c>
      <c r="AS145" s="112">
        <v>-573.71379999999999</v>
      </c>
      <c r="AT145" s="112">
        <v>198.06926000000001</v>
      </c>
      <c r="AU145" s="112">
        <v>534.20997</v>
      </c>
      <c r="AV145" s="112">
        <v>585.20456000000001</v>
      </c>
      <c r="AW145" s="113">
        <v>0</v>
      </c>
      <c r="AX145" s="113">
        <v>0</v>
      </c>
      <c r="AY145" s="113">
        <v>0.2</v>
      </c>
      <c r="AZ145" s="113">
        <v>0</v>
      </c>
      <c r="BA145" s="113">
        <v>0</v>
      </c>
      <c r="BB145" s="113">
        <v>0</v>
      </c>
      <c r="BC145" s="113">
        <v>0</v>
      </c>
      <c r="BD145" s="113">
        <v>0</v>
      </c>
      <c r="BE145" s="113">
        <v>0</v>
      </c>
      <c r="BF145" s="112">
        <v>0</v>
      </c>
      <c r="BG145" s="112">
        <v>0</v>
      </c>
      <c r="BH145" s="112">
        <v>0</v>
      </c>
      <c r="BI145" s="112">
        <v>0</v>
      </c>
      <c r="BJ145" s="112">
        <v>0</v>
      </c>
      <c r="BK145" s="112">
        <v>0</v>
      </c>
      <c r="BL145" s="112">
        <v>0</v>
      </c>
      <c r="BM145" s="112">
        <v>0</v>
      </c>
      <c r="BN145" s="112">
        <v>0</v>
      </c>
      <c r="BO145" s="112">
        <v>0</v>
      </c>
      <c r="BP145" s="112">
        <v>0</v>
      </c>
      <c r="BQ145" s="112">
        <v>0.2</v>
      </c>
      <c r="BR145" s="112">
        <v>0</v>
      </c>
      <c r="BS145" s="112">
        <v>0</v>
      </c>
      <c r="BT145" s="112">
        <v>0</v>
      </c>
      <c r="BU145" s="112">
        <v>0</v>
      </c>
      <c r="BV145" s="112">
        <v>0</v>
      </c>
      <c r="BW145" s="112">
        <v>0</v>
      </c>
      <c r="BX145" s="112">
        <v>2557.6295100000002</v>
      </c>
      <c r="BY145" s="112">
        <v>2614.0662699999998</v>
      </c>
      <c r="BZ145" s="112">
        <v>2391.4390600000002</v>
      </c>
      <c r="CA145" s="112">
        <v>2214.5590200000001</v>
      </c>
      <c r="CB145" s="112">
        <v>2255.1049800000001</v>
      </c>
      <c r="CC145" s="112">
        <v>3304.44191</v>
      </c>
      <c r="CD145" s="112">
        <v>2712.2412300000001</v>
      </c>
      <c r="CE145" s="112">
        <v>2312.9759399999998</v>
      </c>
      <c r="CF145" s="112">
        <v>2683.28998</v>
      </c>
      <c r="CG145" s="112">
        <v>-267.45371</v>
      </c>
      <c r="CH145" s="112">
        <v>81.706999999999994</v>
      </c>
      <c r="CI145" s="112">
        <v>-111.5762</v>
      </c>
      <c r="CJ145" s="112">
        <v>-247.65366</v>
      </c>
      <c r="CK145" s="112">
        <v>-392.63263999999998</v>
      </c>
      <c r="CL145" s="112">
        <v>573.71379999999999</v>
      </c>
      <c r="CM145" s="112">
        <v>-198.06926000000001</v>
      </c>
      <c r="CN145" s="112">
        <v>-534.20997</v>
      </c>
      <c r="CO145" s="112">
        <v>-585.20456000000001</v>
      </c>
      <c r="CP145" s="113">
        <v>1821.0990999999999</v>
      </c>
      <c r="CQ145" s="113">
        <v>1688.9791</v>
      </c>
      <c r="CR145" s="113">
        <v>2329.1560500000001</v>
      </c>
      <c r="CS145" s="113">
        <v>2071.5215499999999</v>
      </c>
      <c r="CT145" s="113">
        <v>1813.0815500000001</v>
      </c>
      <c r="CU145" s="113">
        <v>2524.9713499999998</v>
      </c>
      <c r="CV145" s="113">
        <v>2210.5713500000002</v>
      </c>
      <c r="CW145" s="113">
        <v>1860.99135</v>
      </c>
      <c r="CX145" s="113">
        <v>1763.1113499999999</v>
      </c>
      <c r="CY145" s="113">
        <v>1978.00065</v>
      </c>
      <c r="CZ145" s="113">
        <v>1827.6533999999999</v>
      </c>
      <c r="DA145" s="113">
        <v>2541.1077500000001</v>
      </c>
      <c r="DB145" s="113">
        <v>2180.1032</v>
      </c>
      <c r="DC145" s="113">
        <v>1972.70868</v>
      </c>
      <c r="DD145" s="113">
        <v>2946.8415500000001</v>
      </c>
      <c r="DE145" s="113">
        <v>2272.1538</v>
      </c>
      <c r="DF145" s="113">
        <v>1965.2686100000001</v>
      </c>
      <c r="DG145" s="113">
        <v>1984.9334899999999</v>
      </c>
      <c r="DH145" s="113">
        <v>3427.78242</v>
      </c>
      <c r="DI145" s="113">
        <v>3195.7281699999999</v>
      </c>
      <c r="DJ145" s="113">
        <v>4020.7587199999998</v>
      </c>
      <c r="DK145" s="113">
        <v>3907.4078300000001</v>
      </c>
      <c r="DL145" s="113">
        <v>4092.6459500000001</v>
      </c>
      <c r="DM145" s="113">
        <v>4493.06502</v>
      </c>
      <c r="DN145" s="113">
        <v>4016.4465300000002</v>
      </c>
      <c r="DO145" s="113">
        <v>4243.7713100000001</v>
      </c>
      <c r="DP145" s="113">
        <v>4848.6407499999996</v>
      </c>
      <c r="DQ145" s="112">
        <v>-1449.7817700000001</v>
      </c>
      <c r="DR145" s="112">
        <v>-1368.0747699999999</v>
      </c>
      <c r="DS145" s="112">
        <v>-1479.6509699999999</v>
      </c>
      <c r="DT145" s="112">
        <v>-1727.3046300000001</v>
      </c>
      <c r="DU145" s="112">
        <v>-2119.9372699999999</v>
      </c>
      <c r="DV145" s="112">
        <v>-1546.2234699999999</v>
      </c>
      <c r="DW145" s="112">
        <v>-1744.2927299999999</v>
      </c>
      <c r="DX145" s="112">
        <v>-2278.5027</v>
      </c>
      <c r="DY145" s="112">
        <v>-2863.7072600000001</v>
      </c>
      <c r="DZ145" s="112">
        <v>45.039700000000003</v>
      </c>
      <c r="EA145" s="112">
        <v>40.056939999999997</v>
      </c>
      <c r="EB145" s="112">
        <v>32.470480000000002</v>
      </c>
      <c r="EC145" s="112">
        <v>27.89669</v>
      </c>
      <c r="ED145" s="112">
        <v>18.841940000000001</v>
      </c>
      <c r="EE145" s="112">
        <v>19.993189999999998</v>
      </c>
      <c r="EF145" s="112">
        <v>20.503520000000002</v>
      </c>
      <c r="EG145" s="112">
        <v>19.463180000000001</v>
      </c>
      <c r="EH145" s="112">
        <v>12.49865</v>
      </c>
      <c r="EI145" s="112">
        <v>45.039700000000003</v>
      </c>
      <c r="EJ145" s="112">
        <v>40.056939999999997</v>
      </c>
      <c r="EK145" s="112">
        <v>32.470480000000002</v>
      </c>
      <c r="EL145" s="112">
        <v>27.89669</v>
      </c>
      <c r="EM145" s="112">
        <v>18.841940000000001</v>
      </c>
      <c r="EN145" s="112">
        <v>19.993189999999998</v>
      </c>
      <c r="EO145" s="112">
        <v>20.503520000000002</v>
      </c>
      <c r="EP145" s="112">
        <v>19.463180000000001</v>
      </c>
      <c r="EQ145" s="114">
        <v>12.49865</v>
      </c>
    </row>
    <row r="146" spans="1:147" x14ac:dyDescent="0.25">
      <c r="A146" s="110" t="s">
        <v>289</v>
      </c>
      <c r="B146" s="110">
        <v>5817</v>
      </c>
      <c r="C146" s="110"/>
      <c r="D146" s="111">
        <v>2766.0522900000001</v>
      </c>
      <c r="E146" s="111">
        <v>2805.4546999999998</v>
      </c>
      <c r="F146" s="111">
        <v>2773.2261600000002</v>
      </c>
      <c r="G146" s="111">
        <v>3046.6806099999999</v>
      </c>
      <c r="H146" s="111">
        <v>3100.01548</v>
      </c>
      <c r="I146" s="111">
        <v>3220.2327300000002</v>
      </c>
      <c r="J146" s="111">
        <v>3228.0616799999998</v>
      </c>
      <c r="K146" s="111">
        <v>2981.1925900000001</v>
      </c>
      <c r="L146" s="111">
        <v>2800.2065699999998</v>
      </c>
      <c r="M146" s="111">
        <v>2629.8602599999999</v>
      </c>
      <c r="N146" s="111">
        <v>2908.1877899999999</v>
      </c>
      <c r="O146" s="111">
        <v>2933.4640100000001</v>
      </c>
      <c r="P146" s="111">
        <v>3266.6310199999998</v>
      </c>
      <c r="Q146" s="111">
        <v>3222.9993300000001</v>
      </c>
      <c r="R146" s="111">
        <v>3546.1608099999999</v>
      </c>
      <c r="S146" s="111">
        <v>3256.4787999999999</v>
      </c>
      <c r="T146" s="111">
        <v>3101.0451800000001</v>
      </c>
      <c r="U146" s="111">
        <v>3478.9069399999998</v>
      </c>
      <c r="V146" s="112">
        <v>136.19202999999999</v>
      </c>
      <c r="W146" s="112">
        <v>-102.73309</v>
      </c>
      <c r="X146" s="112">
        <v>-160.23785000000001</v>
      </c>
      <c r="Y146" s="112">
        <v>-219.95041000000001</v>
      </c>
      <c r="Z146" s="112">
        <v>-122.98385</v>
      </c>
      <c r="AA146" s="112">
        <v>-325.92808000000002</v>
      </c>
      <c r="AB146" s="112">
        <v>-28.4171200000001</v>
      </c>
      <c r="AC146" s="112">
        <v>-119.85259000000001</v>
      </c>
      <c r="AD146" s="112">
        <v>-678.70037000000002</v>
      </c>
      <c r="AE146" s="111">
        <v>2335.7346400000001</v>
      </c>
      <c r="AF146" s="111">
        <v>2340.7740899999999</v>
      </c>
      <c r="AG146" s="111">
        <v>2193.75</v>
      </c>
      <c r="AH146" s="111">
        <v>2315.69346</v>
      </c>
      <c r="AI146" s="111">
        <v>2493.1416800000002</v>
      </c>
      <c r="AJ146" s="111">
        <v>2831.3327300000001</v>
      </c>
      <c r="AK146" s="111">
        <v>2889.9616799999999</v>
      </c>
      <c r="AL146" s="111">
        <v>2599.9236900000001</v>
      </c>
      <c r="AM146" s="111">
        <v>2448.50657</v>
      </c>
      <c r="AN146" s="112">
        <v>294.12562000000003</v>
      </c>
      <c r="AO146" s="112">
        <v>567.41369999999995</v>
      </c>
      <c r="AP146" s="112">
        <v>739.71401000000003</v>
      </c>
      <c r="AQ146" s="112">
        <v>950.93755999999996</v>
      </c>
      <c r="AR146" s="112">
        <v>729.85765000000004</v>
      </c>
      <c r="AS146" s="112">
        <v>714.82808</v>
      </c>
      <c r="AT146" s="112">
        <v>366.51711999999998</v>
      </c>
      <c r="AU146" s="112">
        <v>501.12148999999999</v>
      </c>
      <c r="AV146" s="112">
        <v>1030.4003700000001</v>
      </c>
      <c r="AW146" s="113">
        <v>450.1216</v>
      </c>
      <c r="AX146" s="113">
        <v>74.293800000000005</v>
      </c>
      <c r="AY146" s="113">
        <v>128.42926</v>
      </c>
      <c r="AZ146" s="113">
        <v>1140.3379600000001</v>
      </c>
      <c r="BA146" s="113">
        <v>323.51907</v>
      </c>
      <c r="BB146" s="113">
        <v>108.765</v>
      </c>
      <c r="BC146" s="113">
        <v>147.67245</v>
      </c>
      <c r="BD146" s="113">
        <v>172.84825000000001</v>
      </c>
      <c r="BE146" s="113">
        <v>1350.5714499999999</v>
      </c>
      <c r="BF146" s="112">
        <v>31.36</v>
      </c>
      <c r="BG146" s="112">
        <v>0</v>
      </c>
      <c r="BH146" s="112">
        <v>0</v>
      </c>
      <c r="BI146" s="112">
        <v>30.399000000000001</v>
      </c>
      <c r="BJ146" s="112">
        <v>0</v>
      </c>
      <c r="BK146" s="112">
        <v>0</v>
      </c>
      <c r="BL146" s="112">
        <v>0</v>
      </c>
      <c r="BM146" s="112">
        <v>0</v>
      </c>
      <c r="BN146" s="112">
        <v>7.2859999999999996</v>
      </c>
      <c r="BO146" s="112">
        <v>418.76159999999999</v>
      </c>
      <c r="BP146" s="112">
        <v>74.293800000000005</v>
      </c>
      <c r="BQ146" s="112">
        <v>128.42926</v>
      </c>
      <c r="BR146" s="112">
        <v>1109.93896</v>
      </c>
      <c r="BS146" s="112">
        <v>323.51907</v>
      </c>
      <c r="BT146" s="112">
        <v>108.765</v>
      </c>
      <c r="BU146" s="112">
        <v>147.67245</v>
      </c>
      <c r="BV146" s="112">
        <v>172.84825000000001</v>
      </c>
      <c r="BW146" s="112">
        <v>1343.2854500000001</v>
      </c>
      <c r="BX146" s="112">
        <v>2785.8562400000001</v>
      </c>
      <c r="BY146" s="112">
        <v>2415.0678899999998</v>
      </c>
      <c r="BZ146" s="112">
        <v>2322.1792599999999</v>
      </c>
      <c r="CA146" s="112">
        <v>3456.0314199999998</v>
      </c>
      <c r="CB146" s="112">
        <v>2816.66075</v>
      </c>
      <c r="CC146" s="112">
        <v>2940.09773</v>
      </c>
      <c r="CD146" s="112">
        <v>3037.6341299999999</v>
      </c>
      <c r="CE146" s="112">
        <v>2772.7719400000001</v>
      </c>
      <c r="CF146" s="112">
        <v>3799.0780199999999</v>
      </c>
      <c r="CG146" s="112">
        <v>124.63598</v>
      </c>
      <c r="CH146" s="112">
        <v>-493.11989999999997</v>
      </c>
      <c r="CI146" s="112">
        <v>-611.28475000000003</v>
      </c>
      <c r="CJ146" s="112">
        <v>159.00139999999999</v>
      </c>
      <c r="CK146" s="112">
        <v>-406.33857999999998</v>
      </c>
      <c r="CL146" s="112">
        <v>-606.06308000000001</v>
      </c>
      <c r="CM146" s="112">
        <v>-218.84467000000001</v>
      </c>
      <c r="CN146" s="112">
        <v>-328.27323999999999</v>
      </c>
      <c r="CO146" s="112">
        <v>312.88508000000002</v>
      </c>
      <c r="CP146" s="113">
        <v>7732.8036000000002</v>
      </c>
      <c r="CQ146" s="113">
        <v>7534.8436000000002</v>
      </c>
      <c r="CR146" s="113">
        <v>7306.7435999999998</v>
      </c>
      <c r="CS146" s="113">
        <v>7614.9435999999996</v>
      </c>
      <c r="CT146" s="113">
        <v>7143.9435999999996</v>
      </c>
      <c r="CU146" s="113">
        <v>6233.9</v>
      </c>
      <c r="CV146" s="113">
        <v>6081.4</v>
      </c>
      <c r="CW146" s="113">
        <v>5917.5</v>
      </c>
      <c r="CX146" s="113">
        <v>5712</v>
      </c>
      <c r="CY146" s="113">
        <v>7908.3134</v>
      </c>
      <c r="CZ146" s="113">
        <v>8131.2712000000001</v>
      </c>
      <c r="DA146" s="113">
        <v>7496.2976799999997</v>
      </c>
      <c r="DB146" s="113">
        <v>7871.3415999999997</v>
      </c>
      <c r="DC146" s="113">
        <v>7519.2379600000004</v>
      </c>
      <c r="DD146" s="113">
        <v>6440.6952799999999</v>
      </c>
      <c r="DE146" s="113">
        <v>6293.5165299999999</v>
      </c>
      <c r="DF146" s="113">
        <v>6145.2737100000004</v>
      </c>
      <c r="DG146" s="113">
        <v>6471.22577</v>
      </c>
      <c r="DH146" s="113">
        <v>2511.9630200000001</v>
      </c>
      <c r="DI146" s="113">
        <v>3228.04072</v>
      </c>
      <c r="DJ146" s="113">
        <v>3204.3519500000002</v>
      </c>
      <c r="DK146" s="113">
        <v>3420.3944700000002</v>
      </c>
      <c r="DL146" s="113">
        <v>3474.62941</v>
      </c>
      <c r="DM146" s="113">
        <v>3002.1498099999999</v>
      </c>
      <c r="DN146" s="113">
        <v>3073.8157299999998</v>
      </c>
      <c r="DO146" s="113">
        <v>3253.8461499999999</v>
      </c>
      <c r="DP146" s="113">
        <v>3266.9131299999999</v>
      </c>
      <c r="DQ146" s="112">
        <v>5396.3503799999999</v>
      </c>
      <c r="DR146" s="112">
        <v>4903.2304800000002</v>
      </c>
      <c r="DS146" s="112">
        <v>4291.9457300000004</v>
      </c>
      <c r="DT146" s="112">
        <v>4450.9471299999996</v>
      </c>
      <c r="DU146" s="112">
        <v>4044.6085499999999</v>
      </c>
      <c r="DV146" s="112">
        <v>3438.54547</v>
      </c>
      <c r="DW146" s="112">
        <v>3219.7008000000001</v>
      </c>
      <c r="DX146" s="112">
        <v>2891.4275600000001</v>
      </c>
      <c r="DY146" s="112">
        <v>3204.3126400000001</v>
      </c>
      <c r="DZ146" s="112">
        <v>205.59171000000001</v>
      </c>
      <c r="EA146" s="112">
        <v>197.47748999999999</v>
      </c>
      <c r="EB146" s="112">
        <v>163.06424999999999</v>
      </c>
      <c r="EC146" s="112">
        <v>127.35599000000001</v>
      </c>
      <c r="ED146" s="112">
        <v>88.090350000000001</v>
      </c>
      <c r="EE146" s="112">
        <v>105.69105999999999</v>
      </c>
      <c r="EF146" s="112">
        <v>67.922179999999997</v>
      </c>
      <c r="EG146" s="112">
        <v>45.6721</v>
      </c>
      <c r="EH146" s="112">
        <v>32.976260000000003</v>
      </c>
      <c r="EI146" s="112">
        <v>635.90971000000002</v>
      </c>
      <c r="EJ146" s="112">
        <v>662.15849000000003</v>
      </c>
      <c r="EK146" s="112">
        <v>742.54025000000001</v>
      </c>
      <c r="EL146" s="112">
        <v>858.34298999999999</v>
      </c>
      <c r="EM146" s="112">
        <v>694.96434999999997</v>
      </c>
      <c r="EN146" s="112">
        <v>494.59106000000003</v>
      </c>
      <c r="EO146" s="112">
        <v>406.02217999999999</v>
      </c>
      <c r="EP146" s="112">
        <v>426.94110000000001</v>
      </c>
      <c r="EQ146" s="114">
        <v>384.67626000000001</v>
      </c>
    </row>
    <row r="147" spans="1:147" x14ac:dyDescent="0.25">
      <c r="A147" s="110" t="s">
        <v>288</v>
      </c>
      <c r="B147" s="110">
        <v>5560</v>
      </c>
      <c r="C147" s="110"/>
      <c r="D147" s="111">
        <v>581.57938999999999</v>
      </c>
      <c r="E147" s="111">
        <v>583.67615000000001</v>
      </c>
      <c r="F147" s="111">
        <v>617.00265999999999</v>
      </c>
      <c r="G147" s="111">
        <v>691.45042999999998</v>
      </c>
      <c r="H147" s="111">
        <v>749.92750000000001</v>
      </c>
      <c r="I147" s="111">
        <v>795.91218000000003</v>
      </c>
      <c r="J147" s="111">
        <v>885.37040999999999</v>
      </c>
      <c r="K147" s="111">
        <v>795.43647999999996</v>
      </c>
      <c r="L147" s="111">
        <v>844.17367999999999</v>
      </c>
      <c r="M147" s="111">
        <v>603.13814000000002</v>
      </c>
      <c r="N147" s="111">
        <v>694.68390999999997</v>
      </c>
      <c r="O147" s="111">
        <v>697.22072000000003</v>
      </c>
      <c r="P147" s="111">
        <v>743.24968000000001</v>
      </c>
      <c r="Q147" s="111">
        <v>807.12118999999996</v>
      </c>
      <c r="R147" s="111">
        <v>907.30853000000002</v>
      </c>
      <c r="S147" s="111">
        <v>847.88752999999997</v>
      </c>
      <c r="T147" s="111">
        <v>737.48162000000002</v>
      </c>
      <c r="U147" s="111">
        <v>917.72771999999998</v>
      </c>
      <c r="V147" s="112">
        <v>-21.55875</v>
      </c>
      <c r="W147" s="112">
        <v>-111.00776</v>
      </c>
      <c r="X147" s="112">
        <v>-80.218059999999994</v>
      </c>
      <c r="Y147" s="112">
        <v>-51.799250000000001</v>
      </c>
      <c r="Z147" s="112">
        <v>-57.193689999999897</v>
      </c>
      <c r="AA147" s="112">
        <v>-111.39635</v>
      </c>
      <c r="AB147" s="112">
        <v>37.482880000000002</v>
      </c>
      <c r="AC147" s="112">
        <v>57.954859999999897</v>
      </c>
      <c r="AD147" s="112">
        <v>-73.554040000000001</v>
      </c>
      <c r="AE147" s="111">
        <v>544.07938999999999</v>
      </c>
      <c r="AF147" s="111">
        <v>546.17615000000001</v>
      </c>
      <c r="AG147" s="111">
        <v>579.50265999999999</v>
      </c>
      <c r="AH147" s="111">
        <v>653.95042999999998</v>
      </c>
      <c r="AI147" s="111">
        <v>699.22749999999996</v>
      </c>
      <c r="AJ147" s="111">
        <v>741.01217999999994</v>
      </c>
      <c r="AK147" s="111">
        <v>833.25666000000001</v>
      </c>
      <c r="AL147" s="111">
        <v>744.03647999999998</v>
      </c>
      <c r="AM147" s="111">
        <v>772.31068000000005</v>
      </c>
      <c r="AN147" s="112">
        <v>59.058750000000003</v>
      </c>
      <c r="AO147" s="112">
        <v>148.50775999999999</v>
      </c>
      <c r="AP147" s="112">
        <v>117.71805999999999</v>
      </c>
      <c r="AQ147" s="112">
        <v>89.299250000000001</v>
      </c>
      <c r="AR147" s="112">
        <v>107.89369000000001</v>
      </c>
      <c r="AS147" s="112">
        <v>166.29634999999999</v>
      </c>
      <c r="AT147" s="112">
        <v>14.63087</v>
      </c>
      <c r="AU147" s="112">
        <v>-6.5548599999999597</v>
      </c>
      <c r="AV147" s="112">
        <v>145.41703999999999</v>
      </c>
      <c r="AW147" s="113">
        <v>0</v>
      </c>
      <c r="AX147" s="113">
        <v>0</v>
      </c>
      <c r="AY147" s="113">
        <v>0</v>
      </c>
      <c r="AZ147" s="113">
        <v>307.53834999999998</v>
      </c>
      <c r="BA147" s="113">
        <v>112.98</v>
      </c>
      <c r="BB147" s="113">
        <v>42.514099999999999</v>
      </c>
      <c r="BC147" s="113">
        <v>0</v>
      </c>
      <c r="BD147" s="113">
        <v>0</v>
      </c>
      <c r="BE147" s="113">
        <v>721.32285999999999</v>
      </c>
      <c r="BF147" s="112">
        <v>0</v>
      </c>
      <c r="BG147" s="112">
        <v>0</v>
      </c>
      <c r="BH147" s="112">
        <v>0</v>
      </c>
      <c r="BI147" s="112">
        <v>0</v>
      </c>
      <c r="BJ147" s="112">
        <v>0</v>
      </c>
      <c r="BK147" s="112">
        <v>0</v>
      </c>
      <c r="BL147" s="112">
        <v>0</v>
      </c>
      <c r="BM147" s="112">
        <v>0</v>
      </c>
      <c r="BN147" s="112">
        <v>607.24611000000004</v>
      </c>
      <c r="BO147" s="112">
        <v>0</v>
      </c>
      <c r="BP147" s="112">
        <v>0</v>
      </c>
      <c r="BQ147" s="112">
        <v>0</v>
      </c>
      <c r="BR147" s="112">
        <v>307.53834999999998</v>
      </c>
      <c r="BS147" s="112">
        <v>112.98</v>
      </c>
      <c r="BT147" s="112">
        <v>42.514099999999999</v>
      </c>
      <c r="BU147" s="112">
        <v>0</v>
      </c>
      <c r="BV147" s="112">
        <v>0</v>
      </c>
      <c r="BW147" s="112">
        <v>114.07675</v>
      </c>
      <c r="BX147" s="112">
        <v>544.07938999999999</v>
      </c>
      <c r="BY147" s="112">
        <v>546.17615000000001</v>
      </c>
      <c r="BZ147" s="112">
        <v>579.50265999999999</v>
      </c>
      <c r="CA147" s="112">
        <v>961.48878000000002</v>
      </c>
      <c r="CB147" s="112">
        <v>812.20749999999998</v>
      </c>
      <c r="CC147" s="112">
        <v>783.52628000000004</v>
      </c>
      <c r="CD147" s="112">
        <v>833.25666000000001</v>
      </c>
      <c r="CE147" s="112">
        <v>744.03647999999998</v>
      </c>
      <c r="CF147" s="112">
        <v>1493.63354</v>
      </c>
      <c r="CG147" s="112">
        <v>-59.058750000000003</v>
      </c>
      <c r="CH147" s="112">
        <v>-148.50775999999999</v>
      </c>
      <c r="CI147" s="112">
        <v>-117.71805999999999</v>
      </c>
      <c r="CJ147" s="112">
        <v>218.23910000000001</v>
      </c>
      <c r="CK147" s="112">
        <v>5.0863100000000001</v>
      </c>
      <c r="CL147" s="112">
        <v>-123.78225</v>
      </c>
      <c r="CM147" s="112">
        <v>-14.63087</v>
      </c>
      <c r="CN147" s="112">
        <v>6.5548599999999997</v>
      </c>
      <c r="CO147" s="112">
        <v>-31.34029</v>
      </c>
      <c r="CP147" s="113">
        <v>667.8</v>
      </c>
      <c r="CQ147" s="113">
        <v>650.79999999999995</v>
      </c>
      <c r="CR147" s="113">
        <v>633.79999999999995</v>
      </c>
      <c r="CS147" s="113">
        <v>916.8</v>
      </c>
      <c r="CT147" s="113">
        <v>901.3</v>
      </c>
      <c r="CU147" s="113">
        <v>796.8</v>
      </c>
      <c r="CV147" s="113">
        <v>781.9</v>
      </c>
      <c r="CW147" s="113">
        <v>764.9</v>
      </c>
      <c r="CX147" s="113">
        <v>747.9</v>
      </c>
      <c r="CY147" s="113">
        <v>728.06898000000001</v>
      </c>
      <c r="CZ147" s="113">
        <v>761.43435999999997</v>
      </c>
      <c r="DA147" s="113">
        <v>753.78665000000001</v>
      </c>
      <c r="DB147" s="113">
        <v>1054.71955</v>
      </c>
      <c r="DC147" s="113">
        <v>976.26085999999998</v>
      </c>
      <c r="DD147" s="113">
        <v>883.85337000000004</v>
      </c>
      <c r="DE147" s="113">
        <v>896.45216000000005</v>
      </c>
      <c r="DF147" s="113">
        <v>850.37797999999998</v>
      </c>
      <c r="DG147" s="113">
        <v>812.06444999999997</v>
      </c>
      <c r="DH147" s="113">
        <v>521.81996000000004</v>
      </c>
      <c r="DI147" s="113">
        <v>703.69309999999996</v>
      </c>
      <c r="DJ147" s="113">
        <v>726.08365000000003</v>
      </c>
      <c r="DK147" s="113">
        <v>808.77745000000004</v>
      </c>
      <c r="DL147" s="113">
        <v>749.79245000000003</v>
      </c>
      <c r="DM147" s="113">
        <v>777.80911000000003</v>
      </c>
      <c r="DN147" s="113">
        <v>805.03877</v>
      </c>
      <c r="DO147" s="113">
        <v>752.40972999999997</v>
      </c>
      <c r="DP147" s="113">
        <v>792.23649</v>
      </c>
      <c r="DQ147" s="112">
        <v>206.24902</v>
      </c>
      <c r="DR147" s="112">
        <v>57.741259999999997</v>
      </c>
      <c r="DS147" s="112">
        <v>27.702999999999999</v>
      </c>
      <c r="DT147" s="112">
        <v>245.94210000000001</v>
      </c>
      <c r="DU147" s="112">
        <v>226.46841000000001</v>
      </c>
      <c r="DV147" s="112">
        <v>106.04425999999999</v>
      </c>
      <c r="DW147" s="112">
        <v>91.413390000000007</v>
      </c>
      <c r="DX147" s="112">
        <v>97.968249999999998</v>
      </c>
      <c r="DY147" s="112">
        <v>19.827960000000001</v>
      </c>
      <c r="DZ147" s="112">
        <v>13.92905</v>
      </c>
      <c r="EA147" s="112">
        <v>2.0344000000000002</v>
      </c>
      <c r="EB147" s="112">
        <v>-5.6464600000000003</v>
      </c>
      <c r="EC147" s="112">
        <v>-2.0191699999999999</v>
      </c>
      <c r="ED147" s="112">
        <v>-1.73319</v>
      </c>
      <c r="EE147" s="112">
        <v>-2.59979</v>
      </c>
      <c r="EF147" s="112">
        <v>-1.83423</v>
      </c>
      <c r="EG147" s="112">
        <v>-2.7719100000000001</v>
      </c>
      <c r="EH147" s="112">
        <v>-2.5462500000000001</v>
      </c>
      <c r="EI147" s="112">
        <v>51.429049999999997</v>
      </c>
      <c r="EJ147" s="112">
        <v>39.534399999999998</v>
      </c>
      <c r="EK147" s="112">
        <v>31.853539999999999</v>
      </c>
      <c r="EL147" s="112">
        <v>35.480829999999997</v>
      </c>
      <c r="EM147" s="112">
        <v>48.966810000000002</v>
      </c>
      <c r="EN147" s="112">
        <v>52.30021</v>
      </c>
      <c r="EO147" s="112">
        <v>50.279769999999999</v>
      </c>
      <c r="EP147" s="112">
        <v>48.62809</v>
      </c>
      <c r="EQ147" s="114">
        <v>69.316749999999999</v>
      </c>
    </row>
    <row r="148" spans="1:147" x14ac:dyDescent="0.25">
      <c r="A148" s="110" t="s">
        <v>287</v>
      </c>
      <c r="B148" s="110">
        <v>5561</v>
      </c>
      <c r="C148" s="110"/>
      <c r="D148" s="111">
        <v>15219.67001</v>
      </c>
      <c r="E148" s="111">
        <v>15373.529479999999</v>
      </c>
      <c r="F148" s="111">
        <v>16236.212170000001</v>
      </c>
      <c r="G148" s="111">
        <v>17599.742249999999</v>
      </c>
      <c r="H148" s="111">
        <v>16770.362819999998</v>
      </c>
      <c r="I148" s="111">
        <v>17072.864989999998</v>
      </c>
      <c r="J148" s="111">
        <v>18843.869149999999</v>
      </c>
      <c r="K148" s="111">
        <v>17567.825629999999</v>
      </c>
      <c r="L148" s="111">
        <v>18371.826809999999</v>
      </c>
      <c r="M148" s="111">
        <v>15167.96096</v>
      </c>
      <c r="N148" s="111">
        <v>15261.41387</v>
      </c>
      <c r="O148" s="111">
        <v>17141.562470000001</v>
      </c>
      <c r="P148" s="111">
        <v>17267.31768</v>
      </c>
      <c r="Q148" s="111">
        <v>16940.771530000002</v>
      </c>
      <c r="R148" s="111">
        <v>18144.040130000001</v>
      </c>
      <c r="S148" s="111">
        <v>19735.404890000002</v>
      </c>
      <c r="T148" s="111">
        <v>18521.26828</v>
      </c>
      <c r="U148" s="111">
        <v>19532.325359999999</v>
      </c>
      <c r="V148" s="112">
        <v>51.7090499999995</v>
      </c>
      <c r="W148" s="112">
        <v>112.11560999999899</v>
      </c>
      <c r="X148" s="112">
        <v>-905.35029999999995</v>
      </c>
      <c r="Y148" s="112">
        <v>332.42456999999899</v>
      </c>
      <c r="Z148" s="112">
        <v>-170.408710000003</v>
      </c>
      <c r="AA148" s="112">
        <v>-1071.1751400000001</v>
      </c>
      <c r="AB148" s="112">
        <v>-891.53574000000299</v>
      </c>
      <c r="AC148" s="112">
        <v>-953.44265000000098</v>
      </c>
      <c r="AD148" s="112">
        <v>-1160.49855</v>
      </c>
      <c r="AE148" s="111">
        <v>14299.32431</v>
      </c>
      <c r="AF148" s="111">
        <v>14440.41648</v>
      </c>
      <c r="AG148" s="111">
        <v>14592.198249999999</v>
      </c>
      <c r="AH148" s="111">
        <v>16098.55004</v>
      </c>
      <c r="AI148" s="111">
        <v>15609.462820000001</v>
      </c>
      <c r="AJ148" s="111">
        <v>15786.654990000001</v>
      </c>
      <c r="AK148" s="111">
        <v>17410.90223</v>
      </c>
      <c r="AL148" s="111">
        <v>16187.897129999999</v>
      </c>
      <c r="AM148" s="111">
        <v>16773.857220000002</v>
      </c>
      <c r="AN148" s="112">
        <v>868.63665000000003</v>
      </c>
      <c r="AO148" s="112">
        <v>820.99739</v>
      </c>
      <c r="AP148" s="112">
        <v>2549.3642199999999</v>
      </c>
      <c r="AQ148" s="112">
        <v>1168.76764</v>
      </c>
      <c r="AR148" s="112">
        <v>1331.30871</v>
      </c>
      <c r="AS148" s="112">
        <v>2357.3851399999999</v>
      </c>
      <c r="AT148" s="112">
        <v>2324.5026600000001</v>
      </c>
      <c r="AU148" s="112">
        <v>2333.3711499999999</v>
      </c>
      <c r="AV148" s="112">
        <v>2758.4681399999999</v>
      </c>
      <c r="AW148" s="113">
        <v>2344.6614100000002</v>
      </c>
      <c r="AX148" s="113">
        <v>1417.6599799999999</v>
      </c>
      <c r="AY148" s="113">
        <v>3152.9141</v>
      </c>
      <c r="AZ148" s="113">
        <v>3421.8866499999999</v>
      </c>
      <c r="BA148" s="113">
        <v>4435.6510799999996</v>
      </c>
      <c r="BB148" s="113">
        <v>7510.9460399999998</v>
      </c>
      <c r="BC148" s="113">
        <v>7335.7091799999998</v>
      </c>
      <c r="BD148" s="113">
        <v>2388.1016300000001</v>
      </c>
      <c r="BE148" s="113">
        <v>3460.1775299999999</v>
      </c>
      <c r="BF148" s="112">
        <v>275.20535999999998</v>
      </c>
      <c r="BG148" s="112">
        <v>63.5</v>
      </c>
      <c r="BH148" s="112">
        <v>473.79095000000001</v>
      </c>
      <c r="BI148" s="112">
        <v>919.74289999999996</v>
      </c>
      <c r="BJ148" s="112">
        <v>642.56079999999997</v>
      </c>
      <c r="BK148" s="112">
        <v>195.21619999999999</v>
      </c>
      <c r="BL148" s="112">
        <v>5801.52603</v>
      </c>
      <c r="BM148" s="112">
        <v>52.357750000000003</v>
      </c>
      <c r="BN148" s="112">
        <v>431.87105000000003</v>
      </c>
      <c r="BO148" s="112">
        <v>2069.4560499999998</v>
      </c>
      <c r="BP148" s="112">
        <v>1354.1599799999999</v>
      </c>
      <c r="BQ148" s="112">
        <v>2679.1231499999999</v>
      </c>
      <c r="BR148" s="112">
        <v>2502.1437500000002</v>
      </c>
      <c r="BS148" s="112">
        <v>3793.0902799999999</v>
      </c>
      <c r="BT148" s="112">
        <v>7315.72984</v>
      </c>
      <c r="BU148" s="112">
        <v>1534.1831500000001</v>
      </c>
      <c r="BV148" s="112">
        <v>2335.74388</v>
      </c>
      <c r="BW148" s="112">
        <v>3028.3064800000002</v>
      </c>
      <c r="BX148" s="112">
        <v>16643.985720000001</v>
      </c>
      <c r="BY148" s="112">
        <v>15858.07646</v>
      </c>
      <c r="BZ148" s="112">
        <v>17745.112349999999</v>
      </c>
      <c r="CA148" s="112">
        <v>19520.436689999999</v>
      </c>
      <c r="CB148" s="112">
        <v>20045.1139</v>
      </c>
      <c r="CC148" s="112">
        <v>23297.601030000002</v>
      </c>
      <c r="CD148" s="112">
        <v>24746.611410000001</v>
      </c>
      <c r="CE148" s="112">
        <v>18575.998759999999</v>
      </c>
      <c r="CF148" s="112">
        <v>20234.034749999999</v>
      </c>
      <c r="CG148" s="112">
        <v>1200.8194000000001</v>
      </c>
      <c r="CH148" s="112">
        <v>533.16259000000002</v>
      </c>
      <c r="CI148" s="112">
        <v>129.75892999999999</v>
      </c>
      <c r="CJ148" s="112">
        <v>1333.3761099999999</v>
      </c>
      <c r="CK148" s="112">
        <v>2461.7815700000001</v>
      </c>
      <c r="CL148" s="112">
        <v>4958.3446999999996</v>
      </c>
      <c r="CM148" s="112">
        <v>-790.31951000000004</v>
      </c>
      <c r="CN148" s="112">
        <v>2.3727299999999998</v>
      </c>
      <c r="CO148" s="112">
        <v>269.83834000000002</v>
      </c>
      <c r="CP148" s="113">
        <v>25356.119210000001</v>
      </c>
      <c r="CQ148" s="113">
        <v>24669.4692</v>
      </c>
      <c r="CR148" s="113">
        <v>24101.37355</v>
      </c>
      <c r="CS148" s="113">
        <v>24825.240949999999</v>
      </c>
      <c r="CT148" s="113">
        <v>27032.100399999999</v>
      </c>
      <c r="CU148" s="113">
        <v>32329.638490000001</v>
      </c>
      <c r="CV148" s="113">
        <v>32431.961039999998</v>
      </c>
      <c r="CW148" s="113">
        <v>32430.767790000002</v>
      </c>
      <c r="CX148" s="113">
        <v>32548.26844</v>
      </c>
      <c r="CY148" s="113">
        <v>27361.365239999999</v>
      </c>
      <c r="CZ148" s="113">
        <v>25967.157500000001</v>
      </c>
      <c r="DA148" s="113">
        <v>26337.437809999999</v>
      </c>
      <c r="DB148" s="113">
        <v>27481.662810000002</v>
      </c>
      <c r="DC148" s="113">
        <v>30109.75331</v>
      </c>
      <c r="DD148" s="113">
        <v>36031.892480000002</v>
      </c>
      <c r="DE148" s="113">
        <v>36089.446819999997</v>
      </c>
      <c r="DF148" s="113">
        <v>34377.035129999997</v>
      </c>
      <c r="DG148" s="113">
        <v>36365.23734</v>
      </c>
      <c r="DH148" s="113">
        <v>16606.9198</v>
      </c>
      <c r="DI148" s="113">
        <v>15657.696739999999</v>
      </c>
      <c r="DJ148" s="113">
        <v>15204.067419999999</v>
      </c>
      <c r="DK148" s="113">
        <v>15044.916310000001</v>
      </c>
      <c r="DL148" s="113">
        <v>15207.125239999999</v>
      </c>
      <c r="DM148" s="113">
        <v>16170.91971</v>
      </c>
      <c r="DN148" s="113">
        <v>17018.793559999998</v>
      </c>
      <c r="DO148" s="113">
        <v>15304.00914</v>
      </c>
      <c r="DP148" s="113">
        <v>17022.373009999999</v>
      </c>
      <c r="DQ148" s="112">
        <v>10754.44544</v>
      </c>
      <c r="DR148" s="112">
        <v>10309.46076</v>
      </c>
      <c r="DS148" s="112">
        <v>11133.37039</v>
      </c>
      <c r="DT148" s="112">
        <v>12436.746499999999</v>
      </c>
      <c r="DU148" s="112">
        <v>14902.628070000001</v>
      </c>
      <c r="DV148" s="112">
        <v>19860.97277</v>
      </c>
      <c r="DW148" s="112">
        <v>19070.653259999999</v>
      </c>
      <c r="DX148" s="112">
        <v>19073.025989999998</v>
      </c>
      <c r="DY148" s="112">
        <v>19342.86433</v>
      </c>
      <c r="DZ148" s="112">
        <v>596.92380000000003</v>
      </c>
      <c r="EA148" s="112">
        <v>590.63786000000005</v>
      </c>
      <c r="EB148" s="112">
        <v>440.59926999999999</v>
      </c>
      <c r="EC148" s="112">
        <v>411.23072000000002</v>
      </c>
      <c r="ED148" s="112">
        <v>259.25641000000002</v>
      </c>
      <c r="EE148" s="112">
        <v>179.74069</v>
      </c>
      <c r="EF148" s="112">
        <v>170.74449999999999</v>
      </c>
      <c r="EG148" s="112">
        <v>128.30776</v>
      </c>
      <c r="EH148" s="112">
        <v>86.554670000000002</v>
      </c>
      <c r="EI148" s="112">
        <v>1517.2698</v>
      </c>
      <c r="EJ148" s="112">
        <v>1523.7508600000001</v>
      </c>
      <c r="EK148" s="112">
        <v>2084.6132699999998</v>
      </c>
      <c r="EL148" s="112">
        <v>1912.42272</v>
      </c>
      <c r="EM148" s="112">
        <v>1420.1564100000001</v>
      </c>
      <c r="EN148" s="112">
        <v>1465.9506899999999</v>
      </c>
      <c r="EO148" s="112">
        <v>1603.7114999999999</v>
      </c>
      <c r="EP148" s="112">
        <v>1508.23676</v>
      </c>
      <c r="EQ148" s="114">
        <v>1684.52467</v>
      </c>
    </row>
    <row r="149" spans="1:147" x14ac:dyDescent="0.25">
      <c r="A149" s="110" t="s">
        <v>286</v>
      </c>
      <c r="B149" s="110">
        <v>5722</v>
      </c>
      <c r="C149" s="110"/>
      <c r="D149" s="111">
        <v>1583.80844</v>
      </c>
      <c r="E149" s="111">
        <v>1667.8358900000001</v>
      </c>
      <c r="F149" s="111">
        <v>1699.47396</v>
      </c>
      <c r="G149" s="111">
        <v>1826.26712</v>
      </c>
      <c r="H149" s="111">
        <v>2001.45326</v>
      </c>
      <c r="I149" s="111">
        <v>1690.8630700000001</v>
      </c>
      <c r="J149" s="111">
        <v>2205.4353599999999</v>
      </c>
      <c r="K149" s="111">
        <v>1917.3715199999999</v>
      </c>
      <c r="L149" s="111">
        <v>1887.35456</v>
      </c>
      <c r="M149" s="111">
        <v>1574.46531</v>
      </c>
      <c r="N149" s="111">
        <v>1377.42983</v>
      </c>
      <c r="O149" s="111">
        <v>1792.8483799999999</v>
      </c>
      <c r="P149" s="111">
        <v>1987.7361800000001</v>
      </c>
      <c r="Q149" s="111">
        <v>1970.5298600000001</v>
      </c>
      <c r="R149" s="111">
        <v>1734.4596100000001</v>
      </c>
      <c r="S149" s="111">
        <v>2063.3186099999998</v>
      </c>
      <c r="T149" s="111">
        <v>3201.9297099999999</v>
      </c>
      <c r="U149" s="111">
        <v>1812.2281</v>
      </c>
      <c r="V149" s="112">
        <v>9.3431299999999702</v>
      </c>
      <c r="W149" s="112">
        <v>290.40606000000002</v>
      </c>
      <c r="X149" s="112">
        <v>-93.374419999999901</v>
      </c>
      <c r="Y149" s="112">
        <v>-161.46906000000001</v>
      </c>
      <c r="Z149" s="112">
        <v>30.923399999999901</v>
      </c>
      <c r="AA149" s="112">
        <v>-43.596539999999997</v>
      </c>
      <c r="AB149" s="112">
        <v>142.11675</v>
      </c>
      <c r="AC149" s="112">
        <v>-1284.55819</v>
      </c>
      <c r="AD149" s="112">
        <v>75.126459999999994</v>
      </c>
      <c r="AE149" s="111">
        <v>1569.10844</v>
      </c>
      <c r="AF149" s="111">
        <v>1653.13589</v>
      </c>
      <c r="AG149" s="111">
        <v>1684.77396</v>
      </c>
      <c r="AH149" s="111">
        <v>1807.5671199999999</v>
      </c>
      <c r="AI149" s="111">
        <v>1976.53206</v>
      </c>
      <c r="AJ149" s="111">
        <v>1665.95382</v>
      </c>
      <c r="AK149" s="111">
        <v>2175.2874099999999</v>
      </c>
      <c r="AL149" s="111">
        <v>1887.2235700000001</v>
      </c>
      <c r="AM149" s="111">
        <v>1717.83311</v>
      </c>
      <c r="AN149" s="112">
        <v>5.35687000000007</v>
      </c>
      <c r="AO149" s="112">
        <v>-275.70605999999998</v>
      </c>
      <c r="AP149" s="112">
        <v>108.07442</v>
      </c>
      <c r="AQ149" s="112">
        <v>180.16906</v>
      </c>
      <c r="AR149" s="112">
        <v>-6.0021999999998998</v>
      </c>
      <c r="AS149" s="112">
        <v>68.505790000000204</v>
      </c>
      <c r="AT149" s="112">
        <v>-111.9688</v>
      </c>
      <c r="AU149" s="112">
        <v>1314.70614</v>
      </c>
      <c r="AV149" s="112">
        <v>94.394990000000007</v>
      </c>
      <c r="AW149" s="113">
        <v>5.0999999999999996</v>
      </c>
      <c r="AX149" s="113">
        <v>0</v>
      </c>
      <c r="AY149" s="113">
        <v>120</v>
      </c>
      <c r="AZ149" s="113">
        <v>96.580849999999998</v>
      </c>
      <c r="BA149" s="113">
        <v>112.06555</v>
      </c>
      <c r="BB149" s="113">
        <v>7.9611000000000001</v>
      </c>
      <c r="BC149" s="113">
        <v>157.16030000000001</v>
      </c>
      <c r="BD149" s="113">
        <v>0</v>
      </c>
      <c r="BE149" s="113">
        <v>9.9140099999999993</v>
      </c>
      <c r="BF149" s="112">
        <v>0</v>
      </c>
      <c r="BG149" s="112">
        <v>0</v>
      </c>
      <c r="BH149" s="112">
        <v>0</v>
      </c>
      <c r="BI149" s="112">
        <v>0</v>
      </c>
      <c r="BJ149" s="112">
        <v>39.305</v>
      </c>
      <c r="BK149" s="112">
        <v>0</v>
      </c>
      <c r="BL149" s="112">
        <v>0</v>
      </c>
      <c r="BM149" s="112">
        <v>0</v>
      </c>
      <c r="BN149" s="112">
        <v>0</v>
      </c>
      <c r="BO149" s="112">
        <v>5.0999999999999996</v>
      </c>
      <c r="BP149" s="112">
        <v>0</v>
      </c>
      <c r="BQ149" s="112">
        <v>120</v>
      </c>
      <c r="BR149" s="112">
        <v>96.580849999999998</v>
      </c>
      <c r="BS149" s="112">
        <v>72.760549999999995</v>
      </c>
      <c r="BT149" s="112">
        <v>7.9611000000000001</v>
      </c>
      <c r="BU149" s="112">
        <v>157.16030000000001</v>
      </c>
      <c r="BV149" s="112">
        <v>0</v>
      </c>
      <c r="BW149" s="112">
        <v>9.9140099999999993</v>
      </c>
      <c r="BX149" s="112">
        <v>1574.2084400000001</v>
      </c>
      <c r="BY149" s="112">
        <v>1653.13589</v>
      </c>
      <c r="BZ149" s="112">
        <v>1804.77396</v>
      </c>
      <c r="CA149" s="112">
        <v>1904.14797</v>
      </c>
      <c r="CB149" s="112">
        <v>2088.5976099999998</v>
      </c>
      <c r="CC149" s="112">
        <v>1673.9149199999999</v>
      </c>
      <c r="CD149" s="112">
        <v>2332.4477099999999</v>
      </c>
      <c r="CE149" s="112">
        <v>1887.2235700000001</v>
      </c>
      <c r="CF149" s="112">
        <v>1727.74712</v>
      </c>
      <c r="CG149" s="112">
        <v>-0.25686999999999999</v>
      </c>
      <c r="CH149" s="112">
        <v>275.70605999999998</v>
      </c>
      <c r="CI149" s="112">
        <v>11.92558</v>
      </c>
      <c r="CJ149" s="112">
        <v>-83.588210000000004</v>
      </c>
      <c r="CK149" s="112">
        <v>78.762749999999997</v>
      </c>
      <c r="CL149" s="112">
        <v>-60.544690000000003</v>
      </c>
      <c r="CM149" s="112">
        <v>269.12909999999999</v>
      </c>
      <c r="CN149" s="112">
        <v>-1314.70614</v>
      </c>
      <c r="CO149" s="112">
        <v>-84.480980000000002</v>
      </c>
      <c r="CP149" s="113">
        <v>500</v>
      </c>
      <c r="CQ149" s="113">
        <v>800</v>
      </c>
      <c r="CR149" s="113">
        <v>700</v>
      </c>
      <c r="CS149" s="113">
        <v>700</v>
      </c>
      <c r="CT149" s="113">
        <v>1500</v>
      </c>
      <c r="CU149" s="113">
        <v>1500</v>
      </c>
      <c r="CV149" s="113">
        <v>2000</v>
      </c>
      <c r="CW149" s="113">
        <v>2311.9673400000001</v>
      </c>
      <c r="CX149" s="113">
        <v>2000</v>
      </c>
      <c r="CY149" s="113">
        <v>575.80929000000003</v>
      </c>
      <c r="CZ149" s="113">
        <v>883.98945000000003</v>
      </c>
      <c r="DA149" s="113">
        <v>961.36527000000001</v>
      </c>
      <c r="DB149" s="113">
        <v>977.00788999999997</v>
      </c>
      <c r="DC149" s="113">
        <v>1828.0658900000001</v>
      </c>
      <c r="DD149" s="113">
        <v>1604.5074199999999</v>
      </c>
      <c r="DE149" s="113">
        <v>2107.3967699999998</v>
      </c>
      <c r="DF149" s="113">
        <v>2311.9673400000001</v>
      </c>
      <c r="DG149" s="113">
        <v>2251.2809400000001</v>
      </c>
      <c r="DH149" s="113">
        <v>1260.79072</v>
      </c>
      <c r="DI149" s="113">
        <v>1293.2648200000001</v>
      </c>
      <c r="DJ149" s="113">
        <v>1358.71506</v>
      </c>
      <c r="DK149" s="113">
        <v>1457.94589</v>
      </c>
      <c r="DL149" s="113">
        <v>2230.2411400000001</v>
      </c>
      <c r="DM149" s="113">
        <v>2067.2273599999999</v>
      </c>
      <c r="DN149" s="113">
        <v>2300.9876100000001</v>
      </c>
      <c r="DO149" s="113">
        <v>3820.2643200000002</v>
      </c>
      <c r="DP149" s="113">
        <v>3844.0589</v>
      </c>
      <c r="DQ149" s="112">
        <v>-684.98143000000005</v>
      </c>
      <c r="DR149" s="112">
        <v>-409.27537000000001</v>
      </c>
      <c r="DS149" s="112">
        <v>-397.34978999999998</v>
      </c>
      <c r="DT149" s="112">
        <v>-480.93799999999999</v>
      </c>
      <c r="DU149" s="112">
        <v>-402.17525000000001</v>
      </c>
      <c r="DV149" s="112">
        <v>-462.71994000000001</v>
      </c>
      <c r="DW149" s="112">
        <v>-193.59083999999999</v>
      </c>
      <c r="DX149" s="112">
        <v>-1508.2969800000001</v>
      </c>
      <c r="DY149" s="112">
        <v>-1592.7779599999999</v>
      </c>
      <c r="DZ149" s="112">
        <v>-25.14311</v>
      </c>
      <c r="EA149" s="112">
        <v>-24.403400000000001</v>
      </c>
      <c r="EB149" s="112">
        <v>-22.405100000000001</v>
      </c>
      <c r="EC149" s="112">
        <v>-26.737929999999999</v>
      </c>
      <c r="ED149" s="112">
        <v>-29.03585</v>
      </c>
      <c r="EE149" s="112">
        <v>-38.399470000000001</v>
      </c>
      <c r="EF149" s="112">
        <v>-35.377090000000003</v>
      </c>
      <c r="EG149" s="112">
        <v>-37.091709999999999</v>
      </c>
      <c r="EH149" s="112">
        <v>-39.372019999999999</v>
      </c>
      <c r="EI149" s="112">
        <v>-10.443110000000001</v>
      </c>
      <c r="EJ149" s="112">
        <v>-9.7034000000000002</v>
      </c>
      <c r="EK149" s="112">
        <v>-7.7050999999999998</v>
      </c>
      <c r="EL149" s="112">
        <v>-8.0379299999999994</v>
      </c>
      <c r="EM149" s="112">
        <v>-4.1148499999999997</v>
      </c>
      <c r="EN149" s="112">
        <v>-13.49047</v>
      </c>
      <c r="EO149" s="112">
        <v>-5.2290900000000002</v>
      </c>
      <c r="EP149" s="112">
        <v>-6.9437100000000003</v>
      </c>
      <c r="EQ149" s="114">
        <v>30.148980000000002</v>
      </c>
    </row>
    <row r="150" spans="1:147" x14ac:dyDescent="0.25">
      <c r="A150" s="110" t="s">
        <v>285</v>
      </c>
      <c r="B150" s="110">
        <v>5405</v>
      </c>
      <c r="C150" s="110"/>
      <c r="D150" s="111">
        <v>10440.21578</v>
      </c>
      <c r="E150" s="111">
        <v>10077.31856</v>
      </c>
      <c r="F150" s="111">
        <v>9966.0560700000005</v>
      </c>
      <c r="G150" s="111">
        <v>10625.479369999999</v>
      </c>
      <c r="H150" s="111">
        <v>12729.953670000001</v>
      </c>
      <c r="I150" s="111">
        <v>10782.414150000001</v>
      </c>
      <c r="J150" s="111">
        <v>12181.015069999999</v>
      </c>
      <c r="K150" s="111">
        <v>11428.86579</v>
      </c>
      <c r="L150" s="111">
        <v>11317.95148</v>
      </c>
      <c r="M150" s="111">
        <v>11384.90172</v>
      </c>
      <c r="N150" s="111">
        <v>11085.776879999999</v>
      </c>
      <c r="O150" s="111">
        <v>11381.09168</v>
      </c>
      <c r="P150" s="111">
        <v>11406.30119</v>
      </c>
      <c r="Q150" s="111">
        <v>12299.929990000001</v>
      </c>
      <c r="R150" s="111">
        <v>12636.00942</v>
      </c>
      <c r="S150" s="111">
        <v>11806.58164</v>
      </c>
      <c r="T150" s="111">
        <v>11969.78991</v>
      </c>
      <c r="U150" s="111">
        <v>14138.65791</v>
      </c>
      <c r="V150" s="112">
        <v>-944.68593999999905</v>
      </c>
      <c r="W150" s="112">
        <v>-1008.45832</v>
      </c>
      <c r="X150" s="112">
        <v>-1415.0356099999999</v>
      </c>
      <c r="Y150" s="112">
        <v>-780.82182000000103</v>
      </c>
      <c r="Z150" s="112">
        <v>430.02368000000001</v>
      </c>
      <c r="AA150" s="112">
        <v>-1853.59527</v>
      </c>
      <c r="AB150" s="112">
        <v>374.43342999999902</v>
      </c>
      <c r="AC150" s="112">
        <v>-540.92412000000002</v>
      </c>
      <c r="AD150" s="112">
        <v>-2820.7064300000002</v>
      </c>
      <c r="AE150" s="111">
        <v>10052.92078</v>
      </c>
      <c r="AF150" s="111">
        <v>9485.7235600000004</v>
      </c>
      <c r="AG150" s="111">
        <v>9579.4360699999997</v>
      </c>
      <c r="AH150" s="111">
        <v>10234.229369999999</v>
      </c>
      <c r="AI150" s="111">
        <v>12304.203670000001</v>
      </c>
      <c r="AJ150" s="111">
        <v>10339.293250000001</v>
      </c>
      <c r="AK150" s="111">
        <v>11709.342570000001</v>
      </c>
      <c r="AL150" s="111">
        <v>10944.19479</v>
      </c>
      <c r="AM150" s="111">
        <v>10871.81243</v>
      </c>
      <c r="AN150" s="112">
        <v>1331.9809399999999</v>
      </c>
      <c r="AO150" s="112">
        <v>1600.05332</v>
      </c>
      <c r="AP150" s="112">
        <v>1801.65561</v>
      </c>
      <c r="AQ150" s="112">
        <v>1172.0718199999999</v>
      </c>
      <c r="AR150" s="112">
        <v>-4.2736800000002404</v>
      </c>
      <c r="AS150" s="112">
        <v>2296.7161700000001</v>
      </c>
      <c r="AT150" s="112">
        <v>97.2390699999996</v>
      </c>
      <c r="AU150" s="112">
        <v>1025.59512</v>
      </c>
      <c r="AV150" s="112">
        <v>3266.84548</v>
      </c>
      <c r="AW150" s="113">
        <v>1844.62365</v>
      </c>
      <c r="AX150" s="113">
        <v>1784.5619799999999</v>
      </c>
      <c r="AY150" s="113">
        <v>1169.5110299999999</v>
      </c>
      <c r="AZ150" s="113">
        <v>944.46569999999997</v>
      </c>
      <c r="BA150" s="113">
        <v>1245.6129599999999</v>
      </c>
      <c r="BB150" s="113">
        <v>2248.5123400000002</v>
      </c>
      <c r="BC150" s="113">
        <v>1644.9902999999999</v>
      </c>
      <c r="BD150" s="113">
        <v>1209.2526</v>
      </c>
      <c r="BE150" s="113">
        <v>1174.1084900000001</v>
      </c>
      <c r="BF150" s="112">
        <v>26.531300000000002</v>
      </c>
      <c r="BG150" s="112">
        <v>176.28200000000001</v>
      </c>
      <c r="BH150" s="112">
        <v>221.34915000000001</v>
      </c>
      <c r="BI150" s="112">
        <v>46.722999999999999</v>
      </c>
      <c r="BJ150" s="112">
        <v>251.64699999999999</v>
      </c>
      <c r="BK150" s="112">
        <v>490.14400000000001</v>
      </c>
      <c r="BL150" s="112">
        <v>126.20075</v>
      </c>
      <c r="BM150" s="112">
        <v>216.2021</v>
      </c>
      <c r="BN150" s="112">
        <v>51.355800000000002</v>
      </c>
      <c r="BO150" s="112">
        <v>1818.0923499999999</v>
      </c>
      <c r="BP150" s="112">
        <v>1608.27998</v>
      </c>
      <c r="BQ150" s="112">
        <v>948.16188</v>
      </c>
      <c r="BR150" s="112">
        <v>897.74270000000001</v>
      </c>
      <c r="BS150" s="112">
        <v>993.96596</v>
      </c>
      <c r="BT150" s="112">
        <v>1758.36834</v>
      </c>
      <c r="BU150" s="112">
        <v>1518.78955</v>
      </c>
      <c r="BV150" s="112">
        <v>993.05050000000006</v>
      </c>
      <c r="BW150" s="112">
        <v>1122.75269</v>
      </c>
      <c r="BX150" s="112">
        <v>11897.54443</v>
      </c>
      <c r="BY150" s="112">
        <v>11270.285540000001</v>
      </c>
      <c r="BZ150" s="112">
        <v>10748.947099999999</v>
      </c>
      <c r="CA150" s="112">
        <v>11178.69507</v>
      </c>
      <c r="CB150" s="112">
        <v>13549.816629999999</v>
      </c>
      <c r="CC150" s="112">
        <v>12587.80559</v>
      </c>
      <c r="CD150" s="112">
        <v>13354.33287</v>
      </c>
      <c r="CE150" s="112">
        <v>12153.447389999999</v>
      </c>
      <c r="CF150" s="112">
        <v>12045.92092</v>
      </c>
      <c r="CG150" s="112">
        <v>486.11140999999998</v>
      </c>
      <c r="CH150" s="112">
        <v>8.2266600000000007</v>
      </c>
      <c r="CI150" s="112">
        <v>-853.49373000000003</v>
      </c>
      <c r="CJ150" s="112">
        <v>-274.32911999999999</v>
      </c>
      <c r="CK150" s="112">
        <v>998.23964000000001</v>
      </c>
      <c r="CL150" s="112">
        <v>-538.34783000000004</v>
      </c>
      <c r="CM150" s="112">
        <v>1421.5504800000001</v>
      </c>
      <c r="CN150" s="112">
        <v>-32.544620000000002</v>
      </c>
      <c r="CO150" s="112">
        <v>-2144.0927900000002</v>
      </c>
      <c r="CP150" s="113">
        <v>2563.7936500000001</v>
      </c>
      <c r="CQ150" s="113">
        <v>2551.0165999999999</v>
      </c>
      <c r="CR150" s="113">
        <v>2788.2154999999998</v>
      </c>
      <c r="CS150" s="113">
        <v>2796.1824700000002</v>
      </c>
      <c r="CT150" s="113">
        <v>2769.3707199999999</v>
      </c>
      <c r="CU150" s="113">
        <v>3236.6609199999998</v>
      </c>
      <c r="CV150" s="113">
        <v>3440.0702700000002</v>
      </c>
      <c r="CW150" s="113">
        <v>3377.92047</v>
      </c>
      <c r="CX150" s="113">
        <v>3313.66257</v>
      </c>
      <c r="CY150" s="113">
        <v>4189.0152099999996</v>
      </c>
      <c r="CZ150" s="113">
        <v>3840.9534199999998</v>
      </c>
      <c r="DA150" s="113">
        <v>4081.6734900000001</v>
      </c>
      <c r="DB150" s="113">
        <v>4403.0647499999995</v>
      </c>
      <c r="DC150" s="113">
        <v>5220.8892500000002</v>
      </c>
      <c r="DD150" s="113">
        <v>4867.2098500000002</v>
      </c>
      <c r="DE150" s="113">
        <v>5153.7924700000003</v>
      </c>
      <c r="DF150" s="113">
        <v>4771.1081599999998</v>
      </c>
      <c r="DG150" s="113">
        <v>4864.38886</v>
      </c>
      <c r="DH150" s="113">
        <v>6471.4331300000003</v>
      </c>
      <c r="DI150" s="113">
        <v>6115.1446800000003</v>
      </c>
      <c r="DJ150" s="113">
        <v>7209.3584799999999</v>
      </c>
      <c r="DK150" s="113">
        <v>7805.0788599999996</v>
      </c>
      <c r="DL150" s="113">
        <v>7624.6637199999996</v>
      </c>
      <c r="DM150" s="113">
        <v>7809.3321500000002</v>
      </c>
      <c r="DN150" s="113">
        <v>6674.3642900000004</v>
      </c>
      <c r="DO150" s="113">
        <v>6324.2245999999996</v>
      </c>
      <c r="DP150" s="113">
        <v>8581.5980899999995</v>
      </c>
      <c r="DQ150" s="112">
        <v>-2282.4179199999999</v>
      </c>
      <c r="DR150" s="112">
        <v>-2274.1912600000001</v>
      </c>
      <c r="DS150" s="112">
        <v>-3127.6849900000002</v>
      </c>
      <c r="DT150" s="112">
        <v>-3402.0141100000001</v>
      </c>
      <c r="DU150" s="112">
        <v>-2403.7744699999998</v>
      </c>
      <c r="DV150" s="112">
        <v>-2942.1223</v>
      </c>
      <c r="DW150" s="112">
        <v>-1520.5718199999999</v>
      </c>
      <c r="DX150" s="112">
        <v>-1553.11644</v>
      </c>
      <c r="DY150" s="112">
        <v>-3717.2092299999999</v>
      </c>
      <c r="DZ150" s="112">
        <v>-17.717919999999999</v>
      </c>
      <c r="EA150" s="112">
        <v>-44.08323</v>
      </c>
      <c r="EB150" s="112">
        <v>-64.473780000000005</v>
      </c>
      <c r="EC150" s="112">
        <v>-44.690829999999998</v>
      </c>
      <c r="ED150" s="112">
        <v>-45.103589999999997</v>
      </c>
      <c r="EE150" s="112">
        <v>-67.554739999999995</v>
      </c>
      <c r="EF150" s="112">
        <v>-48.78154</v>
      </c>
      <c r="EG150" s="112">
        <v>-72.817499999999995</v>
      </c>
      <c r="EH150" s="112">
        <v>-152.35649000000001</v>
      </c>
      <c r="EI150" s="112">
        <v>369.57708000000002</v>
      </c>
      <c r="EJ150" s="112">
        <v>547.51176999999996</v>
      </c>
      <c r="EK150" s="112">
        <v>322.14622000000003</v>
      </c>
      <c r="EL150" s="112">
        <v>346.55916999999999</v>
      </c>
      <c r="EM150" s="112">
        <v>380.64641</v>
      </c>
      <c r="EN150" s="112">
        <v>375.56626</v>
      </c>
      <c r="EO150" s="112">
        <v>422.89146</v>
      </c>
      <c r="EP150" s="112">
        <v>411.8535</v>
      </c>
      <c r="EQ150" s="114">
        <v>293.78251</v>
      </c>
    </row>
    <row r="151" spans="1:147" x14ac:dyDescent="0.25">
      <c r="A151" s="110" t="s">
        <v>461</v>
      </c>
      <c r="B151" s="110">
        <v>5656</v>
      </c>
      <c r="C151" s="110"/>
      <c r="D151" s="111">
        <v>16838.921600000001</v>
      </c>
      <c r="E151" s="111">
        <v>16846.319339999998</v>
      </c>
      <c r="F151" s="111">
        <v>18088.704519999999</v>
      </c>
      <c r="G151" s="111">
        <v>17817.553520000001</v>
      </c>
      <c r="H151" s="111">
        <v>19661.90653</v>
      </c>
      <c r="I151" s="111">
        <v>19212.131600000001</v>
      </c>
      <c r="J151" s="111">
        <v>20231.751520000002</v>
      </c>
      <c r="K151" s="111">
        <v>22391.115040000001</v>
      </c>
      <c r="L151" s="111">
        <v>22788.822400000001</v>
      </c>
      <c r="M151" s="111">
        <v>22630.08023</v>
      </c>
      <c r="N151" s="111">
        <v>19110.120800000001</v>
      </c>
      <c r="O151" s="111">
        <v>18927.46788</v>
      </c>
      <c r="P151" s="111">
        <v>19473.851340000001</v>
      </c>
      <c r="Q151" s="111">
        <v>19280.530879999998</v>
      </c>
      <c r="R151" s="111">
        <v>19995.026160000001</v>
      </c>
      <c r="S151" s="111">
        <v>22340.29538</v>
      </c>
      <c r="T151" s="111">
        <v>21800.18244</v>
      </c>
      <c r="U151" s="111">
        <v>27189.167880000001</v>
      </c>
      <c r="V151" s="112">
        <v>-5791.1586299999999</v>
      </c>
      <c r="W151" s="112">
        <v>-2263.8014600000001</v>
      </c>
      <c r="X151" s="112">
        <v>-838.76336000000094</v>
      </c>
      <c r="Y151" s="112">
        <v>-1656.29782</v>
      </c>
      <c r="Z151" s="112">
        <v>381.375650000002</v>
      </c>
      <c r="AA151" s="112">
        <v>-782.89456000000098</v>
      </c>
      <c r="AB151" s="112">
        <v>-2108.5438600000002</v>
      </c>
      <c r="AC151" s="112">
        <v>590.93259999999998</v>
      </c>
      <c r="AD151" s="112">
        <v>-4400.34548</v>
      </c>
      <c r="AE151" s="111">
        <v>16071.270699999999</v>
      </c>
      <c r="AF151" s="111">
        <v>16075.885190000001</v>
      </c>
      <c r="AG151" s="111">
        <v>17281.51758</v>
      </c>
      <c r="AH151" s="111">
        <v>16977.719219999999</v>
      </c>
      <c r="AI151" s="111">
        <v>18740.92253</v>
      </c>
      <c r="AJ151" s="111">
        <v>18394.954549999999</v>
      </c>
      <c r="AK151" s="111">
        <v>19454.14572</v>
      </c>
      <c r="AL151" s="111">
        <v>21633.743989999999</v>
      </c>
      <c r="AM151" s="111">
        <v>22005.048599999998</v>
      </c>
      <c r="AN151" s="112">
        <v>6558.8095300000004</v>
      </c>
      <c r="AO151" s="112">
        <v>3034.2356100000002</v>
      </c>
      <c r="AP151" s="112">
        <v>1645.9503</v>
      </c>
      <c r="AQ151" s="112">
        <v>2496.1321200000002</v>
      </c>
      <c r="AR151" s="112">
        <v>539.60834999999895</v>
      </c>
      <c r="AS151" s="112">
        <v>1600.07161</v>
      </c>
      <c r="AT151" s="112">
        <v>2886.14966</v>
      </c>
      <c r="AU151" s="112">
        <v>166.43845000000101</v>
      </c>
      <c r="AV151" s="112">
        <v>5184.1192799999999</v>
      </c>
      <c r="AW151" s="113">
        <v>2101.4140699999998</v>
      </c>
      <c r="AX151" s="113">
        <v>1356.4473700000001</v>
      </c>
      <c r="AY151" s="113">
        <v>1725.893</v>
      </c>
      <c r="AZ151" s="113">
        <v>1707.789</v>
      </c>
      <c r="BA151" s="113">
        <v>632.28241000000003</v>
      </c>
      <c r="BB151" s="113">
        <v>810.81859999999995</v>
      </c>
      <c r="BC151" s="113">
        <v>3732.0586199999998</v>
      </c>
      <c r="BD151" s="113">
        <v>2305.6702700000001</v>
      </c>
      <c r="BE151" s="113">
        <v>4969.8803099999996</v>
      </c>
      <c r="BF151" s="112">
        <v>401.1918</v>
      </c>
      <c r="BG151" s="112">
        <v>516.59690000000001</v>
      </c>
      <c r="BH151" s="112">
        <v>25.564</v>
      </c>
      <c r="BI151" s="112">
        <v>94.997100000000003</v>
      </c>
      <c r="BJ151" s="112">
        <v>470.25286</v>
      </c>
      <c r="BK151" s="112">
        <v>169.1208</v>
      </c>
      <c r="BL151" s="112">
        <v>325.98505</v>
      </c>
      <c r="BM151" s="112">
        <v>479.67455000000001</v>
      </c>
      <c r="BN151" s="112">
        <v>1180.75189</v>
      </c>
      <c r="BO151" s="112">
        <v>1700.22227</v>
      </c>
      <c r="BP151" s="112">
        <v>839.85046999999997</v>
      </c>
      <c r="BQ151" s="112">
        <v>1700.329</v>
      </c>
      <c r="BR151" s="112">
        <v>1612.7918999999999</v>
      </c>
      <c r="BS151" s="112">
        <v>162.02955</v>
      </c>
      <c r="BT151" s="112">
        <v>641.69780000000003</v>
      </c>
      <c r="BU151" s="112">
        <v>3406.07357</v>
      </c>
      <c r="BV151" s="112">
        <v>1825.9957199999999</v>
      </c>
      <c r="BW151" s="112">
        <v>3789.12842</v>
      </c>
      <c r="BX151" s="112">
        <v>18172.68477</v>
      </c>
      <c r="BY151" s="112">
        <v>17432.332559999999</v>
      </c>
      <c r="BZ151" s="112">
        <v>19007.41058</v>
      </c>
      <c r="CA151" s="112">
        <v>18685.50822</v>
      </c>
      <c r="CB151" s="112">
        <v>19373.20494</v>
      </c>
      <c r="CC151" s="112">
        <v>19205.773150000001</v>
      </c>
      <c r="CD151" s="112">
        <v>23186.20434</v>
      </c>
      <c r="CE151" s="112">
        <v>23939.414260000001</v>
      </c>
      <c r="CF151" s="112">
        <v>26974.928909999999</v>
      </c>
      <c r="CG151" s="112">
        <v>-4858.5872600000002</v>
      </c>
      <c r="CH151" s="112">
        <v>-2194.3851399999999</v>
      </c>
      <c r="CI151" s="112">
        <v>54.378700000000002</v>
      </c>
      <c r="CJ151" s="112">
        <v>-883.34022000000004</v>
      </c>
      <c r="CK151" s="112">
        <v>-377.5788</v>
      </c>
      <c r="CL151" s="112">
        <v>-958.37381000000005</v>
      </c>
      <c r="CM151" s="112">
        <v>519.92390999999998</v>
      </c>
      <c r="CN151" s="112">
        <v>1659.55727</v>
      </c>
      <c r="CO151" s="112">
        <v>-1394.9908600000001</v>
      </c>
      <c r="CP151" s="113">
        <v>17454.650099999999</v>
      </c>
      <c r="CQ151" s="113">
        <v>15801.889150000001</v>
      </c>
      <c r="CR151" s="113">
        <v>15506.309149999999</v>
      </c>
      <c r="CS151" s="113">
        <v>14084.33115</v>
      </c>
      <c r="CT151" s="113">
        <v>19872.551149999999</v>
      </c>
      <c r="CU151" s="113">
        <v>19280.773000000001</v>
      </c>
      <c r="CV151" s="113">
        <v>20206.84245</v>
      </c>
      <c r="CW151" s="113">
        <v>24942.004250000002</v>
      </c>
      <c r="CX151" s="113">
        <v>29655.550090000001</v>
      </c>
      <c r="CY151" s="113">
        <v>19214.321459999999</v>
      </c>
      <c r="CZ151" s="113">
        <v>18154.49467</v>
      </c>
      <c r="DA151" s="113">
        <v>18922.66172</v>
      </c>
      <c r="DB151" s="113">
        <v>16813.671539999999</v>
      </c>
      <c r="DC151" s="113">
        <v>22153.446929999998</v>
      </c>
      <c r="DD151" s="113">
        <v>22727.699329999999</v>
      </c>
      <c r="DE151" s="113">
        <v>23325.745640000001</v>
      </c>
      <c r="DF151" s="113">
        <v>28640.782029999998</v>
      </c>
      <c r="DG151" s="113">
        <v>32139.863219999999</v>
      </c>
      <c r="DH151" s="113">
        <v>20569.830859999998</v>
      </c>
      <c r="DI151" s="113">
        <v>21701.330109999999</v>
      </c>
      <c r="DJ151" s="113">
        <v>22325.118460000002</v>
      </c>
      <c r="DK151" s="113">
        <v>21099.468499999999</v>
      </c>
      <c r="DL151" s="113">
        <v>26816.822690000001</v>
      </c>
      <c r="DM151" s="113">
        <v>28349.448899999999</v>
      </c>
      <c r="DN151" s="113">
        <v>28426.9463</v>
      </c>
      <c r="DO151" s="113">
        <v>32093.55472</v>
      </c>
      <c r="DP151" s="113">
        <v>36987.626770000003</v>
      </c>
      <c r="DQ151" s="112">
        <v>-1355.5093999999999</v>
      </c>
      <c r="DR151" s="112">
        <v>-3546.8354399999998</v>
      </c>
      <c r="DS151" s="112">
        <v>-3402.4567400000001</v>
      </c>
      <c r="DT151" s="112">
        <v>-4285.7969599999997</v>
      </c>
      <c r="DU151" s="112">
        <v>-4663.3757599999999</v>
      </c>
      <c r="DV151" s="112">
        <v>-5621.7495699999999</v>
      </c>
      <c r="DW151" s="112">
        <v>-5101.2006600000004</v>
      </c>
      <c r="DX151" s="112">
        <v>-3452.7726899999998</v>
      </c>
      <c r="DY151" s="112">
        <v>-4847.7635499999997</v>
      </c>
      <c r="DZ151" s="112">
        <v>418.02467000000001</v>
      </c>
      <c r="EA151" s="112">
        <v>372.59633000000002</v>
      </c>
      <c r="EB151" s="112">
        <v>329.26285000000001</v>
      </c>
      <c r="EC151" s="112">
        <v>300.70483000000002</v>
      </c>
      <c r="ED151" s="112">
        <v>238.33083999999999</v>
      </c>
      <c r="EE151" s="112">
        <v>246.3972</v>
      </c>
      <c r="EF151" s="112">
        <v>220.59207000000001</v>
      </c>
      <c r="EG151" s="112">
        <v>257.38711000000001</v>
      </c>
      <c r="EH151" s="112">
        <v>218.77167</v>
      </c>
      <c r="EI151" s="112">
        <v>1185.6756700000001</v>
      </c>
      <c r="EJ151" s="112">
        <v>1143.03033</v>
      </c>
      <c r="EK151" s="112">
        <v>1136.44985</v>
      </c>
      <c r="EL151" s="112">
        <v>1140.53883</v>
      </c>
      <c r="EM151" s="112">
        <v>1159.31484</v>
      </c>
      <c r="EN151" s="112">
        <v>1063.5742</v>
      </c>
      <c r="EO151" s="112">
        <v>998.19807000000003</v>
      </c>
      <c r="EP151" s="112">
        <v>1014.75811</v>
      </c>
      <c r="EQ151" s="114">
        <v>1002.54567</v>
      </c>
    </row>
    <row r="152" spans="1:147" x14ac:dyDescent="0.25">
      <c r="A152" s="110" t="s">
        <v>284</v>
      </c>
      <c r="B152" s="110">
        <v>5819</v>
      </c>
      <c r="C152" s="110"/>
      <c r="D152" s="111">
        <v>1794.97037</v>
      </c>
      <c r="E152" s="111">
        <v>1232.2387200000001</v>
      </c>
      <c r="F152" s="111">
        <v>1772.5547200000001</v>
      </c>
      <c r="G152" s="111">
        <v>1570.08413</v>
      </c>
      <c r="H152" s="111">
        <v>1578.8337100000001</v>
      </c>
      <c r="I152" s="111">
        <v>1670.92533</v>
      </c>
      <c r="J152" s="111">
        <v>1507.63717</v>
      </c>
      <c r="K152" s="111">
        <v>1647.0384799999999</v>
      </c>
      <c r="L152" s="111">
        <v>1550.6832099999999</v>
      </c>
      <c r="M152" s="111">
        <v>2426.6133500000001</v>
      </c>
      <c r="N152" s="111">
        <v>1635.96291</v>
      </c>
      <c r="O152" s="111">
        <v>1580.41203</v>
      </c>
      <c r="P152" s="111">
        <v>1729.6183699999999</v>
      </c>
      <c r="Q152" s="111">
        <v>1806.1777199999999</v>
      </c>
      <c r="R152" s="111">
        <v>1657.55492</v>
      </c>
      <c r="S152" s="111">
        <v>1692.2588000000001</v>
      </c>
      <c r="T152" s="111">
        <v>1673.6870200000001</v>
      </c>
      <c r="U152" s="111">
        <v>1585.02864</v>
      </c>
      <c r="V152" s="112">
        <v>-631.64297999999997</v>
      </c>
      <c r="W152" s="112">
        <v>-403.72419000000002</v>
      </c>
      <c r="X152" s="112">
        <v>192.14268999999999</v>
      </c>
      <c r="Y152" s="112">
        <v>-159.53424000000001</v>
      </c>
      <c r="Z152" s="112">
        <v>-227.34401</v>
      </c>
      <c r="AA152" s="112">
        <v>13.37041</v>
      </c>
      <c r="AB152" s="112">
        <v>-184.62163000000001</v>
      </c>
      <c r="AC152" s="112">
        <v>-26.6485400000001</v>
      </c>
      <c r="AD152" s="112">
        <v>-34.3454300000001</v>
      </c>
      <c r="AE152" s="111">
        <v>1642.0357200000001</v>
      </c>
      <c r="AF152" s="111">
        <v>1138.4713099999999</v>
      </c>
      <c r="AG152" s="111">
        <v>1606.2519199999999</v>
      </c>
      <c r="AH152" s="111">
        <v>1525.08413</v>
      </c>
      <c r="AI152" s="111">
        <v>1532.0837100000001</v>
      </c>
      <c r="AJ152" s="111">
        <v>1616.68533</v>
      </c>
      <c r="AK152" s="111">
        <v>1404.9671699999999</v>
      </c>
      <c r="AL152" s="111">
        <v>1544.3684800000001</v>
      </c>
      <c r="AM152" s="111">
        <v>1448.0132100000001</v>
      </c>
      <c r="AN152" s="112">
        <v>784.57763</v>
      </c>
      <c r="AO152" s="112">
        <v>497.49160000000001</v>
      </c>
      <c r="AP152" s="112">
        <v>-25.83989</v>
      </c>
      <c r="AQ152" s="112">
        <v>204.53424000000001</v>
      </c>
      <c r="AR152" s="112">
        <v>274.09401000000003</v>
      </c>
      <c r="AS152" s="112">
        <v>40.869590000000002</v>
      </c>
      <c r="AT152" s="112">
        <v>287.29163</v>
      </c>
      <c r="AU152" s="112">
        <v>129.31854000000001</v>
      </c>
      <c r="AV152" s="112">
        <v>137.01543000000001</v>
      </c>
      <c r="AW152" s="113">
        <v>47.789349999999999</v>
      </c>
      <c r="AX152" s="113">
        <v>155.46120999999999</v>
      </c>
      <c r="AY152" s="113">
        <v>44.646000000000001</v>
      </c>
      <c r="AZ152" s="113">
        <v>32.4</v>
      </c>
      <c r="BA152" s="113">
        <v>80.659400000000005</v>
      </c>
      <c r="BB152" s="113">
        <v>62.008749999999999</v>
      </c>
      <c r="BC152" s="113">
        <v>1031.12336</v>
      </c>
      <c r="BD152" s="113">
        <v>128.4117</v>
      </c>
      <c r="BE152" s="113">
        <v>784.17425000000003</v>
      </c>
      <c r="BF152" s="112">
        <v>32</v>
      </c>
      <c r="BG152" s="112">
        <v>0</v>
      </c>
      <c r="BH152" s="112">
        <v>32.878399999999999</v>
      </c>
      <c r="BI152" s="112">
        <v>0</v>
      </c>
      <c r="BJ152" s="112">
        <v>0</v>
      </c>
      <c r="BK152" s="112">
        <v>0</v>
      </c>
      <c r="BL152" s="112">
        <v>0</v>
      </c>
      <c r="BM152" s="112">
        <v>0</v>
      </c>
      <c r="BN152" s="112">
        <v>4.0111999999999997</v>
      </c>
      <c r="BO152" s="112">
        <v>15.789350000000001</v>
      </c>
      <c r="BP152" s="112">
        <v>155.46120999999999</v>
      </c>
      <c r="BQ152" s="112">
        <v>11.7676</v>
      </c>
      <c r="BR152" s="112">
        <v>32.4</v>
      </c>
      <c r="BS152" s="112">
        <v>80.659400000000005</v>
      </c>
      <c r="BT152" s="112">
        <v>62.008749999999999</v>
      </c>
      <c r="BU152" s="112">
        <v>1031.12336</v>
      </c>
      <c r="BV152" s="112">
        <v>128.4117</v>
      </c>
      <c r="BW152" s="112">
        <v>780.16305</v>
      </c>
      <c r="BX152" s="112">
        <v>1689.8250700000001</v>
      </c>
      <c r="BY152" s="112">
        <v>1293.9325200000001</v>
      </c>
      <c r="BZ152" s="112">
        <v>1650.8979200000001</v>
      </c>
      <c r="CA152" s="112">
        <v>1557.4841300000001</v>
      </c>
      <c r="CB152" s="112">
        <v>1612.7431099999999</v>
      </c>
      <c r="CC152" s="112">
        <v>1678.69408</v>
      </c>
      <c r="CD152" s="112">
        <v>2436.0905299999999</v>
      </c>
      <c r="CE152" s="112">
        <v>1672.78018</v>
      </c>
      <c r="CF152" s="112">
        <v>2232.1874600000001</v>
      </c>
      <c r="CG152" s="112">
        <v>-768.78827999999999</v>
      </c>
      <c r="CH152" s="112">
        <v>-342.03039000000001</v>
      </c>
      <c r="CI152" s="112">
        <v>37.607489999999999</v>
      </c>
      <c r="CJ152" s="112">
        <v>-172.13424000000001</v>
      </c>
      <c r="CK152" s="112">
        <v>-193.43460999999999</v>
      </c>
      <c r="CL152" s="112">
        <v>21.13916</v>
      </c>
      <c r="CM152" s="112">
        <v>743.83172999999999</v>
      </c>
      <c r="CN152" s="112">
        <v>-0.90683999999999998</v>
      </c>
      <c r="CO152" s="112">
        <v>643.14761999999996</v>
      </c>
      <c r="CP152" s="113">
        <v>0</v>
      </c>
      <c r="CQ152" s="113">
        <v>0</v>
      </c>
      <c r="CR152" s="113">
        <v>0</v>
      </c>
      <c r="CS152" s="113">
        <v>1.6933499999999999</v>
      </c>
      <c r="CT152" s="113">
        <v>0.24485000000000001</v>
      </c>
      <c r="CU152" s="113">
        <v>6.59</v>
      </c>
      <c r="CV152" s="113">
        <v>16.843800000000002</v>
      </c>
      <c r="CW152" s="113">
        <v>485</v>
      </c>
      <c r="CX152" s="113">
        <v>965</v>
      </c>
      <c r="CY152" s="113">
        <v>86.931659999999994</v>
      </c>
      <c r="CZ152" s="113">
        <v>108.40855999999999</v>
      </c>
      <c r="DA152" s="113">
        <v>103.11321</v>
      </c>
      <c r="DB152" s="113">
        <v>290.73077000000001</v>
      </c>
      <c r="DC152" s="113">
        <v>176.53681</v>
      </c>
      <c r="DD152" s="113">
        <v>34.880319999999998</v>
      </c>
      <c r="DE152" s="113">
        <v>520.37994000000003</v>
      </c>
      <c r="DF152" s="113">
        <v>703.38066000000003</v>
      </c>
      <c r="DG152" s="113">
        <v>1114.17012</v>
      </c>
      <c r="DH152" s="113">
        <v>2101.6369</v>
      </c>
      <c r="DI152" s="113">
        <v>2464.8661900000002</v>
      </c>
      <c r="DJ152" s="113">
        <v>2421.96335</v>
      </c>
      <c r="DK152" s="113">
        <v>2781.7151399999998</v>
      </c>
      <c r="DL152" s="113">
        <v>2860.95579</v>
      </c>
      <c r="DM152" s="113">
        <v>2629.7972</v>
      </c>
      <c r="DN152" s="113">
        <v>2371.4650900000001</v>
      </c>
      <c r="DO152" s="113">
        <v>2555.3726499999998</v>
      </c>
      <c r="DP152" s="113">
        <v>2297.1038800000001</v>
      </c>
      <c r="DQ152" s="112">
        <v>-2014.70524</v>
      </c>
      <c r="DR152" s="112">
        <v>-2356.4576299999999</v>
      </c>
      <c r="DS152" s="112">
        <v>-2318.85014</v>
      </c>
      <c r="DT152" s="112">
        <v>-2490.9843700000001</v>
      </c>
      <c r="DU152" s="112">
        <v>-2684.4189799999999</v>
      </c>
      <c r="DV152" s="112">
        <v>-2594.9168800000002</v>
      </c>
      <c r="DW152" s="112">
        <v>-1851.0851500000001</v>
      </c>
      <c r="DX152" s="112">
        <v>-1851.99199</v>
      </c>
      <c r="DY152" s="112">
        <v>-1182.9337599999999</v>
      </c>
      <c r="DZ152" s="112">
        <v>12.083119999999999</v>
      </c>
      <c r="EA152" s="112">
        <v>3.10134</v>
      </c>
      <c r="EB152" s="112">
        <v>-5.81799</v>
      </c>
      <c r="EC152" s="112">
        <v>-7.3005199999999997</v>
      </c>
      <c r="ED152" s="112">
        <v>-13.223660000000001</v>
      </c>
      <c r="EE152" s="112">
        <v>-11.02732</v>
      </c>
      <c r="EF152" s="112">
        <v>-12.600720000000001</v>
      </c>
      <c r="EG152" s="112">
        <v>-14.6852</v>
      </c>
      <c r="EH152" s="112">
        <v>-11.68622</v>
      </c>
      <c r="EI152" s="112">
        <v>165.01812000000001</v>
      </c>
      <c r="EJ152" s="112">
        <v>96.868340000000003</v>
      </c>
      <c r="EK152" s="112">
        <v>160.48500999999999</v>
      </c>
      <c r="EL152" s="112">
        <v>37.699480000000001</v>
      </c>
      <c r="EM152" s="112">
        <v>33.526339999999998</v>
      </c>
      <c r="EN152" s="112">
        <v>43.212679999999999</v>
      </c>
      <c r="EO152" s="112">
        <v>90.069280000000006</v>
      </c>
      <c r="EP152" s="112">
        <v>87.984800000000007</v>
      </c>
      <c r="EQ152" s="114">
        <v>90.983779999999996</v>
      </c>
    </row>
    <row r="153" spans="1:147" x14ac:dyDescent="0.25">
      <c r="A153" s="110" t="s">
        <v>283</v>
      </c>
      <c r="B153" s="110">
        <v>5673</v>
      </c>
      <c r="C153" s="110"/>
      <c r="D153" s="111">
        <v>1069.3540700000001</v>
      </c>
      <c r="E153" s="111">
        <v>1153.77387</v>
      </c>
      <c r="F153" s="111">
        <v>1149.0986399999999</v>
      </c>
      <c r="G153" s="111">
        <v>1105.0413699999999</v>
      </c>
      <c r="H153" s="111">
        <v>1159.7792199999999</v>
      </c>
      <c r="I153" s="111">
        <v>1432.9436599999999</v>
      </c>
      <c r="J153" s="111">
        <v>1367.3826300000001</v>
      </c>
      <c r="K153" s="111">
        <v>1282.2358200000001</v>
      </c>
      <c r="L153" s="111">
        <v>1908.79854</v>
      </c>
      <c r="M153" s="111">
        <v>1038.66922</v>
      </c>
      <c r="N153" s="111">
        <v>1366.0813700000001</v>
      </c>
      <c r="O153" s="111">
        <v>1328.6378299999999</v>
      </c>
      <c r="P153" s="111">
        <v>1175.93667</v>
      </c>
      <c r="Q153" s="111">
        <v>1219.25893</v>
      </c>
      <c r="R153" s="111">
        <v>1404.26947</v>
      </c>
      <c r="S153" s="111">
        <v>1371.0869299999999</v>
      </c>
      <c r="T153" s="111">
        <v>1387.2924599999999</v>
      </c>
      <c r="U153" s="111">
        <v>1948.5636099999999</v>
      </c>
      <c r="V153" s="112">
        <v>30.6848500000001</v>
      </c>
      <c r="W153" s="112">
        <v>-212.3075</v>
      </c>
      <c r="X153" s="112">
        <v>-179.53918999999999</v>
      </c>
      <c r="Y153" s="112">
        <v>-70.895300000000105</v>
      </c>
      <c r="Z153" s="112">
        <v>-59.479710000000097</v>
      </c>
      <c r="AA153" s="112">
        <v>28.674189999999999</v>
      </c>
      <c r="AB153" s="112">
        <v>-3.70429999999988</v>
      </c>
      <c r="AC153" s="112">
        <v>-105.05664</v>
      </c>
      <c r="AD153" s="112">
        <v>-39.765069999999902</v>
      </c>
      <c r="AE153" s="111">
        <v>1009.43907</v>
      </c>
      <c r="AF153" s="111">
        <v>1090.1038699999999</v>
      </c>
      <c r="AG153" s="111">
        <v>1072.02909</v>
      </c>
      <c r="AH153" s="111">
        <v>1032.7713699999999</v>
      </c>
      <c r="AI153" s="111">
        <v>1083.38292</v>
      </c>
      <c r="AJ153" s="111">
        <v>1357.5553600000001</v>
      </c>
      <c r="AK153" s="111">
        <v>1295.5126299999999</v>
      </c>
      <c r="AL153" s="111">
        <v>1222.66597</v>
      </c>
      <c r="AM153" s="111">
        <v>1862.1985400000001</v>
      </c>
      <c r="AN153" s="112">
        <v>29.230149999999998</v>
      </c>
      <c r="AO153" s="112">
        <v>275.97750000000002</v>
      </c>
      <c r="AP153" s="112">
        <v>256.60874000000001</v>
      </c>
      <c r="AQ153" s="112">
        <v>143.1653</v>
      </c>
      <c r="AR153" s="112">
        <v>135.87601000000001</v>
      </c>
      <c r="AS153" s="112">
        <v>46.714109999999899</v>
      </c>
      <c r="AT153" s="112">
        <v>75.574299999999994</v>
      </c>
      <c r="AU153" s="112">
        <v>164.62648999999999</v>
      </c>
      <c r="AV153" s="112">
        <v>86.365069999999804</v>
      </c>
      <c r="AW153" s="113">
        <v>323.28440000000001</v>
      </c>
      <c r="AX153" s="113">
        <v>213.66104999999999</v>
      </c>
      <c r="AY153" s="113">
        <v>448.9665</v>
      </c>
      <c r="AZ153" s="113">
        <v>56.4343</v>
      </c>
      <c r="BA153" s="113">
        <v>263.02120000000002</v>
      </c>
      <c r="BB153" s="113">
        <v>149.76519999999999</v>
      </c>
      <c r="BC153" s="113">
        <v>56.777500000000003</v>
      </c>
      <c r="BD153" s="113">
        <v>34.105150000000002</v>
      </c>
      <c r="BE153" s="113">
        <v>109.44374999999999</v>
      </c>
      <c r="BF153" s="112">
        <v>45.2</v>
      </c>
      <c r="BG153" s="112">
        <v>136.31399999999999</v>
      </c>
      <c r="BH153" s="112">
        <v>214.38665</v>
      </c>
      <c r="BI153" s="112">
        <v>68.176000000000002</v>
      </c>
      <c r="BJ153" s="112">
        <v>50</v>
      </c>
      <c r="BK153" s="112">
        <v>70</v>
      </c>
      <c r="BL153" s="112">
        <v>27.905999999999999</v>
      </c>
      <c r="BM153" s="112">
        <v>2.7360500000000001</v>
      </c>
      <c r="BN153" s="112">
        <v>198.51435000000001</v>
      </c>
      <c r="BO153" s="112">
        <v>278.08440000000002</v>
      </c>
      <c r="BP153" s="112">
        <v>77.347049999999996</v>
      </c>
      <c r="BQ153" s="112">
        <v>234.57984999999999</v>
      </c>
      <c r="BR153" s="112">
        <v>-11.7417</v>
      </c>
      <c r="BS153" s="112">
        <v>213.02119999999999</v>
      </c>
      <c r="BT153" s="112">
        <v>79.765199999999993</v>
      </c>
      <c r="BU153" s="112">
        <v>28.871500000000001</v>
      </c>
      <c r="BV153" s="112">
        <v>31.3691</v>
      </c>
      <c r="BW153" s="112">
        <v>-89.070599999999999</v>
      </c>
      <c r="BX153" s="112">
        <v>1332.7234699999999</v>
      </c>
      <c r="BY153" s="112">
        <v>1303.7649200000001</v>
      </c>
      <c r="BZ153" s="112">
        <v>1520.99559</v>
      </c>
      <c r="CA153" s="112">
        <v>1089.2056700000001</v>
      </c>
      <c r="CB153" s="112">
        <v>1346.4041199999999</v>
      </c>
      <c r="CC153" s="112">
        <v>1507.3205599999999</v>
      </c>
      <c r="CD153" s="112">
        <v>1352.2901300000001</v>
      </c>
      <c r="CE153" s="112">
        <v>1256.7711200000001</v>
      </c>
      <c r="CF153" s="112">
        <v>1971.64229</v>
      </c>
      <c r="CG153" s="112">
        <v>248.85425000000001</v>
      </c>
      <c r="CH153" s="112">
        <v>-198.63045</v>
      </c>
      <c r="CI153" s="112">
        <v>-22.028890000000001</v>
      </c>
      <c r="CJ153" s="112">
        <v>-154.90700000000001</v>
      </c>
      <c r="CK153" s="112">
        <v>77.145189999999999</v>
      </c>
      <c r="CL153" s="112">
        <v>33.051090000000002</v>
      </c>
      <c r="CM153" s="112">
        <v>-46.702800000000003</v>
      </c>
      <c r="CN153" s="112">
        <v>-133.25738999999999</v>
      </c>
      <c r="CO153" s="112">
        <v>-175.43566999999999</v>
      </c>
      <c r="CP153" s="113">
        <v>1899.1107</v>
      </c>
      <c r="CQ153" s="113">
        <v>2208</v>
      </c>
      <c r="CR153" s="113">
        <v>1835</v>
      </c>
      <c r="CS153" s="113">
        <v>1830</v>
      </c>
      <c r="CT153" s="113">
        <v>1825</v>
      </c>
      <c r="CU153" s="113">
        <v>1828.9539</v>
      </c>
      <c r="CV153" s="113">
        <v>1825</v>
      </c>
      <c r="CW153" s="113">
        <v>1825</v>
      </c>
      <c r="CX153" s="113">
        <v>1825</v>
      </c>
      <c r="CY153" s="113">
        <v>2027.11239</v>
      </c>
      <c r="CZ153" s="113">
        <v>2384.5864499999998</v>
      </c>
      <c r="DA153" s="113">
        <v>1915.48975</v>
      </c>
      <c r="DB153" s="113">
        <v>1904.32044</v>
      </c>
      <c r="DC153" s="113">
        <v>2140.32024</v>
      </c>
      <c r="DD153" s="113">
        <v>1916.04249</v>
      </c>
      <c r="DE153" s="113">
        <v>2025.91218</v>
      </c>
      <c r="DF153" s="113">
        <v>2105.6129000000001</v>
      </c>
      <c r="DG153" s="113">
        <v>2167.7050599999998</v>
      </c>
      <c r="DH153" s="113">
        <v>604.48996</v>
      </c>
      <c r="DI153" s="113">
        <v>1160.59447</v>
      </c>
      <c r="DJ153" s="113">
        <v>713.52665999999999</v>
      </c>
      <c r="DK153" s="113">
        <v>857.26435000000004</v>
      </c>
      <c r="DL153" s="113">
        <v>1016.11896</v>
      </c>
      <c r="DM153" s="113">
        <v>758.79012</v>
      </c>
      <c r="DN153" s="113">
        <v>915.36261000000002</v>
      </c>
      <c r="DO153" s="113">
        <v>1128.3207199999999</v>
      </c>
      <c r="DP153" s="113">
        <v>1365.8485499999999</v>
      </c>
      <c r="DQ153" s="112">
        <v>1422.6224299999999</v>
      </c>
      <c r="DR153" s="112">
        <v>1223.99198</v>
      </c>
      <c r="DS153" s="112">
        <v>1201.96309</v>
      </c>
      <c r="DT153" s="112">
        <v>1047.05609</v>
      </c>
      <c r="DU153" s="112">
        <v>1124.20128</v>
      </c>
      <c r="DV153" s="112">
        <v>1157.2523699999999</v>
      </c>
      <c r="DW153" s="112">
        <v>1110.5495699999999</v>
      </c>
      <c r="DX153" s="112">
        <v>977.29218000000003</v>
      </c>
      <c r="DY153" s="112">
        <v>801.85650999999996</v>
      </c>
      <c r="DZ153" s="112">
        <v>45.098869999999998</v>
      </c>
      <c r="EA153" s="112">
        <v>37.35671</v>
      </c>
      <c r="EB153" s="112">
        <v>39.544640000000001</v>
      </c>
      <c r="EC153" s="112">
        <v>29.19661</v>
      </c>
      <c r="ED153" s="112">
        <v>30.604299999999999</v>
      </c>
      <c r="EE153" s="112">
        <v>26.591919999999998</v>
      </c>
      <c r="EF153" s="112">
        <v>17.73348</v>
      </c>
      <c r="EG153" s="112">
        <v>19.511019999999998</v>
      </c>
      <c r="EH153" s="112">
        <v>21.21191</v>
      </c>
      <c r="EI153" s="112">
        <v>105.01387</v>
      </c>
      <c r="EJ153" s="112">
        <v>101.02670999999999</v>
      </c>
      <c r="EK153" s="112">
        <v>116.61463999999999</v>
      </c>
      <c r="EL153" s="112">
        <v>101.46661</v>
      </c>
      <c r="EM153" s="112">
        <v>107.0003</v>
      </c>
      <c r="EN153" s="112">
        <v>101.97992000000001</v>
      </c>
      <c r="EO153" s="112">
        <v>89.603480000000005</v>
      </c>
      <c r="EP153" s="112">
        <v>79.081019999999995</v>
      </c>
      <c r="EQ153" s="114">
        <v>67.811909999999997</v>
      </c>
    </row>
    <row r="154" spans="1:147" x14ac:dyDescent="0.25">
      <c r="A154" s="110" t="s">
        <v>282</v>
      </c>
      <c r="B154" s="110">
        <v>5885</v>
      </c>
      <c r="C154" s="110"/>
      <c r="D154" s="111">
        <v>8026.7582199999997</v>
      </c>
      <c r="E154" s="111">
        <v>7813.7331800000002</v>
      </c>
      <c r="F154" s="111">
        <v>8385.3471300000001</v>
      </c>
      <c r="G154" s="111">
        <v>14235.196120000001</v>
      </c>
      <c r="H154" s="111">
        <v>8893.5539700000008</v>
      </c>
      <c r="I154" s="111">
        <v>8569.0611200000003</v>
      </c>
      <c r="J154" s="111">
        <v>8194.5536200000006</v>
      </c>
      <c r="K154" s="111">
        <v>8496.69247</v>
      </c>
      <c r="L154" s="111">
        <v>9570.5153599999994</v>
      </c>
      <c r="M154" s="111">
        <v>7208.0598</v>
      </c>
      <c r="N154" s="111">
        <v>7373.71497</v>
      </c>
      <c r="O154" s="111">
        <v>16476.693439999999</v>
      </c>
      <c r="P154" s="111">
        <v>7990.5612899999996</v>
      </c>
      <c r="Q154" s="111">
        <v>9512.00389</v>
      </c>
      <c r="R154" s="111">
        <v>9199.2960700000003</v>
      </c>
      <c r="S154" s="111">
        <v>8160.57834</v>
      </c>
      <c r="T154" s="111">
        <v>8706.6758599999994</v>
      </c>
      <c r="U154" s="111">
        <v>10438.67441</v>
      </c>
      <c r="V154" s="112">
        <v>818.69842000000006</v>
      </c>
      <c r="W154" s="112">
        <v>440.01821000000001</v>
      </c>
      <c r="X154" s="112">
        <v>-8091.3463099999999</v>
      </c>
      <c r="Y154" s="112">
        <v>6244.63483</v>
      </c>
      <c r="Z154" s="112">
        <v>-618.449919999999</v>
      </c>
      <c r="AA154" s="112">
        <v>-630.23495000000003</v>
      </c>
      <c r="AB154" s="112">
        <v>33.975280000000602</v>
      </c>
      <c r="AC154" s="112">
        <v>-209.98338999999899</v>
      </c>
      <c r="AD154" s="112">
        <v>-868.15904999999998</v>
      </c>
      <c r="AE154" s="111">
        <v>7811.6330200000002</v>
      </c>
      <c r="AF154" s="111">
        <v>7537.1461799999997</v>
      </c>
      <c r="AG154" s="111">
        <v>7550.1869100000004</v>
      </c>
      <c r="AH154" s="111">
        <v>14059.710069999999</v>
      </c>
      <c r="AI154" s="111">
        <v>8698.0450199999996</v>
      </c>
      <c r="AJ154" s="111">
        <v>8391.0559699999994</v>
      </c>
      <c r="AK154" s="111">
        <v>8016.8296700000001</v>
      </c>
      <c r="AL154" s="111">
        <v>8318.0590200000006</v>
      </c>
      <c r="AM154" s="111">
        <v>9374.2819099999997</v>
      </c>
      <c r="AN154" s="112">
        <v>-603.57321999999999</v>
      </c>
      <c r="AO154" s="112">
        <v>-163.43120999999999</v>
      </c>
      <c r="AP154" s="112">
        <v>8926.5065300000006</v>
      </c>
      <c r="AQ154" s="112">
        <v>-6069.1487800000004</v>
      </c>
      <c r="AR154" s="112">
        <v>813.95887000000005</v>
      </c>
      <c r="AS154" s="112">
        <v>808.24010000000101</v>
      </c>
      <c r="AT154" s="112">
        <v>143.74867</v>
      </c>
      <c r="AU154" s="112">
        <v>388.616839999999</v>
      </c>
      <c r="AV154" s="112">
        <v>1064.3924999999999</v>
      </c>
      <c r="AW154" s="113">
        <v>56.120849999999997</v>
      </c>
      <c r="AX154" s="113">
        <v>299.58033</v>
      </c>
      <c r="AY154" s="113">
        <v>19.753710000000002</v>
      </c>
      <c r="AZ154" s="113">
        <v>395.32215000000002</v>
      </c>
      <c r="BA154" s="113">
        <v>236.09545</v>
      </c>
      <c r="BB154" s="113">
        <v>474.57585</v>
      </c>
      <c r="BC154" s="113">
        <v>267.85214999999999</v>
      </c>
      <c r="BD154" s="113">
        <v>182.3835</v>
      </c>
      <c r="BE154" s="113">
        <v>150.02099999999999</v>
      </c>
      <c r="BF154" s="112">
        <v>0</v>
      </c>
      <c r="BG154" s="112">
        <v>0</v>
      </c>
      <c r="BH154" s="112">
        <v>0</v>
      </c>
      <c r="BI154" s="112">
        <v>0</v>
      </c>
      <c r="BJ154" s="112">
        <v>27.8413</v>
      </c>
      <c r="BK154" s="112">
        <v>34.798400000000001</v>
      </c>
      <c r="BL154" s="112">
        <v>0</v>
      </c>
      <c r="BM154" s="112">
        <v>0</v>
      </c>
      <c r="BN154" s="112">
        <v>0</v>
      </c>
      <c r="BO154" s="112">
        <v>56.120849999999997</v>
      </c>
      <c r="BP154" s="112">
        <v>299.58033</v>
      </c>
      <c r="BQ154" s="112">
        <v>19.753710000000002</v>
      </c>
      <c r="BR154" s="112">
        <v>395.32215000000002</v>
      </c>
      <c r="BS154" s="112">
        <v>208.25415000000001</v>
      </c>
      <c r="BT154" s="112">
        <v>439.77744999999999</v>
      </c>
      <c r="BU154" s="112">
        <v>267.85214999999999</v>
      </c>
      <c r="BV154" s="112">
        <v>182.3835</v>
      </c>
      <c r="BW154" s="112">
        <v>150.02099999999999</v>
      </c>
      <c r="BX154" s="112">
        <v>7867.7538699999996</v>
      </c>
      <c r="BY154" s="112">
        <v>7836.7265100000004</v>
      </c>
      <c r="BZ154" s="112">
        <v>7569.9406200000003</v>
      </c>
      <c r="CA154" s="112">
        <v>14455.032219999999</v>
      </c>
      <c r="CB154" s="112">
        <v>8934.1404700000003</v>
      </c>
      <c r="CC154" s="112">
        <v>8865.6318200000005</v>
      </c>
      <c r="CD154" s="112">
        <v>8284.6818199999998</v>
      </c>
      <c r="CE154" s="112">
        <v>8500.4425200000005</v>
      </c>
      <c r="CF154" s="112">
        <v>9524.3029100000003</v>
      </c>
      <c r="CG154" s="112">
        <v>659.69407000000001</v>
      </c>
      <c r="CH154" s="112">
        <v>463.01154000000002</v>
      </c>
      <c r="CI154" s="112">
        <v>-8906.7528199999997</v>
      </c>
      <c r="CJ154" s="112">
        <v>6464.4709300000004</v>
      </c>
      <c r="CK154" s="112">
        <v>-605.70471999999995</v>
      </c>
      <c r="CL154" s="112">
        <v>-368.46265</v>
      </c>
      <c r="CM154" s="112">
        <v>124.10348</v>
      </c>
      <c r="CN154" s="112">
        <v>-206.23334</v>
      </c>
      <c r="CO154" s="112">
        <v>-914.37149999999997</v>
      </c>
      <c r="CP154" s="113">
        <v>2071.9585999999999</v>
      </c>
      <c r="CQ154" s="113">
        <v>3896.1704500000001</v>
      </c>
      <c r="CR154" s="113">
        <v>4319.1704499999996</v>
      </c>
      <c r="CS154" s="113">
        <v>2983.4503399999999</v>
      </c>
      <c r="CT154" s="113">
        <v>1933.4503400000001</v>
      </c>
      <c r="CU154" s="113">
        <v>3883.4503399999999</v>
      </c>
      <c r="CV154" s="113">
        <v>7833.4503400000003</v>
      </c>
      <c r="CW154" s="113">
        <v>9283.4503399999994</v>
      </c>
      <c r="CX154" s="113">
        <v>9230.5971200000004</v>
      </c>
      <c r="CY154" s="113">
        <v>3037.1304300000002</v>
      </c>
      <c r="CZ154" s="113">
        <v>4618.7937400000001</v>
      </c>
      <c r="DA154" s="113">
        <v>4978.7131900000004</v>
      </c>
      <c r="DB154" s="113">
        <v>7002.6764899999998</v>
      </c>
      <c r="DC154" s="113">
        <v>3544.0956500000002</v>
      </c>
      <c r="DD154" s="113">
        <v>5651.2586000000001</v>
      </c>
      <c r="DE154" s="113">
        <v>8759.6069599999992</v>
      </c>
      <c r="DF154" s="113">
        <v>10325.398230000001</v>
      </c>
      <c r="DG154" s="113">
        <v>10806.308870000001</v>
      </c>
      <c r="DH154" s="113">
        <v>3225.6804999999999</v>
      </c>
      <c r="DI154" s="113">
        <v>4355.34112</v>
      </c>
      <c r="DJ154" s="113">
        <v>13622.01339</v>
      </c>
      <c r="DK154" s="113">
        <v>9181.2258700000002</v>
      </c>
      <c r="DL154" s="113">
        <v>6328.3497500000003</v>
      </c>
      <c r="DM154" s="113">
        <v>8803.9753500000006</v>
      </c>
      <c r="DN154" s="113">
        <v>11788.220230000001</v>
      </c>
      <c r="DO154" s="113">
        <v>13560.244839999999</v>
      </c>
      <c r="DP154" s="113">
        <v>14958.3802</v>
      </c>
      <c r="DQ154" s="112">
        <v>-188.55007000000001</v>
      </c>
      <c r="DR154" s="112">
        <v>263.45262000000002</v>
      </c>
      <c r="DS154" s="112">
        <v>-8643.3001999999997</v>
      </c>
      <c r="DT154" s="112">
        <v>-2178.5493799999999</v>
      </c>
      <c r="DU154" s="112">
        <v>-2784.2541000000001</v>
      </c>
      <c r="DV154" s="112">
        <v>-3152.71675</v>
      </c>
      <c r="DW154" s="112">
        <v>-3028.6132699999998</v>
      </c>
      <c r="DX154" s="112">
        <v>-3234.8466100000001</v>
      </c>
      <c r="DY154" s="112">
        <v>-4152.0713299999998</v>
      </c>
      <c r="DZ154" s="112">
        <v>18.85857</v>
      </c>
      <c r="EA154" s="112">
        <v>11.250629999999999</v>
      </c>
      <c r="EB154" s="112">
        <v>-586.37084000000004</v>
      </c>
      <c r="EC154" s="112">
        <v>-11.6981</v>
      </c>
      <c r="ED154" s="112">
        <v>-46.187890000000003</v>
      </c>
      <c r="EE154" s="112">
        <v>-197.36206000000001</v>
      </c>
      <c r="EF154" s="112">
        <v>-28.479009999999999</v>
      </c>
      <c r="EG154" s="112">
        <v>-4.9913499999999997</v>
      </c>
      <c r="EH154" s="112">
        <v>-25.482479999999999</v>
      </c>
      <c r="EI154" s="112">
        <v>233.98356999999999</v>
      </c>
      <c r="EJ154" s="112">
        <v>206.25063</v>
      </c>
      <c r="EK154" s="112">
        <v>-399.20483999999999</v>
      </c>
      <c r="EL154" s="112">
        <v>163.78790000000001</v>
      </c>
      <c r="EM154" s="112">
        <v>149.32111</v>
      </c>
      <c r="EN154" s="112">
        <v>-19.357060000000001</v>
      </c>
      <c r="EO154" s="112">
        <v>149.24499</v>
      </c>
      <c r="EP154" s="112">
        <v>173.64165</v>
      </c>
      <c r="EQ154" s="114">
        <v>170.75051999999999</v>
      </c>
    </row>
    <row r="155" spans="1:147" x14ac:dyDescent="0.25">
      <c r="A155" s="110" t="s">
        <v>281</v>
      </c>
      <c r="B155" s="110">
        <v>5804</v>
      </c>
      <c r="C155" s="110"/>
      <c r="D155" s="111">
        <v>6852.1002799999997</v>
      </c>
      <c r="E155" s="111">
        <v>6767.45604</v>
      </c>
      <c r="F155" s="111">
        <v>6696.1637600000004</v>
      </c>
      <c r="G155" s="111">
        <v>7359.5221499999998</v>
      </c>
      <c r="H155" s="111">
        <v>7000.8249500000002</v>
      </c>
      <c r="I155" s="111">
        <v>6759.3823000000002</v>
      </c>
      <c r="J155" s="111">
        <v>8245.0266200000005</v>
      </c>
      <c r="K155" s="111">
        <v>7851.7418799999996</v>
      </c>
      <c r="L155" s="111">
        <v>7156.0560100000002</v>
      </c>
      <c r="M155" s="111">
        <v>7581.2971200000002</v>
      </c>
      <c r="N155" s="111">
        <v>6575.5908099999997</v>
      </c>
      <c r="O155" s="111">
        <v>6439.4195900000004</v>
      </c>
      <c r="P155" s="111">
        <v>7369.3468400000002</v>
      </c>
      <c r="Q155" s="111">
        <v>7016.0998099999997</v>
      </c>
      <c r="R155" s="111">
        <v>6879.7633699999997</v>
      </c>
      <c r="S155" s="111">
        <v>8168.49593</v>
      </c>
      <c r="T155" s="111">
        <v>7917.6934799999999</v>
      </c>
      <c r="U155" s="111">
        <v>7185.7268999999997</v>
      </c>
      <c r="V155" s="112">
        <v>-729.19684000000098</v>
      </c>
      <c r="W155" s="112">
        <v>191.86523</v>
      </c>
      <c r="X155" s="112">
        <v>256.74417</v>
      </c>
      <c r="Y155" s="112">
        <v>-9.8246900000003698</v>
      </c>
      <c r="Z155" s="112">
        <v>-15.274859999999499</v>
      </c>
      <c r="AA155" s="112">
        <v>-120.381069999999</v>
      </c>
      <c r="AB155" s="112">
        <v>76.530690000000504</v>
      </c>
      <c r="AC155" s="112">
        <v>-65.951600000000298</v>
      </c>
      <c r="AD155" s="112">
        <v>-29.6708899999994</v>
      </c>
      <c r="AE155" s="111">
        <v>6302.8234199999997</v>
      </c>
      <c r="AF155" s="111">
        <v>5790.9733900000001</v>
      </c>
      <c r="AG155" s="111">
        <v>6061.60736</v>
      </c>
      <c r="AH155" s="111">
        <v>7003.4360999999999</v>
      </c>
      <c r="AI155" s="111">
        <v>6674.1441500000001</v>
      </c>
      <c r="AJ155" s="111">
        <v>6558.3823000000002</v>
      </c>
      <c r="AK155" s="111">
        <v>8045.8462200000004</v>
      </c>
      <c r="AL155" s="111">
        <v>7224.4946300000001</v>
      </c>
      <c r="AM155" s="111">
        <v>6651.0331500000002</v>
      </c>
      <c r="AN155" s="112">
        <v>1278.4737</v>
      </c>
      <c r="AO155" s="112">
        <v>784.61742000000004</v>
      </c>
      <c r="AP155" s="112">
        <v>377.81223</v>
      </c>
      <c r="AQ155" s="112">
        <v>365.91073999999998</v>
      </c>
      <c r="AR155" s="112">
        <v>341.95566000000002</v>
      </c>
      <c r="AS155" s="112">
        <v>321.381069999999</v>
      </c>
      <c r="AT155" s="112">
        <v>122.64971</v>
      </c>
      <c r="AU155" s="112">
        <v>693.19884999999999</v>
      </c>
      <c r="AV155" s="112">
        <v>534.693749999999</v>
      </c>
      <c r="AW155" s="113">
        <v>664.37085999999999</v>
      </c>
      <c r="AX155" s="113">
        <v>895.77919999999995</v>
      </c>
      <c r="AY155" s="113">
        <v>162.4853</v>
      </c>
      <c r="AZ155" s="113">
        <v>191.1763</v>
      </c>
      <c r="BA155" s="113">
        <v>215.38314</v>
      </c>
      <c r="BB155" s="113">
        <v>332.19024999999999</v>
      </c>
      <c r="BC155" s="113">
        <v>1355.8855000000001</v>
      </c>
      <c r="BD155" s="113">
        <v>1663.9867200000001</v>
      </c>
      <c r="BE155" s="113">
        <v>1324.12231</v>
      </c>
      <c r="BF155" s="112">
        <v>75.722999999999999</v>
      </c>
      <c r="BG155" s="112">
        <v>68.81</v>
      </c>
      <c r="BH155" s="112">
        <v>82.281999999999996</v>
      </c>
      <c r="BI155" s="112">
        <v>10</v>
      </c>
      <c r="BJ155" s="112">
        <v>28.5</v>
      </c>
      <c r="BK155" s="112">
        <v>0</v>
      </c>
      <c r="BL155" s="112">
        <v>50.493000000000002</v>
      </c>
      <c r="BM155" s="112">
        <v>922.68174999999997</v>
      </c>
      <c r="BN155" s="112">
        <v>174.53905</v>
      </c>
      <c r="BO155" s="112">
        <v>588.64786000000004</v>
      </c>
      <c r="BP155" s="112">
        <v>826.9692</v>
      </c>
      <c r="BQ155" s="112">
        <v>80.203299999999999</v>
      </c>
      <c r="BR155" s="112">
        <v>181.1763</v>
      </c>
      <c r="BS155" s="112">
        <v>186.88314</v>
      </c>
      <c r="BT155" s="112">
        <v>332.19024999999999</v>
      </c>
      <c r="BU155" s="112">
        <v>1305.3924999999999</v>
      </c>
      <c r="BV155" s="112">
        <v>741.30497000000003</v>
      </c>
      <c r="BW155" s="112">
        <v>1149.5832600000001</v>
      </c>
      <c r="BX155" s="112">
        <v>6967.1942799999997</v>
      </c>
      <c r="BY155" s="112">
        <v>6686.7525900000001</v>
      </c>
      <c r="BZ155" s="112">
        <v>6224.0926600000003</v>
      </c>
      <c r="CA155" s="112">
        <v>7194.6124</v>
      </c>
      <c r="CB155" s="112">
        <v>6889.52729</v>
      </c>
      <c r="CC155" s="112">
        <v>6890.5725499999999</v>
      </c>
      <c r="CD155" s="112">
        <v>9401.7317199999998</v>
      </c>
      <c r="CE155" s="112">
        <v>8888.48135</v>
      </c>
      <c r="CF155" s="112">
        <v>7975.1554599999999</v>
      </c>
      <c r="CG155" s="112">
        <v>-689.82583999999997</v>
      </c>
      <c r="CH155" s="112">
        <v>42.351779999999998</v>
      </c>
      <c r="CI155" s="112">
        <v>-297.60892999999999</v>
      </c>
      <c r="CJ155" s="112">
        <v>-184.73444000000001</v>
      </c>
      <c r="CK155" s="112">
        <v>-155.07252</v>
      </c>
      <c r="CL155" s="112">
        <v>10.80918</v>
      </c>
      <c r="CM155" s="112">
        <v>1182.74279</v>
      </c>
      <c r="CN155" s="112">
        <v>48.106119999999997</v>
      </c>
      <c r="CO155" s="112">
        <v>614.88950999999997</v>
      </c>
      <c r="CP155" s="113">
        <v>6488.2849999999999</v>
      </c>
      <c r="CQ155" s="113">
        <v>6331.5516500000003</v>
      </c>
      <c r="CR155" s="113">
        <v>6009.3182999999999</v>
      </c>
      <c r="CS155" s="113">
        <v>5911.6745000000001</v>
      </c>
      <c r="CT155" s="113">
        <v>5852.5387700000001</v>
      </c>
      <c r="CU155" s="113">
        <v>5647.5336500000003</v>
      </c>
      <c r="CV155" s="113">
        <v>9331.2153699999999</v>
      </c>
      <c r="CW155" s="113">
        <v>9203.6107200000006</v>
      </c>
      <c r="CX155" s="113">
        <v>8958.2458600000009</v>
      </c>
      <c r="CY155" s="113">
        <v>7112.8748599999999</v>
      </c>
      <c r="CZ155" s="113">
        <v>7090.19517</v>
      </c>
      <c r="DA155" s="113">
        <v>6482.1297699999996</v>
      </c>
      <c r="DB155" s="113">
        <v>6557.6380300000001</v>
      </c>
      <c r="DC155" s="113">
        <v>6544.8882599999997</v>
      </c>
      <c r="DD155" s="113">
        <v>6669.9450999999999</v>
      </c>
      <c r="DE155" s="113">
        <v>9930.8775499999992</v>
      </c>
      <c r="DF155" s="113">
        <v>9861.4953000000005</v>
      </c>
      <c r="DG155" s="113">
        <v>10090.18132</v>
      </c>
      <c r="DH155" s="113">
        <v>7772.4278100000001</v>
      </c>
      <c r="DI155" s="113">
        <v>7707.3963400000002</v>
      </c>
      <c r="DJ155" s="113">
        <v>7396.9398700000002</v>
      </c>
      <c r="DK155" s="113">
        <v>7657.1825699999999</v>
      </c>
      <c r="DL155" s="113">
        <v>7799.5053200000002</v>
      </c>
      <c r="DM155" s="113">
        <v>7913.7529800000002</v>
      </c>
      <c r="DN155" s="113">
        <v>9991.9426399999993</v>
      </c>
      <c r="DO155" s="113">
        <v>9874.4542700000002</v>
      </c>
      <c r="DP155" s="113">
        <v>9488.2507800000003</v>
      </c>
      <c r="DQ155" s="112">
        <v>-659.55295000000001</v>
      </c>
      <c r="DR155" s="112">
        <v>-617.20117000000005</v>
      </c>
      <c r="DS155" s="112">
        <v>-914.81010000000003</v>
      </c>
      <c r="DT155" s="112">
        <v>-1099.5445400000001</v>
      </c>
      <c r="DU155" s="112">
        <v>-1254.61706</v>
      </c>
      <c r="DV155" s="112">
        <v>-1243.8078800000001</v>
      </c>
      <c r="DW155" s="112">
        <v>-61.065089999999998</v>
      </c>
      <c r="DX155" s="112">
        <v>-12.958970000000001</v>
      </c>
      <c r="DY155" s="112">
        <v>601.93053999999995</v>
      </c>
      <c r="DZ155" s="112">
        <v>37.485120000000002</v>
      </c>
      <c r="EA155" s="112">
        <v>20.58333</v>
      </c>
      <c r="EB155" s="112">
        <v>29.470569999999999</v>
      </c>
      <c r="EC155" s="112">
        <v>19.543890000000001</v>
      </c>
      <c r="ED155" s="112">
        <v>-27.536770000000001</v>
      </c>
      <c r="EE155" s="112">
        <v>-3.4237899999999999</v>
      </c>
      <c r="EF155" s="112">
        <v>-21.812609999999999</v>
      </c>
      <c r="EG155" s="112">
        <v>5.6848700000000001</v>
      </c>
      <c r="EH155" s="112">
        <v>-30.50553</v>
      </c>
      <c r="EI155" s="112">
        <v>586.76211999999998</v>
      </c>
      <c r="EJ155" s="112">
        <v>997.06632999999999</v>
      </c>
      <c r="EK155" s="112">
        <v>664.02656999999999</v>
      </c>
      <c r="EL155" s="112">
        <v>375.62988999999999</v>
      </c>
      <c r="EM155" s="112">
        <v>299.14422999999999</v>
      </c>
      <c r="EN155" s="112">
        <v>197.57621</v>
      </c>
      <c r="EO155" s="112">
        <v>177.36739</v>
      </c>
      <c r="EP155" s="112">
        <v>632.93187</v>
      </c>
      <c r="EQ155" s="114">
        <v>474.51747</v>
      </c>
    </row>
    <row r="156" spans="1:147" x14ac:dyDescent="0.25">
      <c r="A156" s="110" t="s">
        <v>280</v>
      </c>
      <c r="B156" s="110">
        <v>5806</v>
      </c>
      <c r="C156" s="110"/>
      <c r="D156" s="111">
        <v>11069.258739999999</v>
      </c>
      <c r="E156" s="111">
        <v>11442.44587</v>
      </c>
      <c r="F156" s="111">
        <v>12280.06977</v>
      </c>
      <c r="G156" s="111">
        <v>12163.229139999999</v>
      </c>
      <c r="H156" s="111">
        <v>11502.44629</v>
      </c>
      <c r="I156" s="111">
        <v>14412.2754</v>
      </c>
      <c r="J156" s="111">
        <v>12744.390509999999</v>
      </c>
      <c r="K156" s="111">
        <v>12033.605589999999</v>
      </c>
      <c r="L156" s="111">
        <v>12179.952600000001</v>
      </c>
      <c r="M156" s="111">
        <v>10912.68268</v>
      </c>
      <c r="N156" s="111">
        <v>15094.92179</v>
      </c>
      <c r="O156" s="111">
        <v>12956.479450000001</v>
      </c>
      <c r="P156" s="111">
        <v>12676.853429999999</v>
      </c>
      <c r="Q156" s="111">
        <v>14178.57706</v>
      </c>
      <c r="R156" s="111">
        <v>13898.199189999999</v>
      </c>
      <c r="S156" s="111">
        <v>13491.70493</v>
      </c>
      <c r="T156" s="111">
        <v>13307.70708</v>
      </c>
      <c r="U156" s="111">
        <v>14484.486349999999</v>
      </c>
      <c r="V156" s="112">
        <v>156.57605999999899</v>
      </c>
      <c r="W156" s="112">
        <v>-3652.4759199999999</v>
      </c>
      <c r="X156" s="112">
        <v>-676.409680000001</v>
      </c>
      <c r="Y156" s="112">
        <v>-513.62428999999997</v>
      </c>
      <c r="Z156" s="112">
        <v>-2676.1307700000002</v>
      </c>
      <c r="AA156" s="112">
        <v>514.07621000000097</v>
      </c>
      <c r="AB156" s="112">
        <v>-747.31442000000095</v>
      </c>
      <c r="AC156" s="112">
        <v>-1274.10149</v>
      </c>
      <c r="AD156" s="112">
        <v>-2304.5337500000001</v>
      </c>
      <c r="AE156" s="111">
        <v>10508.022639999999</v>
      </c>
      <c r="AF156" s="111">
        <v>10875.40987</v>
      </c>
      <c r="AG156" s="111">
        <v>11693.453670000001</v>
      </c>
      <c r="AH156" s="111">
        <v>11544.55154</v>
      </c>
      <c r="AI156" s="111">
        <v>10851.006289999999</v>
      </c>
      <c r="AJ156" s="111">
        <v>13789.2754</v>
      </c>
      <c r="AK156" s="111">
        <v>12073.78261</v>
      </c>
      <c r="AL156" s="111">
        <v>11440.40559</v>
      </c>
      <c r="AM156" s="111">
        <v>11595.652599999999</v>
      </c>
      <c r="AN156" s="112">
        <v>404.660040000001</v>
      </c>
      <c r="AO156" s="112">
        <v>4219.5119199999999</v>
      </c>
      <c r="AP156" s="112">
        <v>1263.0257799999999</v>
      </c>
      <c r="AQ156" s="112">
        <v>1132.30189</v>
      </c>
      <c r="AR156" s="112">
        <v>3327.5707699999998</v>
      </c>
      <c r="AS156" s="112">
        <v>108.923789999999</v>
      </c>
      <c r="AT156" s="112">
        <v>1417.9223199999999</v>
      </c>
      <c r="AU156" s="112">
        <v>1867.3014900000001</v>
      </c>
      <c r="AV156" s="112">
        <v>2888.8337499999998</v>
      </c>
      <c r="AW156" s="113">
        <v>1191.10076</v>
      </c>
      <c r="AX156" s="113">
        <v>551.93160999999998</v>
      </c>
      <c r="AY156" s="113">
        <v>2269.9003299999999</v>
      </c>
      <c r="AZ156" s="113">
        <v>2229.212</v>
      </c>
      <c r="BA156" s="113">
        <v>1068.3356900000001</v>
      </c>
      <c r="BB156" s="113">
        <v>1146.2177799999999</v>
      </c>
      <c r="BC156" s="113">
        <v>657.55226000000005</v>
      </c>
      <c r="BD156" s="113">
        <v>1859.0608099999999</v>
      </c>
      <c r="BE156" s="113">
        <v>616.86156000000005</v>
      </c>
      <c r="BF156" s="112">
        <v>154.66</v>
      </c>
      <c r="BG156" s="112">
        <v>49.048999999999999</v>
      </c>
      <c r="BH156" s="112">
        <v>270.94839999999999</v>
      </c>
      <c r="BI156" s="112">
        <v>69.599999999999994</v>
      </c>
      <c r="BJ156" s="112">
        <v>42.747</v>
      </c>
      <c r="BK156" s="112">
        <v>164.86799999999999</v>
      </c>
      <c r="BL156" s="112">
        <v>18.593399999999999</v>
      </c>
      <c r="BM156" s="112">
        <v>156.90049999999999</v>
      </c>
      <c r="BN156" s="112">
        <v>235.5</v>
      </c>
      <c r="BO156" s="112">
        <v>1036.44076</v>
      </c>
      <c r="BP156" s="112">
        <v>502.88261</v>
      </c>
      <c r="BQ156" s="112">
        <v>1998.9519299999999</v>
      </c>
      <c r="BR156" s="112">
        <v>2159.6120000000001</v>
      </c>
      <c r="BS156" s="112">
        <v>1025.58869</v>
      </c>
      <c r="BT156" s="112">
        <v>981.34978000000001</v>
      </c>
      <c r="BU156" s="112">
        <v>638.95885999999996</v>
      </c>
      <c r="BV156" s="112">
        <v>1702.16031</v>
      </c>
      <c r="BW156" s="112">
        <v>381.36156</v>
      </c>
      <c r="BX156" s="112">
        <v>11699.1234</v>
      </c>
      <c r="BY156" s="112">
        <v>11427.341479999999</v>
      </c>
      <c r="BZ156" s="112">
        <v>13963.353999999999</v>
      </c>
      <c r="CA156" s="112">
        <v>13773.76354</v>
      </c>
      <c r="CB156" s="112">
        <v>11919.341979999999</v>
      </c>
      <c r="CC156" s="112">
        <v>14935.493179999999</v>
      </c>
      <c r="CD156" s="112">
        <v>12731.334870000001</v>
      </c>
      <c r="CE156" s="112">
        <v>13299.466399999999</v>
      </c>
      <c r="CF156" s="112">
        <v>12212.514160000001</v>
      </c>
      <c r="CG156" s="112">
        <v>631.78071999999997</v>
      </c>
      <c r="CH156" s="112">
        <v>-3716.6293099999998</v>
      </c>
      <c r="CI156" s="112">
        <v>735.92615000000001</v>
      </c>
      <c r="CJ156" s="112">
        <v>1027.3101099999999</v>
      </c>
      <c r="CK156" s="112">
        <v>-2301.9820800000002</v>
      </c>
      <c r="CL156" s="112">
        <v>872.42598999999996</v>
      </c>
      <c r="CM156" s="112">
        <v>-778.96346000000005</v>
      </c>
      <c r="CN156" s="112">
        <v>-165.14117999999999</v>
      </c>
      <c r="CO156" s="112">
        <v>-2507.47219</v>
      </c>
      <c r="CP156" s="113">
        <v>18087.332539999999</v>
      </c>
      <c r="CQ156" s="113">
        <v>17588.2618</v>
      </c>
      <c r="CR156" s="113">
        <v>19923.744500000001</v>
      </c>
      <c r="CS156" s="113">
        <v>18480.114150000001</v>
      </c>
      <c r="CT156" s="113">
        <v>16858.059499999999</v>
      </c>
      <c r="CU156" s="113">
        <v>16902.744999999999</v>
      </c>
      <c r="CV156" s="113">
        <v>16406.768499999998</v>
      </c>
      <c r="CW156" s="113">
        <v>15087.691999999999</v>
      </c>
      <c r="CX156" s="113">
        <v>13452.2655</v>
      </c>
      <c r="CY156" s="113">
        <v>19240.929029999999</v>
      </c>
      <c r="CZ156" s="113">
        <v>18683.790639999999</v>
      </c>
      <c r="DA156" s="113">
        <v>21235.038270000001</v>
      </c>
      <c r="DB156" s="113">
        <v>19595.313470000001</v>
      </c>
      <c r="DC156" s="113">
        <v>18390.866399999999</v>
      </c>
      <c r="DD156" s="113">
        <v>17651.26211</v>
      </c>
      <c r="DE156" s="113">
        <v>17384.688699999999</v>
      </c>
      <c r="DF156" s="113">
        <v>16331.82308</v>
      </c>
      <c r="DG156" s="113">
        <v>14695.70673</v>
      </c>
      <c r="DH156" s="113">
        <v>12177.71796</v>
      </c>
      <c r="DI156" s="113">
        <v>15337.20888</v>
      </c>
      <c r="DJ156" s="113">
        <v>17152.530360000001</v>
      </c>
      <c r="DK156" s="113">
        <v>14485.49545</v>
      </c>
      <c r="DL156" s="113">
        <v>15583.03046</v>
      </c>
      <c r="DM156" s="113">
        <v>13971.000179999999</v>
      </c>
      <c r="DN156" s="113">
        <v>14483.390230000001</v>
      </c>
      <c r="DO156" s="113">
        <v>13595.665789999999</v>
      </c>
      <c r="DP156" s="113">
        <v>14467.021629999999</v>
      </c>
      <c r="DQ156" s="112">
        <v>7063.2110700000003</v>
      </c>
      <c r="DR156" s="112">
        <v>3346.58176</v>
      </c>
      <c r="DS156" s="112">
        <v>4082.5079099999998</v>
      </c>
      <c r="DT156" s="112">
        <v>5109.8180199999997</v>
      </c>
      <c r="DU156" s="112">
        <v>2807.8359399999999</v>
      </c>
      <c r="DV156" s="112">
        <v>3680.2619300000001</v>
      </c>
      <c r="DW156" s="112">
        <v>2901.2984700000002</v>
      </c>
      <c r="DX156" s="112">
        <v>2736.1572900000001</v>
      </c>
      <c r="DY156" s="112">
        <v>228.68510000000001</v>
      </c>
      <c r="DZ156" s="112">
        <v>282.26569999999998</v>
      </c>
      <c r="EA156" s="112">
        <v>273.75934999999998</v>
      </c>
      <c r="EB156" s="112">
        <v>194.44031000000001</v>
      </c>
      <c r="EC156" s="112">
        <v>214.76930999999999</v>
      </c>
      <c r="ED156" s="112">
        <v>191.67819</v>
      </c>
      <c r="EE156" s="112">
        <v>165.57427999999999</v>
      </c>
      <c r="EF156" s="112">
        <v>83.878630000000001</v>
      </c>
      <c r="EG156" s="112">
        <v>104.94448</v>
      </c>
      <c r="EH156" s="112">
        <v>86.694450000000003</v>
      </c>
      <c r="EI156" s="112">
        <v>843.50170000000003</v>
      </c>
      <c r="EJ156" s="112">
        <v>840.79534999999998</v>
      </c>
      <c r="EK156" s="112">
        <v>781.05631000000005</v>
      </c>
      <c r="EL156" s="112">
        <v>833.44731000000002</v>
      </c>
      <c r="EM156" s="112">
        <v>843.11819000000003</v>
      </c>
      <c r="EN156" s="112">
        <v>788.57428000000004</v>
      </c>
      <c r="EO156" s="112">
        <v>754.48662999999999</v>
      </c>
      <c r="EP156" s="112">
        <v>698.14448000000004</v>
      </c>
      <c r="EQ156" s="114">
        <v>670.99445000000003</v>
      </c>
    </row>
    <row r="157" spans="1:147" x14ac:dyDescent="0.25">
      <c r="A157" s="110" t="s">
        <v>279</v>
      </c>
      <c r="B157" s="110">
        <v>5585</v>
      </c>
      <c r="C157" s="110"/>
      <c r="D157" s="111">
        <v>15179.313749999999</v>
      </c>
      <c r="E157" s="111">
        <v>12311.861849999999</v>
      </c>
      <c r="F157" s="111">
        <v>10358.79045</v>
      </c>
      <c r="G157" s="111">
        <v>13510.891670000001</v>
      </c>
      <c r="H157" s="111">
        <v>11319.293949999999</v>
      </c>
      <c r="I157" s="111">
        <v>14226.576150000001</v>
      </c>
      <c r="J157" s="111">
        <v>16571.014950000001</v>
      </c>
      <c r="K157" s="111">
        <v>14403.342839999999</v>
      </c>
      <c r="L157" s="111">
        <v>13586.642809999999</v>
      </c>
      <c r="M157" s="111">
        <v>16188.151819999999</v>
      </c>
      <c r="N157" s="111">
        <v>13471.76856</v>
      </c>
      <c r="O157" s="111">
        <v>9887.2095700000009</v>
      </c>
      <c r="P157" s="111">
        <v>13026.808940000001</v>
      </c>
      <c r="Q157" s="111">
        <v>10549.23791</v>
      </c>
      <c r="R157" s="111">
        <v>13135.924660000001</v>
      </c>
      <c r="S157" s="111">
        <v>17143.992010000002</v>
      </c>
      <c r="T157" s="111">
        <v>14338.460569999999</v>
      </c>
      <c r="U157" s="111">
        <v>13594.215840000001</v>
      </c>
      <c r="V157" s="112">
        <v>-1008.83807</v>
      </c>
      <c r="W157" s="112">
        <v>-1159.90671</v>
      </c>
      <c r="X157" s="112">
        <v>471.58087999999998</v>
      </c>
      <c r="Y157" s="112">
        <v>484.08273000000003</v>
      </c>
      <c r="Z157" s="112">
        <v>770.05603999999903</v>
      </c>
      <c r="AA157" s="112">
        <v>1090.65149</v>
      </c>
      <c r="AB157" s="112">
        <v>-572.97706000000096</v>
      </c>
      <c r="AC157" s="112">
        <v>64.882270000000105</v>
      </c>
      <c r="AD157" s="112">
        <v>-7.5730300000013804</v>
      </c>
      <c r="AE157" s="111">
        <v>15010.0486</v>
      </c>
      <c r="AF157" s="111">
        <v>11932.132149999999</v>
      </c>
      <c r="AG157" s="111">
        <v>9996.3194999999996</v>
      </c>
      <c r="AH157" s="111">
        <v>13315.49372</v>
      </c>
      <c r="AI157" s="111">
        <v>11192.016900000001</v>
      </c>
      <c r="AJ157" s="111">
        <v>14029.997310000001</v>
      </c>
      <c r="AK157" s="111">
        <v>16292.985989999999</v>
      </c>
      <c r="AL157" s="111">
        <v>14123.281279999999</v>
      </c>
      <c r="AM157" s="111">
        <v>13291.303809999999</v>
      </c>
      <c r="AN157" s="112">
        <v>1178.10322</v>
      </c>
      <c r="AO157" s="112">
        <v>1539.6364100000001</v>
      </c>
      <c r="AP157" s="112">
        <v>-109.109929999999</v>
      </c>
      <c r="AQ157" s="112">
        <v>-288.68477999999999</v>
      </c>
      <c r="AR157" s="112">
        <v>-642.77899000000104</v>
      </c>
      <c r="AS157" s="112">
        <v>-894.07264999999995</v>
      </c>
      <c r="AT157" s="112">
        <v>851.00602000000299</v>
      </c>
      <c r="AU157" s="112">
        <v>215.17929000000001</v>
      </c>
      <c r="AV157" s="112">
        <v>302.91203000000098</v>
      </c>
      <c r="AW157" s="113">
        <v>660.97895000000005</v>
      </c>
      <c r="AX157" s="113">
        <v>810.64335000000005</v>
      </c>
      <c r="AY157" s="113">
        <v>903.03970000000004</v>
      </c>
      <c r="AZ157" s="113">
        <v>114.39279999999999</v>
      </c>
      <c r="BA157" s="113">
        <v>425.88094999999998</v>
      </c>
      <c r="BB157" s="113">
        <v>1406.44794</v>
      </c>
      <c r="BC157" s="113">
        <v>573.16501000000005</v>
      </c>
      <c r="BD157" s="113">
        <v>426.85149999999999</v>
      </c>
      <c r="BE157" s="113">
        <v>768.94434999999999</v>
      </c>
      <c r="BF157" s="112">
        <v>23.65</v>
      </c>
      <c r="BG157" s="112">
        <v>0</v>
      </c>
      <c r="BH157" s="112">
        <v>103.92375</v>
      </c>
      <c r="BI157" s="112">
        <v>0</v>
      </c>
      <c r="BJ157" s="112">
        <v>0</v>
      </c>
      <c r="BK157" s="112">
        <v>136.8733</v>
      </c>
      <c r="BL157" s="112">
        <v>176.52686</v>
      </c>
      <c r="BM157" s="112">
        <v>5.8642899999999996</v>
      </c>
      <c r="BN157" s="112">
        <v>14.96106</v>
      </c>
      <c r="BO157" s="112">
        <v>637.32894999999996</v>
      </c>
      <c r="BP157" s="112">
        <v>810.64335000000005</v>
      </c>
      <c r="BQ157" s="112">
        <v>799.11595</v>
      </c>
      <c r="BR157" s="112">
        <v>114.39279999999999</v>
      </c>
      <c r="BS157" s="112">
        <v>425.88094999999998</v>
      </c>
      <c r="BT157" s="112">
        <v>1269.57464</v>
      </c>
      <c r="BU157" s="112">
        <v>396.63815</v>
      </c>
      <c r="BV157" s="112">
        <v>420.98721</v>
      </c>
      <c r="BW157" s="112">
        <v>753.98329000000001</v>
      </c>
      <c r="BX157" s="112">
        <v>15671.027550000001</v>
      </c>
      <c r="BY157" s="112">
        <v>12742.7755</v>
      </c>
      <c r="BZ157" s="112">
        <v>10899.359200000001</v>
      </c>
      <c r="CA157" s="112">
        <v>13429.88652</v>
      </c>
      <c r="CB157" s="112">
        <v>11617.897849999999</v>
      </c>
      <c r="CC157" s="112">
        <v>15436.445250000001</v>
      </c>
      <c r="CD157" s="112">
        <v>16866.151000000002</v>
      </c>
      <c r="CE157" s="112">
        <v>14550.13278</v>
      </c>
      <c r="CF157" s="112">
        <v>14060.248159999999</v>
      </c>
      <c r="CG157" s="112">
        <v>-540.77427</v>
      </c>
      <c r="CH157" s="112">
        <v>-728.99306000000001</v>
      </c>
      <c r="CI157" s="112">
        <v>908.22587999999996</v>
      </c>
      <c r="CJ157" s="112">
        <v>403.07758000000001</v>
      </c>
      <c r="CK157" s="112">
        <v>1068.65994</v>
      </c>
      <c r="CL157" s="112">
        <v>2163.6472899999999</v>
      </c>
      <c r="CM157" s="112">
        <v>-454.36786999999998</v>
      </c>
      <c r="CN157" s="112">
        <v>205.80792</v>
      </c>
      <c r="CO157" s="112">
        <v>451.07126</v>
      </c>
      <c r="CP157" s="113">
        <v>3500</v>
      </c>
      <c r="CQ157" s="113">
        <v>1500</v>
      </c>
      <c r="CR157" s="113">
        <v>7326.4231399999999</v>
      </c>
      <c r="CS157" s="113">
        <v>5600</v>
      </c>
      <c r="CT157" s="113">
        <v>8217.7778999999991</v>
      </c>
      <c r="CU157" s="113">
        <v>11794.227199999999</v>
      </c>
      <c r="CV157" s="113">
        <v>11013.64631</v>
      </c>
      <c r="CW157" s="113">
        <v>12800</v>
      </c>
      <c r="CX157" s="113">
        <v>16300</v>
      </c>
      <c r="CY157" s="113">
        <v>11369.01995</v>
      </c>
      <c r="CZ157" s="113">
        <v>4749.3775900000001</v>
      </c>
      <c r="DA157" s="113">
        <v>8350.5908899999995</v>
      </c>
      <c r="DB157" s="113">
        <v>7126.7962500000003</v>
      </c>
      <c r="DC157" s="113">
        <v>9387.8890200000005</v>
      </c>
      <c r="DD157" s="113">
        <v>13447.733560000001</v>
      </c>
      <c r="DE157" s="113">
        <v>14743.07899</v>
      </c>
      <c r="DF157" s="113">
        <v>16265.576139999999</v>
      </c>
      <c r="DG157" s="113">
        <v>17522.955460000001</v>
      </c>
      <c r="DH157" s="113">
        <v>14535.32942</v>
      </c>
      <c r="DI157" s="113">
        <v>8644.6801200000009</v>
      </c>
      <c r="DJ157" s="113">
        <v>11095.66754</v>
      </c>
      <c r="DK157" s="113">
        <v>9540.5953200000004</v>
      </c>
      <c r="DL157" s="113">
        <v>10696.25095</v>
      </c>
      <c r="DM157" s="113">
        <v>12647.7482</v>
      </c>
      <c r="DN157" s="113">
        <v>14414.461499999999</v>
      </c>
      <c r="DO157" s="113">
        <v>15686.85073</v>
      </c>
      <c r="DP157" s="113">
        <v>16541.158790000001</v>
      </c>
      <c r="DQ157" s="112">
        <v>-3166.3094700000001</v>
      </c>
      <c r="DR157" s="112">
        <v>-3895.3025299999999</v>
      </c>
      <c r="DS157" s="112">
        <v>-2745.07665</v>
      </c>
      <c r="DT157" s="112">
        <v>-2413.79907</v>
      </c>
      <c r="DU157" s="112">
        <v>-1308.36193</v>
      </c>
      <c r="DV157" s="112">
        <v>799.98536000000001</v>
      </c>
      <c r="DW157" s="112">
        <v>328.61748999999998</v>
      </c>
      <c r="DX157" s="112">
        <v>578.72541000000001</v>
      </c>
      <c r="DY157" s="112">
        <v>981.79666999999995</v>
      </c>
      <c r="DZ157" s="112">
        <v>-8.2188300000000005</v>
      </c>
      <c r="EA157" s="112">
        <v>-13.476089999999999</v>
      </c>
      <c r="EB157" s="112">
        <v>-7.4963100000000003</v>
      </c>
      <c r="EC157" s="112">
        <v>-323.47521999999998</v>
      </c>
      <c r="ED157" s="112">
        <v>32.04083</v>
      </c>
      <c r="EE157" s="112">
        <v>32.53398</v>
      </c>
      <c r="EF157" s="112">
        <v>-3.0216099999999999</v>
      </c>
      <c r="EG157" s="112">
        <v>-22.40014</v>
      </c>
      <c r="EH157" s="112">
        <v>-75.085610000000003</v>
      </c>
      <c r="EI157" s="112">
        <v>161.04616999999999</v>
      </c>
      <c r="EJ157" s="112">
        <v>366.25391000000002</v>
      </c>
      <c r="EK157" s="112">
        <v>354.97469000000001</v>
      </c>
      <c r="EL157" s="112">
        <v>-128.07722000000001</v>
      </c>
      <c r="EM157" s="112">
        <v>159.31782999999999</v>
      </c>
      <c r="EN157" s="112">
        <v>229.11297999999999</v>
      </c>
      <c r="EO157" s="112">
        <v>275.00738999999999</v>
      </c>
      <c r="EP157" s="112">
        <v>257.66185999999999</v>
      </c>
      <c r="EQ157" s="114">
        <v>220.25339</v>
      </c>
    </row>
    <row r="158" spans="1:147" x14ac:dyDescent="0.25">
      <c r="A158" s="110" t="s">
        <v>278</v>
      </c>
      <c r="B158" s="110">
        <v>5754</v>
      </c>
      <c r="C158" s="110"/>
      <c r="D158" s="111">
        <v>1641.7240099999999</v>
      </c>
      <c r="E158" s="111">
        <v>1419.4432999999999</v>
      </c>
      <c r="F158" s="111">
        <v>1480.75263</v>
      </c>
      <c r="G158" s="111">
        <v>1569.3108299999999</v>
      </c>
      <c r="H158" s="111">
        <v>1517.91635</v>
      </c>
      <c r="I158" s="111">
        <v>1662.00802</v>
      </c>
      <c r="J158" s="111">
        <v>1621.4484299999999</v>
      </c>
      <c r="K158" s="111">
        <v>1870.1172999999999</v>
      </c>
      <c r="L158" s="111">
        <v>2054.2310400000001</v>
      </c>
      <c r="M158" s="111">
        <v>1678.8144400000001</v>
      </c>
      <c r="N158" s="111">
        <v>1527.68641</v>
      </c>
      <c r="O158" s="111">
        <v>1472.7117699999999</v>
      </c>
      <c r="P158" s="111">
        <v>1557.64418</v>
      </c>
      <c r="Q158" s="111">
        <v>1404.5172</v>
      </c>
      <c r="R158" s="111">
        <v>1669.3826200000001</v>
      </c>
      <c r="S158" s="111">
        <v>1656.5217</v>
      </c>
      <c r="T158" s="111">
        <v>1866.9770799999999</v>
      </c>
      <c r="U158" s="111">
        <v>2097.0027500000001</v>
      </c>
      <c r="V158" s="112">
        <v>-37.090430000000197</v>
      </c>
      <c r="W158" s="112">
        <v>-108.24311</v>
      </c>
      <c r="X158" s="112">
        <v>8.0408600000000696</v>
      </c>
      <c r="Y158" s="112">
        <v>11.666649999999899</v>
      </c>
      <c r="Z158" s="112">
        <v>113.39915000000001</v>
      </c>
      <c r="AA158" s="112">
        <v>-7.3746000000001004</v>
      </c>
      <c r="AB158" s="112">
        <v>-35.0732700000001</v>
      </c>
      <c r="AC158" s="112">
        <v>3.1402199999999998</v>
      </c>
      <c r="AD158" s="112">
        <v>-42.771709999999999</v>
      </c>
      <c r="AE158" s="111">
        <v>1502.3226099999999</v>
      </c>
      <c r="AF158" s="111">
        <v>1342.0012999999999</v>
      </c>
      <c r="AG158" s="111">
        <v>1298.7946300000001</v>
      </c>
      <c r="AH158" s="111">
        <v>1414.7793799999999</v>
      </c>
      <c r="AI158" s="111">
        <v>1363.91635</v>
      </c>
      <c r="AJ158" s="111">
        <v>1473.6080199999999</v>
      </c>
      <c r="AK158" s="111">
        <v>1464.2484300000001</v>
      </c>
      <c r="AL158" s="111">
        <v>1681.3115499999999</v>
      </c>
      <c r="AM158" s="111">
        <v>1748.3960400000001</v>
      </c>
      <c r="AN158" s="112">
        <v>176.49182999999999</v>
      </c>
      <c r="AO158" s="112">
        <v>185.68511000000001</v>
      </c>
      <c r="AP158" s="112">
        <v>173.91713999999999</v>
      </c>
      <c r="AQ158" s="112">
        <v>142.8648</v>
      </c>
      <c r="AR158" s="112">
        <v>40.600850000000001</v>
      </c>
      <c r="AS158" s="112">
        <v>195.77459999999999</v>
      </c>
      <c r="AT158" s="112">
        <v>192.27327</v>
      </c>
      <c r="AU158" s="112">
        <v>185.66552999999999</v>
      </c>
      <c r="AV158" s="112">
        <v>348.60671000000002</v>
      </c>
      <c r="AW158" s="113">
        <v>14.301399999999999</v>
      </c>
      <c r="AX158" s="113">
        <v>22.9</v>
      </c>
      <c r="AY158" s="113">
        <v>76.250799999999998</v>
      </c>
      <c r="AZ158" s="113">
        <v>90.08372</v>
      </c>
      <c r="BA158" s="113">
        <v>11.218120000000001</v>
      </c>
      <c r="BB158" s="113">
        <v>26.895949999999999</v>
      </c>
      <c r="BC158" s="113">
        <v>354.41374999999999</v>
      </c>
      <c r="BD158" s="113">
        <v>168.16425000000001</v>
      </c>
      <c r="BE158" s="113">
        <v>367.35863000000001</v>
      </c>
      <c r="BF158" s="112">
        <v>48</v>
      </c>
      <c r="BG158" s="112">
        <v>0</v>
      </c>
      <c r="BH158" s="112">
        <v>0</v>
      </c>
      <c r="BI158" s="112">
        <v>27.314599999999999</v>
      </c>
      <c r="BJ158" s="112">
        <v>0</v>
      </c>
      <c r="BK158" s="112">
        <v>0</v>
      </c>
      <c r="BL158" s="112">
        <v>0</v>
      </c>
      <c r="BM158" s="112">
        <v>73.438000000000002</v>
      </c>
      <c r="BN158" s="112">
        <v>0</v>
      </c>
      <c r="BO158" s="112">
        <v>-33.698599999999999</v>
      </c>
      <c r="BP158" s="112">
        <v>22.9</v>
      </c>
      <c r="BQ158" s="112">
        <v>76.250799999999998</v>
      </c>
      <c r="BR158" s="112">
        <v>62.769120000000001</v>
      </c>
      <c r="BS158" s="112">
        <v>11.218120000000001</v>
      </c>
      <c r="BT158" s="112">
        <v>26.895949999999999</v>
      </c>
      <c r="BU158" s="112">
        <v>354.41374999999999</v>
      </c>
      <c r="BV158" s="112">
        <v>94.726249999999993</v>
      </c>
      <c r="BW158" s="112">
        <v>367.35863000000001</v>
      </c>
      <c r="BX158" s="112">
        <v>1516.62401</v>
      </c>
      <c r="BY158" s="112">
        <v>1364.9013</v>
      </c>
      <c r="BZ158" s="112">
        <v>1375.0454299999999</v>
      </c>
      <c r="CA158" s="112">
        <v>1504.8631</v>
      </c>
      <c r="CB158" s="112">
        <v>1375.13447</v>
      </c>
      <c r="CC158" s="112">
        <v>1500.50397</v>
      </c>
      <c r="CD158" s="112">
        <v>1818.66218</v>
      </c>
      <c r="CE158" s="112">
        <v>1849.4757999999999</v>
      </c>
      <c r="CF158" s="112">
        <v>2115.7546699999998</v>
      </c>
      <c r="CG158" s="112">
        <v>-210.19042999999999</v>
      </c>
      <c r="CH158" s="112">
        <v>-162.78511</v>
      </c>
      <c r="CI158" s="112">
        <v>-97.666340000000005</v>
      </c>
      <c r="CJ158" s="112">
        <v>-80.095680000000002</v>
      </c>
      <c r="CK158" s="112">
        <v>-29.382729999999999</v>
      </c>
      <c r="CL158" s="112">
        <v>-168.87864999999999</v>
      </c>
      <c r="CM158" s="112">
        <v>162.14048</v>
      </c>
      <c r="CN158" s="112">
        <v>-90.939279999999997</v>
      </c>
      <c r="CO158" s="112">
        <v>18.751919999999998</v>
      </c>
      <c r="CP158" s="113">
        <v>1577.1684499999999</v>
      </c>
      <c r="CQ158" s="113">
        <v>1532.3804500000001</v>
      </c>
      <c r="CR158" s="113">
        <v>1472.65975</v>
      </c>
      <c r="CS158" s="113">
        <v>1438.8597500000001</v>
      </c>
      <c r="CT158" s="113">
        <v>1405.0597499999999</v>
      </c>
      <c r="CU158" s="113">
        <v>1373.45975</v>
      </c>
      <c r="CV158" s="113">
        <v>1676.0509</v>
      </c>
      <c r="CW158" s="113">
        <v>1663.2625399999999</v>
      </c>
      <c r="CX158" s="113">
        <v>1633.2625399999999</v>
      </c>
      <c r="CY158" s="113">
        <v>1643.78925</v>
      </c>
      <c r="CZ158" s="113">
        <v>1715.3542500000001</v>
      </c>
      <c r="DA158" s="113">
        <v>1585.9069500000001</v>
      </c>
      <c r="DB158" s="113">
        <v>1616.1857500000001</v>
      </c>
      <c r="DC158" s="113">
        <v>1668.9285199999999</v>
      </c>
      <c r="DD158" s="113">
        <v>1546.5113799999999</v>
      </c>
      <c r="DE158" s="113">
        <v>1894.7561800000001</v>
      </c>
      <c r="DF158" s="113">
        <v>1801.01863</v>
      </c>
      <c r="DG158" s="113">
        <v>1787.5428099999999</v>
      </c>
      <c r="DH158" s="113">
        <v>1453.7876900000001</v>
      </c>
      <c r="DI158" s="113">
        <v>1688.1378</v>
      </c>
      <c r="DJ158" s="113">
        <v>1656.3568399999999</v>
      </c>
      <c r="DK158" s="113">
        <v>1766.7313200000001</v>
      </c>
      <c r="DL158" s="113">
        <v>1848.85682</v>
      </c>
      <c r="DM158" s="113">
        <v>1895.3183300000001</v>
      </c>
      <c r="DN158" s="113">
        <v>2081.42265</v>
      </c>
      <c r="DO158" s="113">
        <v>2078.6243800000002</v>
      </c>
      <c r="DP158" s="113">
        <v>2059.4946399999999</v>
      </c>
      <c r="DQ158" s="112">
        <v>190.00156000000001</v>
      </c>
      <c r="DR158" s="112">
        <v>27.216449999999998</v>
      </c>
      <c r="DS158" s="112">
        <v>-70.449889999999996</v>
      </c>
      <c r="DT158" s="112">
        <v>-150.54557</v>
      </c>
      <c r="DU158" s="112">
        <v>-179.92830000000001</v>
      </c>
      <c r="DV158" s="112">
        <v>-348.80694999999997</v>
      </c>
      <c r="DW158" s="112">
        <v>-186.66647</v>
      </c>
      <c r="DX158" s="112">
        <v>-277.60575</v>
      </c>
      <c r="DY158" s="112">
        <v>-271.95182999999997</v>
      </c>
      <c r="DZ158" s="112">
        <v>1.4496599999999999</v>
      </c>
      <c r="EA158" s="112">
        <v>0.11592</v>
      </c>
      <c r="EB158" s="112">
        <v>0.15035999999999999</v>
      </c>
      <c r="EC158" s="112">
        <v>-1.2880000000000001E-2</v>
      </c>
      <c r="ED158" s="112">
        <v>-1.7618199999999999</v>
      </c>
      <c r="EE158" s="112">
        <v>-3.68276</v>
      </c>
      <c r="EF158" s="112">
        <v>-5.61538</v>
      </c>
      <c r="EG158" s="112">
        <v>-10.840020000000001</v>
      </c>
      <c r="EH158" s="112">
        <v>-11.195919999999999</v>
      </c>
      <c r="EI158" s="112">
        <v>140.85066</v>
      </c>
      <c r="EJ158" s="112">
        <v>77.557919999999996</v>
      </c>
      <c r="EK158" s="112">
        <v>182.10836</v>
      </c>
      <c r="EL158" s="112">
        <v>154.51812000000001</v>
      </c>
      <c r="EM158" s="112">
        <v>152.23818</v>
      </c>
      <c r="EN158" s="112">
        <v>184.71724</v>
      </c>
      <c r="EO158" s="112">
        <v>151.58462</v>
      </c>
      <c r="EP158" s="112">
        <v>177.96598</v>
      </c>
      <c r="EQ158" s="114">
        <v>294.63907999999998</v>
      </c>
    </row>
    <row r="159" spans="1:147" x14ac:dyDescent="0.25">
      <c r="A159" s="110" t="s">
        <v>277</v>
      </c>
      <c r="B159" s="110">
        <v>5871</v>
      </c>
      <c r="C159" s="110"/>
      <c r="D159" s="111">
        <v>7721.63022</v>
      </c>
      <c r="E159" s="111">
        <v>7692.8085300000002</v>
      </c>
      <c r="F159" s="111">
        <v>7948.2363100000002</v>
      </c>
      <c r="G159" s="111">
        <v>6829.8462799999998</v>
      </c>
      <c r="H159" s="111">
        <v>8010.7894900000001</v>
      </c>
      <c r="I159" s="111">
        <v>7793.8637099999996</v>
      </c>
      <c r="J159" s="111">
        <v>7963.0647200000003</v>
      </c>
      <c r="K159" s="111">
        <v>8271.5515899999991</v>
      </c>
      <c r="L159" s="111">
        <v>8575.5368699999999</v>
      </c>
      <c r="M159" s="111">
        <v>8293.3192999999992</v>
      </c>
      <c r="N159" s="111">
        <v>8433.63645</v>
      </c>
      <c r="O159" s="111">
        <v>7832.7792300000001</v>
      </c>
      <c r="P159" s="111">
        <v>6913.1900500000002</v>
      </c>
      <c r="Q159" s="111">
        <v>8143.41957</v>
      </c>
      <c r="R159" s="111">
        <v>7782.0760099999998</v>
      </c>
      <c r="S159" s="111">
        <v>8395.7442100000007</v>
      </c>
      <c r="T159" s="111">
        <v>8714.5295700000006</v>
      </c>
      <c r="U159" s="111">
        <v>9144.5852799999993</v>
      </c>
      <c r="V159" s="112">
        <v>-571.68907999999897</v>
      </c>
      <c r="W159" s="112">
        <v>-740.82791999999995</v>
      </c>
      <c r="X159" s="112">
        <v>115.45708</v>
      </c>
      <c r="Y159" s="112">
        <v>-83.343770000000404</v>
      </c>
      <c r="Z159" s="112">
        <v>-132.63007999999999</v>
      </c>
      <c r="AA159" s="112">
        <v>11.7876999999999</v>
      </c>
      <c r="AB159" s="112">
        <v>-432.67948999999999</v>
      </c>
      <c r="AC159" s="112">
        <v>-442.97798000000103</v>
      </c>
      <c r="AD159" s="112">
        <v>-569.04840999999897</v>
      </c>
      <c r="AE159" s="111">
        <v>7368.9702200000002</v>
      </c>
      <c r="AF159" s="111">
        <v>7213.4485299999997</v>
      </c>
      <c r="AG159" s="111">
        <v>7422.0187100000003</v>
      </c>
      <c r="AH159" s="111">
        <v>6302.6263799999997</v>
      </c>
      <c r="AI159" s="111">
        <v>7219.2242399999996</v>
      </c>
      <c r="AJ159" s="111">
        <v>7254.80771</v>
      </c>
      <c r="AK159" s="111">
        <v>7416.4915199999996</v>
      </c>
      <c r="AL159" s="111">
        <v>7591.5235400000001</v>
      </c>
      <c r="AM159" s="111">
        <v>7995.5903699999999</v>
      </c>
      <c r="AN159" s="112">
        <v>924.34907999999905</v>
      </c>
      <c r="AO159" s="112">
        <v>1220.1879200000001</v>
      </c>
      <c r="AP159" s="112">
        <v>410.76051999999999</v>
      </c>
      <c r="AQ159" s="112">
        <v>610.56367</v>
      </c>
      <c r="AR159" s="112">
        <v>924.19533000000001</v>
      </c>
      <c r="AS159" s="112">
        <v>527.26829999999995</v>
      </c>
      <c r="AT159" s="112">
        <v>979.25269000000105</v>
      </c>
      <c r="AU159" s="112">
        <v>1123.00603</v>
      </c>
      <c r="AV159" s="112">
        <v>1148.9949099999999</v>
      </c>
      <c r="AW159" s="113">
        <v>414.47890000000001</v>
      </c>
      <c r="AX159" s="113">
        <v>1340.4276</v>
      </c>
      <c r="AY159" s="113">
        <v>672.51620000000003</v>
      </c>
      <c r="AZ159" s="113">
        <v>1562.8992499999999</v>
      </c>
      <c r="BA159" s="113">
        <v>1464.0454500000001</v>
      </c>
      <c r="BB159" s="113">
        <v>1068.1673499999999</v>
      </c>
      <c r="BC159" s="113">
        <v>836.05330000000004</v>
      </c>
      <c r="BD159" s="113">
        <v>809.51265000000001</v>
      </c>
      <c r="BE159" s="113">
        <v>940.50913000000003</v>
      </c>
      <c r="BF159" s="112">
        <v>84.1678</v>
      </c>
      <c r="BG159" s="112">
        <v>35.033299999999997</v>
      </c>
      <c r="BH159" s="112">
        <v>112.04785</v>
      </c>
      <c r="BI159" s="112">
        <v>391.14524999999998</v>
      </c>
      <c r="BJ159" s="112">
        <v>258.94150000000002</v>
      </c>
      <c r="BK159" s="112">
        <v>2.9011499999999999</v>
      </c>
      <c r="BL159" s="112">
        <v>7.9326499999999998</v>
      </c>
      <c r="BM159" s="112">
        <v>2.2022499999999998</v>
      </c>
      <c r="BN159" s="112">
        <v>420.36507999999998</v>
      </c>
      <c r="BO159" s="112">
        <v>330.31110000000001</v>
      </c>
      <c r="BP159" s="112">
        <v>1305.3942999999999</v>
      </c>
      <c r="BQ159" s="112">
        <v>560.46834999999999</v>
      </c>
      <c r="BR159" s="112">
        <v>1171.7539999999999</v>
      </c>
      <c r="BS159" s="112">
        <v>1205.1039499999999</v>
      </c>
      <c r="BT159" s="112">
        <v>1065.2662</v>
      </c>
      <c r="BU159" s="112">
        <v>828.12064999999996</v>
      </c>
      <c r="BV159" s="112">
        <v>807.31039999999996</v>
      </c>
      <c r="BW159" s="112">
        <v>520.14404999999999</v>
      </c>
      <c r="BX159" s="112">
        <v>7783.4491200000002</v>
      </c>
      <c r="BY159" s="112">
        <v>8553.8761300000006</v>
      </c>
      <c r="BZ159" s="112">
        <v>8094.5349100000003</v>
      </c>
      <c r="CA159" s="112">
        <v>7865.5256300000001</v>
      </c>
      <c r="CB159" s="112">
        <v>8683.2696899999992</v>
      </c>
      <c r="CC159" s="112">
        <v>8322.9750600000007</v>
      </c>
      <c r="CD159" s="112">
        <v>8252.5448199999992</v>
      </c>
      <c r="CE159" s="112">
        <v>8401.0361900000007</v>
      </c>
      <c r="CF159" s="112">
        <v>8936.0995000000003</v>
      </c>
      <c r="CG159" s="112">
        <v>-594.03797999999995</v>
      </c>
      <c r="CH159" s="112">
        <v>85.206379999999996</v>
      </c>
      <c r="CI159" s="112">
        <v>149.70783</v>
      </c>
      <c r="CJ159" s="112">
        <v>561.19033000000002</v>
      </c>
      <c r="CK159" s="112">
        <v>280.90861999999998</v>
      </c>
      <c r="CL159" s="112">
        <v>537.99789999999996</v>
      </c>
      <c r="CM159" s="112">
        <v>-151.13203999999999</v>
      </c>
      <c r="CN159" s="112">
        <v>-315.69562999999999</v>
      </c>
      <c r="CO159" s="112">
        <v>-628.85086000000001</v>
      </c>
      <c r="CP159" s="113">
        <v>8973.2031499999994</v>
      </c>
      <c r="CQ159" s="113">
        <v>8563.0362499999992</v>
      </c>
      <c r="CR159" s="113">
        <v>9330.7970499999992</v>
      </c>
      <c r="CS159" s="113">
        <v>9971.7112500000003</v>
      </c>
      <c r="CT159" s="113">
        <v>9743.7910499999998</v>
      </c>
      <c r="CU159" s="113">
        <v>10630.27255</v>
      </c>
      <c r="CV159" s="113">
        <v>10543.7019</v>
      </c>
      <c r="CW159" s="113">
        <v>10104.0674</v>
      </c>
      <c r="CX159" s="113">
        <v>9682.3855299999996</v>
      </c>
      <c r="CY159" s="113">
        <v>10299.090050000001</v>
      </c>
      <c r="CZ159" s="113">
        <v>9861.7278299999998</v>
      </c>
      <c r="DA159" s="113">
        <v>10471.467979999999</v>
      </c>
      <c r="DB159" s="113">
        <v>11104.715529999999</v>
      </c>
      <c r="DC159" s="113">
        <v>10999.90604</v>
      </c>
      <c r="DD159" s="113">
        <v>11937.556070000001</v>
      </c>
      <c r="DE159" s="113">
        <v>11424.708119999999</v>
      </c>
      <c r="DF159" s="113">
        <v>11411.87263</v>
      </c>
      <c r="DG159" s="113">
        <v>11192.395399999999</v>
      </c>
      <c r="DH159" s="113">
        <v>5878.0456700000004</v>
      </c>
      <c r="DI159" s="113">
        <v>5355.7879899999998</v>
      </c>
      <c r="DJ159" s="113">
        <v>5908.8581299999996</v>
      </c>
      <c r="DK159" s="113">
        <v>5918.3273499999996</v>
      </c>
      <c r="DL159" s="113">
        <v>5552.9010399999997</v>
      </c>
      <c r="DM159" s="113">
        <v>6053.89527</v>
      </c>
      <c r="DN159" s="113">
        <v>5675.2196899999999</v>
      </c>
      <c r="DO159" s="113">
        <v>5968.4402799999998</v>
      </c>
      <c r="DP159" s="113">
        <v>6234.1630500000001</v>
      </c>
      <c r="DQ159" s="112">
        <v>4421.0443800000003</v>
      </c>
      <c r="DR159" s="112">
        <v>4505.93984</v>
      </c>
      <c r="DS159" s="112">
        <v>4562.6098499999998</v>
      </c>
      <c r="DT159" s="112">
        <v>5186.3881799999999</v>
      </c>
      <c r="DU159" s="112">
        <v>5447.0050000000001</v>
      </c>
      <c r="DV159" s="112">
        <v>5883.6607999999997</v>
      </c>
      <c r="DW159" s="112">
        <v>5749.4884300000003</v>
      </c>
      <c r="DX159" s="112">
        <v>5443.43235</v>
      </c>
      <c r="DY159" s="112">
        <v>4958.2323500000002</v>
      </c>
      <c r="DZ159" s="112">
        <v>105.86386</v>
      </c>
      <c r="EA159" s="112">
        <v>89.030659999999997</v>
      </c>
      <c r="EB159" s="112">
        <v>62.393149999999999</v>
      </c>
      <c r="EC159" s="112">
        <v>55.093940000000003</v>
      </c>
      <c r="ED159" s="112">
        <v>37.132860000000001</v>
      </c>
      <c r="EE159" s="112">
        <v>34.832749999999997</v>
      </c>
      <c r="EF159" s="112">
        <v>19.85266</v>
      </c>
      <c r="EG159" s="112">
        <v>4.6958900000000003</v>
      </c>
      <c r="EH159" s="112">
        <v>5.1125400000000001</v>
      </c>
      <c r="EI159" s="112">
        <v>458.52386000000001</v>
      </c>
      <c r="EJ159" s="112">
        <v>568.39066000000003</v>
      </c>
      <c r="EK159" s="112">
        <v>588.61114999999995</v>
      </c>
      <c r="EL159" s="112">
        <v>582.31394</v>
      </c>
      <c r="EM159" s="112">
        <v>828.69785999999999</v>
      </c>
      <c r="EN159" s="112">
        <v>573.88874999999996</v>
      </c>
      <c r="EO159" s="112">
        <v>566.42565999999999</v>
      </c>
      <c r="EP159" s="112">
        <v>684.72388999999998</v>
      </c>
      <c r="EQ159" s="114">
        <v>585.05953999999997</v>
      </c>
    </row>
    <row r="160" spans="1:147" x14ac:dyDescent="0.25">
      <c r="A160" s="110" t="s">
        <v>276</v>
      </c>
      <c r="B160" s="110">
        <v>5741</v>
      </c>
      <c r="C160" s="110"/>
      <c r="D160" s="111">
        <v>1149.35313</v>
      </c>
      <c r="E160" s="111">
        <v>1409.6167499999999</v>
      </c>
      <c r="F160" s="111">
        <v>1245.29341</v>
      </c>
      <c r="G160" s="111">
        <v>1207.3151600000001</v>
      </c>
      <c r="H160" s="111">
        <v>1136.1359600000001</v>
      </c>
      <c r="I160" s="111">
        <v>1203.71666</v>
      </c>
      <c r="J160" s="111">
        <v>1380.8528799999999</v>
      </c>
      <c r="K160" s="111">
        <v>1302.2364600000001</v>
      </c>
      <c r="L160" s="111">
        <v>1650.8937800000001</v>
      </c>
      <c r="M160" s="111">
        <v>1217.07141</v>
      </c>
      <c r="N160" s="111">
        <v>1377.0140899999999</v>
      </c>
      <c r="O160" s="111">
        <v>1372.4083599999999</v>
      </c>
      <c r="P160" s="111">
        <v>1169.1786999999999</v>
      </c>
      <c r="Q160" s="111">
        <v>1203.36187</v>
      </c>
      <c r="R160" s="111">
        <v>1271.9907499999999</v>
      </c>
      <c r="S160" s="111">
        <v>1338.73092</v>
      </c>
      <c r="T160" s="111">
        <v>1506.6475800000001</v>
      </c>
      <c r="U160" s="111">
        <v>1674.1467</v>
      </c>
      <c r="V160" s="112">
        <v>-67.718279999999993</v>
      </c>
      <c r="W160" s="112">
        <v>32.60266</v>
      </c>
      <c r="X160" s="112">
        <v>-127.11494999999999</v>
      </c>
      <c r="Y160" s="112">
        <v>38.136460000000199</v>
      </c>
      <c r="Z160" s="112">
        <v>-67.225909999999899</v>
      </c>
      <c r="AA160" s="112">
        <v>-68.274089999999902</v>
      </c>
      <c r="AB160" s="112">
        <v>42.121959999999902</v>
      </c>
      <c r="AC160" s="112">
        <v>-204.41112000000001</v>
      </c>
      <c r="AD160" s="112">
        <v>-23.2529199999999</v>
      </c>
      <c r="AE160" s="111">
        <v>1030.75108</v>
      </c>
      <c r="AF160" s="111">
        <v>1039.97325</v>
      </c>
      <c r="AG160" s="111">
        <v>1126.4984099999999</v>
      </c>
      <c r="AH160" s="111">
        <v>1088.52016</v>
      </c>
      <c r="AI160" s="111">
        <v>1014.62136</v>
      </c>
      <c r="AJ160" s="111">
        <v>1145.72966</v>
      </c>
      <c r="AK160" s="111">
        <v>1316.6438800000001</v>
      </c>
      <c r="AL160" s="111">
        <v>1232.17146</v>
      </c>
      <c r="AM160" s="111">
        <v>1566.7397800000001</v>
      </c>
      <c r="AN160" s="112">
        <v>186.32033000000001</v>
      </c>
      <c r="AO160" s="112">
        <v>337.04084</v>
      </c>
      <c r="AP160" s="112">
        <v>245.90995000000001</v>
      </c>
      <c r="AQ160" s="112">
        <v>80.658539999999903</v>
      </c>
      <c r="AR160" s="112">
        <v>188.74051</v>
      </c>
      <c r="AS160" s="112">
        <v>126.26109</v>
      </c>
      <c r="AT160" s="112">
        <v>22.087039999999899</v>
      </c>
      <c r="AU160" s="112">
        <v>274.47611999999998</v>
      </c>
      <c r="AV160" s="112">
        <v>107.40692</v>
      </c>
      <c r="AW160" s="113">
        <v>30.646799999999999</v>
      </c>
      <c r="AX160" s="113">
        <v>154.17750000000001</v>
      </c>
      <c r="AY160" s="113">
        <v>0</v>
      </c>
      <c r="AZ160" s="113">
        <v>95.74</v>
      </c>
      <c r="BA160" s="113">
        <v>0</v>
      </c>
      <c r="BB160" s="113">
        <v>244.88714999999999</v>
      </c>
      <c r="BC160" s="113">
        <v>175.624</v>
      </c>
      <c r="BD160" s="113">
        <v>148.51459</v>
      </c>
      <c r="BE160" s="113">
        <v>24.992750000000001</v>
      </c>
      <c r="BF160" s="112">
        <v>0</v>
      </c>
      <c r="BG160" s="112">
        <v>0</v>
      </c>
      <c r="BH160" s="112">
        <v>0</v>
      </c>
      <c r="BI160" s="112">
        <v>1E-3</v>
      </c>
      <c r="BJ160" s="112">
        <v>16.082000000000001</v>
      </c>
      <c r="BK160" s="112">
        <v>58.253799999999998</v>
      </c>
      <c r="BL160" s="112">
        <v>0</v>
      </c>
      <c r="BM160" s="112">
        <v>0</v>
      </c>
      <c r="BN160" s="112">
        <v>0</v>
      </c>
      <c r="BO160" s="112">
        <v>30.646799999999999</v>
      </c>
      <c r="BP160" s="112">
        <v>154.17750000000001</v>
      </c>
      <c r="BQ160" s="112">
        <v>0</v>
      </c>
      <c r="BR160" s="112">
        <v>95.739000000000004</v>
      </c>
      <c r="BS160" s="112">
        <v>-16.082000000000001</v>
      </c>
      <c r="BT160" s="112">
        <v>186.63335000000001</v>
      </c>
      <c r="BU160" s="112">
        <v>175.624</v>
      </c>
      <c r="BV160" s="112">
        <v>148.51459</v>
      </c>
      <c r="BW160" s="112">
        <v>24.992750000000001</v>
      </c>
      <c r="BX160" s="112">
        <v>1061.39788</v>
      </c>
      <c r="BY160" s="112">
        <v>1194.15075</v>
      </c>
      <c r="BZ160" s="112">
        <v>1126.4984099999999</v>
      </c>
      <c r="CA160" s="112">
        <v>1184.26016</v>
      </c>
      <c r="CB160" s="112">
        <v>1014.62136</v>
      </c>
      <c r="CC160" s="112">
        <v>1390.61681</v>
      </c>
      <c r="CD160" s="112">
        <v>1492.2678800000001</v>
      </c>
      <c r="CE160" s="112">
        <v>1380.68605</v>
      </c>
      <c r="CF160" s="112">
        <v>1591.73253</v>
      </c>
      <c r="CG160" s="112">
        <v>-155.67353</v>
      </c>
      <c r="CH160" s="112">
        <v>-182.86333999999999</v>
      </c>
      <c r="CI160" s="112">
        <v>-245.90995000000001</v>
      </c>
      <c r="CJ160" s="112">
        <v>15.08046</v>
      </c>
      <c r="CK160" s="112">
        <v>-204.82250999999999</v>
      </c>
      <c r="CL160" s="112">
        <v>60.372259999999997</v>
      </c>
      <c r="CM160" s="112">
        <v>153.53695999999999</v>
      </c>
      <c r="CN160" s="112">
        <v>-125.96153</v>
      </c>
      <c r="CO160" s="112">
        <v>-82.414169999999999</v>
      </c>
      <c r="CP160" s="113">
        <v>2135</v>
      </c>
      <c r="CQ160" s="113">
        <v>2013.18</v>
      </c>
      <c r="CR160" s="113">
        <v>1963.18</v>
      </c>
      <c r="CS160" s="113">
        <v>1913.18</v>
      </c>
      <c r="CT160" s="113">
        <v>1863.18</v>
      </c>
      <c r="CU160" s="113">
        <v>2013.18</v>
      </c>
      <c r="CV160" s="113">
        <v>1923.18</v>
      </c>
      <c r="CW160" s="113">
        <v>1853.18</v>
      </c>
      <c r="CX160" s="113">
        <v>1783.18</v>
      </c>
      <c r="CY160" s="113">
        <v>2296.32735</v>
      </c>
      <c r="CZ160" s="113">
        <v>2086.1087499999999</v>
      </c>
      <c r="DA160" s="113">
        <v>2098.6095</v>
      </c>
      <c r="DB160" s="113">
        <v>2094.3209000000002</v>
      </c>
      <c r="DC160" s="113">
        <v>2046.5362500000001</v>
      </c>
      <c r="DD160" s="113">
        <v>2107.5966800000001</v>
      </c>
      <c r="DE160" s="113">
        <v>2081.87273</v>
      </c>
      <c r="DF160" s="113">
        <v>1996.0142699999999</v>
      </c>
      <c r="DG160" s="113">
        <v>2109.1075599999999</v>
      </c>
      <c r="DH160" s="113">
        <v>1479.6122700000001</v>
      </c>
      <c r="DI160" s="113">
        <v>1452.25701</v>
      </c>
      <c r="DJ160" s="113">
        <v>1710.6677099999999</v>
      </c>
      <c r="DK160" s="113">
        <v>1691.29865</v>
      </c>
      <c r="DL160" s="113">
        <v>1848.3365100000001</v>
      </c>
      <c r="DM160" s="113">
        <v>1849.02468</v>
      </c>
      <c r="DN160" s="113">
        <v>1669.76377</v>
      </c>
      <c r="DO160" s="113">
        <v>1709.8668399999999</v>
      </c>
      <c r="DP160" s="113">
        <v>1905.3742999999999</v>
      </c>
      <c r="DQ160" s="112">
        <v>816.71507999999994</v>
      </c>
      <c r="DR160" s="112">
        <v>633.85173999999995</v>
      </c>
      <c r="DS160" s="112">
        <v>387.94179000000003</v>
      </c>
      <c r="DT160" s="112">
        <v>403.02224999999999</v>
      </c>
      <c r="DU160" s="112">
        <v>198.19973999999999</v>
      </c>
      <c r="DV160" s="112">
        <v>258.572</v>
      </c>
      <c r="DW160" s="112">
        <v>412.10896000000002</v>
      </c>
      <c r="DX160" s="112">
        <v>286.14742999999999</v>
      </c>
      <c r="DY160" s="112">
        <v>203.73326</v>
      </c>
      <c r="DZ160" s="112">
        <v>34.38109</v>
      </c>
      <c r="EA160" s="112">
        <v>31.798449999999999</v>
      </c>
      <c r="EB160" s="112">
        <v>27.075430000000001</v>
      </c>
      <c r="EC160" s="112">
        <v>27.101089999999999</v>
      </c>
      <c r="ED160" s="112">
        <v>27.643170000000001</v>
      </c>
      <c r="EE160" s="112">
        <v>21.92886</v>
      </c>
      <c r="EF160" s="112">
        <v>24.101610000000001</v>
      </c>
      <c r="EG160" s="112">
        <v>16.597930000000002</v>
      </c>
      <c r="EH160" s="112">
        <v>8.6677199999999992</v>
      </c>
      <c r="EI160" s="112">
        <v>152.98309</v>
      </c>
      <c r="EJ160" s="112">
        <v>401.44245000000001</v>
      </c>
      <c r="EK160" s="112">
        <v>145.87043</v>
      </c>
      <c r="EL160" s="112">
        <v>145.89608999999999</v>
      </c>
      <c r="EM160" s="112">
        <v>149.15817000000001</v>
      </c>
      <c r="EN160" s="112">
        <v>79.915859999999995</v>
      </c>
      <c r="EO160" s="112">
        <v>88.310609999999997</v>
      </c>
      <c r="EP160" s="112">
        <v>86.662930000000003</v>
      </c>
      <c r="EQ160" s="114">
        <v>92.821719999999999</v>
      </c>
    </row>
    <row r="161" spans="1:147" x14ac:dyDescent="0.25">
      <c r="A161" s="110" t="s">
        <v>275</v>
      </c>
      <c r="B161" s="110">
        <v>5486</v>
      </c>
      <c r="C161" s="110"/>
      <c r="D161" s="111">
        <v>5077.4238400000004</v>
      </c>
      <c r="E161" s="111">
        <v>4754.07132</v>
      </c>
      <c r="F161" s="111">
        <v>4933.3509599999998</v>
      </c>
      <c r="G161" s="111">
        <v>4773.8652499999998</v>
      </c>
      <c r="H161" s="111">
        <v>4830.1854899999998</v>
      </c>
      <c r="I161" s="111">
        <v>4944.32222</v>
      </c>
      <c r="J161" s="111">
        <v>5271.7975399999996</v>
      </c>
      <c r="K161" s="111">
        <v>5246.0752199999997</v>
      </c>
      <c r="L161" s="111">
        <v>4877.6189599999998</v>
      </c>
      <c r="M161" s="111">
        <v>5067.2336500000001</v>
      </c>
      <c r="N161" s="111">
        <v>5090.4570000000003</v>
      </c>
      <c r="O161" s="111">
        <v>5398.29702</v>
      </c>
      <c r="P161" s="111">
        <v>5393.7067500000003</v>
      </c>
      <c r="Q161" s="111">
        <v>5030.8447999999999</v>
      </c>
      <c r="R161" s="111">
        <v>5480.6382299999996</v>
      </c>
      <c r="S161" s="111">
        <v>6095.23135</v>
      </c>
      <c r="T161" s="111">
        <v>6311.4243500000002</v>
      </c>
      <c r="U161" s="111">
        <v>5856.94103</v>
      </c>
      <c r="V161" s="112">
        <v>10.1901900000003</v>
      </c>
      <c r="W161" s="112">
        <v>-336.38567999999998</v>
      </c>
      <c r="X161" s="112">
        <v>-464.94605999999999</v>
      </c>
      <c r="Y161" s="112">
        <v>-619.8415</v>
      </c>
      <c r="Z161" s="112">
        <v>-200.65931</v>
      </c>
      <c r="AA161" s="112">
        <v>-536.31601000000001</v>
      </c>
      <c r="AB161" s="112">
        <v>-823.43380999999999</v>
      </c>
      <c r="AC161" s="112">
        <v>-1065.3491300000001</v>
      </c>
      <c r="AD161" s="112">
        <v>-979.32207000000005</v>
      </c>
      <c r="AE161" s="111">
        <v>4728.3710899999996</v>
      </c>
      <c r="AF161" s="111">
        <v>4422.0995700000003</v>
      </c>
      <c r="AG161" s="111">
        <v>4658.0009600000003</v>
      </c>
      <c r="AH161" s="111">
        <v>4424.6152499999998</v>
      </c>
      <c r="AI161" s="111">
        <v>4483.9354899999998</v>
      </c>
      <c r="AJ161" s="111">
        <v>4582.57222</v>
      </c>
      <c r="AK161" s="111">
        <v>4868.0475399999996</v>
      </c>
      <c r="AL161" s="111">
        <v>4816.3252199999997</v>
      </c>
      <c r="AM161" s="111">
        <v>4399.3689599999998</v>
      </c>
      <c r="AN161" s="112">
        <v>338.86255999999997</v>
      </c>
      <c r="AO161" s="112">
        <v>668.35743000000002</v>
      </c>
      <c r="AP161" s="112">
        <v>740.29606000000001</v>
      </c>
      <c r="AQ161" s="112">
        <v>969.0915</v>
      </c>
      <c r="AR161" s="112">
        <v>546.90931</v>
      </c>
      <c r="AS161" s="112">
        <v>898.06601000000001</v>
      </c>
      <c r="AT161" s="112">
        <v>1227.18381</v>
      </c>
      <c r="AU161" s="112">
        <v>1495.0991300000001</v>
      </c>
      <c r="AV161" s="112">
        <v>1457.5720699999999</v>
      </c>
      <c r="AW161" s="113">
        <v>271.84165000000002</v>
      </c>
      <c r="AX161" s="113">
        <v>200.62979999999999</v>
      </c>
      <c r="AY161" s="113">
        <v>1884.8633</v>
      </c>
      <c r="AZ161" s="113">
        <v>1222.2099000000001</v>
      </c>
      <c r="BA161" s="113">
        <v>764.45135000000005</v>
      </c>
      <c r="BB161" s="113">
        <v>617.51985000000002</v>
      </c>
      <c r="BC161" s="113">
        <v>345.44125000000003</v>
      </c>
      <c r="BD161" s="113">
        <v>950.39395000000002</v>
      </c>
      <c r="BE161" s="113">
        <v>321.61944999999997</v>
      </c>
      <c r="BF161" s="112">
        <v>362.09399999999999</v>
      </c>
      <c r="BG161" s="112">
        <v>32</v>
      </c>
      <c r="BH161" s="112">
        <v>142.46455</v>
      </c>
      <c r="BI161" s="112">
        <v>0</v>
      </c>
      <c r="BJ161" s="112">
        <v>52.219450000000002</v>
      </c>
      <c r="BK161" s="112">
        <v>93.205299999999994</v>
      </c>
      <c r="BL161" s="112">
        <v>34.189</v>
      </c>
      <c r="BM161" s="112">
        <v>32.080199999999998</v>
      </c>
      <c r="BN161" s="112">
        <v>4</v>
      </c>
      <c r="BO161" s="112">
        <v>-90.252350000000007</v>
      </c>
      <c r="BP161" s="112">
        <v>168.62979999999999</v>
      </c>
      <c r="BQ161" s="112">
        <v>1742.3987500000001</v>
      </c>
      <c r="BR161" s="112">
        <v>1222.2099000000001</v>
      </c>
      <c r="BS161" s="112">
        <v>712.2319</v>
      </c>
      <c r="BT161" s="112">
        <v>524.31455000000005</v>
      </c>
      <c r="BU161" s="112">
        <v>311.25225</v>
      </c>
      <c r="BV161" s="112">
        <v>918.31375000000003</v>
      </c>
      <c r="BW161" s="112">
        <v>317.61944999999997</v>
      </c>
      <c r="BX161" s="112">
        <v>5000.2127399999999</v>
      </c>
      <c r="BY161" s="112">
        <v>4622.72937</v>
      </c>
      <c r="BZ161" s="112">
        <v>6542.8642600000003</v>
      </c>
      <c r="CA161" s="112">
        <v>5646.8251499999997</v>
      </c>
      <c r="CB161" s="112">
        <v>5248.3868400000001</v>
      </c>
      <c r="CC161" s="112">
        <v>5200.0920699999997</v>
      </c>
      <c r="CD161" s="112">
        <v>5213.4887900000003</v>
      </c>
      <c r="CE161" s="112">
        <v>5766.7191700000003</v>
      </c>
      <c r="CF161" s="112">
        <v>4720.9884099999999</v>
      </c>
      <c r="CG161" s="112">
        <v>-429.11491000000001</v>
      </c>
      <c r="CH161" s="112">
        <v>-499.72762999999998</v>
      </c>
      <c r="CI161" s="112">
        <v>1002.1026900000001</v>
      </c>
      <c r="CJ161" s="112">
        <v>253.11840000000001</v>
      </c>
      <c r="CK161" s="112">
        <v>165.32258999999999</v>
      </c>
      <c r="CL161" s="112">
        <v>-373.75146000000001</v>
      </c>
      <c r="CM161" s="112">
        <v>-915.93155999999999</v>
      </c>
      <c r="CN161" s="112">
        <v>-576.78538000000003</v>
      </c>
      <c r="CO161" s="112">
        <v>-1139.95262</v>
      </c>
      <c r="CP161" s="113">
        <v>7866.7</v>
      </c>
      <c r="CQ161" s="113">
        <v>7792.4</v>
      </c>
      <c r="CR161" s="113">
        <v>8587.1</v>
      </c>
      <c r="CS161" s="113">
        <v>9077.6695600000003</v>
      </c>
      <c r="CT161" s="113">
        <v>9032.9</v>
      </c>
      <c r="CU161" s="113">
        <v>8916.2000000000007</v>
      </c>
      <c r="CV161" s="113">
        <v>9150</v>
      </c>
      <c r="CW161" s="113">
        <v>9700</v>
      </c>
      <c r="CX161" s="113">
        <v>8500</v>
      </c>
      <c r="CY161" s="113">
        <v>8619.7319499999994</v>
      </c>
      <c r="CZ161" s="113">
        <v>8326.6437600000008</v>
      </c>
      <c r="DA161" s="113">
        <v>9610.5216</v>
      </c>
      <c r="DB161" s="113">
        <v>9586.9919599999994</v>
      </c>
      <c r="DC161" s="113">
        <v>9731.8941500000001</v>
      </c>
      <c r="DD161" s="113">
        <v>9530.8531500000008</v>
      </c>
      <c r="DE161" s="113">
        <v>10324.428400000001</v>
      </c>
      <c r="DF161" s="113">
        <v>10748.75124</v>
      </c>
      <c r="DG161" s="113">
        <v>8841.2899199999993</v>
      </c>
      <c r="DH161" s="113">
        <v>3382.0594999999998</v>
      </c>
      <c r="DI161" s="113">
        <v>3588.6989400000002</v>
      </c>
      <c r="DJ161" s="113">
        <v>3870.4740900000002</v>
      </c>
      <c r="DK161" s="113">
        <v>3593.8260500000001</v>
      </c>
      <c r="DL161" s="113">
        <v>3573.4056500000002</v>
      </c>
      <c r="DM161" s="113">
        <v>3746.1161099999999</v>
      </c>
      <c r="DN161" s="113">
        <v>5455.6229199999998</v>
      </c>
      <c r="DO161" s="113">
        <v>6456.7311399999999</v>
      </c>
      <c r="DP161" s="113">
        <v>5689.2224399999996</v>
      </c>
      <c r="DQ161" s="112">
        <v>5237.67245</v>
      </c>
      <c r="DR161" s="112">
        <v>4737.9448199999997</v>
      </c>
      <c r="DS161" s="112">
        <v>5740.0475100000003</v>
      </c>
      <c r="DT161" s="112">
        <v>5993.1659099999997</v>
      </c>
      <c r="DU161" s="112">
        <v>6158.4885000000004</v>
      </c>
      <c r="DV161" s="112">
        <v>5784.73704</v>
      </c>
      <c r="DW161" s="112">
        <v>4868.80548</v>
      </c>
      <c r="DX161" s="112">
        <v>4292.0200999999997</v>
      </c>
      <c r="DY161" s="112">
        <v>3152.0674800000002</v>
      </c>
      <c r="DZ161" s="112">
        <v>183.97201000000001</v>
      </c>
      <c r="EA161" s="112">
        <v>170.42097999999999</v>
      </c>
      <c r="EB161" s="112">
        <v>155.65048999999999</v>
      </c>
      <c r="EC161" s="112">
        <v>148.72001</v>
      </c>
      <c r="ED161" s="112">
        <v>126.46536</v>
      </c>
      <c r="EE161" s="112">
        <v>133.02384000000001</v>
      </c>
      <c r="EF161" s="112">
        <v>104.45519</v>
      </c>
      <c r="EG161" s="112">
        <v>86.572630000000004</v>
      </c>
      <c r="EH161" s="112">
        <v>60.604999999999997</v>
      </c>
      <c r="EI161" s="112">
        <v>533.02500999999995</v>
      </c>
      <c r="EJ161" s="112">
        <v>502.39298000000002</v>
      </c>
      <c r="EK161" s="112">
        <v>431.00049000000001</v>
      </c>
      <c r="EL161" s="112">
        <v>497.97001</v>
      </c>
      <c r="EM161" s="112">
        <v>472.71535999999998</v>
      </c>
      <c r="EN161" s="112">
        <v>494.77384000000001</v>
      </c>
      <c r="EO161" s="112">
        <v>508.20519000000002</v>
      </c>
      <c r="EP161" s="112">
        <v>516.32263</v>
      </c>
      <c r="EQ161" s="114">
        <v>538.85500000000002</v>
      </c>
    </row>
    <row r="162" spans="1:147" x14ac:dyDescent="0.25">
      <c r="A162" s="110" t="s">
        <v>274</v>
      </c>
      <c r="B162" s="110">
        <v>5474</v>
      </c>
      <c r="C162" s="110"/>
      <c r="D162" s="111">
        <v>2387.1194999999998</v>
      </c>
      <c r="E162" s="111">
        <v>2012.7435599999999</v>
      </c>
      <c r="F162" s="111">
        <v>1840.14759</v>
      </c>
      <c r="G162" s="111">
        <v>1998.3771899999999</v>
      </c>
      <c r="H162" s="111">
        <v>2023.4376999999999</v>
      </c>
      <c r="I162" s="111">
        <v>1887.29721</v>
      </c>
      <c r="J162" s="111">
        <v>2064.8438000000001</v>
      </c>
      <c r="K162" s="111">
        <v>2031.28279</v>
      </c>
      <c r="L162" s="111">
        <v>2230.57654</v>
      </c>
      <c r="M162" s="111">
        <v>2493.4934199999998</v>
      </c>
      <c r="N162" s="111">
        <v>1947.1556599999999</v>
      </c>
      <c r="O162" s="111">
        <v>1948.2027800000001</v>
      </c>
      <c r="P162" s="111">
        <v>1976.1679300000001</v>
      </c>
      <c r="Q162" s="111">
        <v>2108.0259500000002</v>
      </c>
      <c r="R162" s="111">
        <v>1856.23722</v>
      </c>
      <c r="S162" s="111">
        <v>2240.5626999999999</v>
      </c>
      <c r="T162" s="111">
        <v>2178.7863699999998</v>
      </c>
      <c r="U162" s="111">
        <v>2180.5663500000001</v>
      </c>
      <c r="V162" s="112">
        <v>-106.37392</v>
      </c>
      <c r="W162" s="112">
        <v>65.587900000000005</v>
      </c>
      <c r="X162" s="112">
        <v>-108.05519</v>
      </c>
      <c r="Y162" s="112">
        <v>22.209259999999901</v>
      </c>
      <c r="Z162" s="112">
        <v>-84.588250000000201</v>
      </c>
      <c r="AA162" s="112">
        <v>31.059989999999999</v>
      </c>
      <c r="AB162" s="112">
        <v>-175.71889999999999</v>
      </c>
      <c r="AC162" s="112">
        <v>-147.50358</v>
      </c>
      <c r="AD162" s="112">
        <v>50.010190000000001</v>
      </c>
      <c r="AE162" s="111">
        <v>1733.12085</v>
      </c>
      <c r="AF162" s="111">
        <v>1750.68256</v>
      </c>
      <c r="AG162" s="111">
        <v>1662.5438899999999</v>
      </c>
      <c r="AH162" s="111">
        <v>1821.57719</v>
      </c>
      <c r="AI162" s="111">
        <v>1855.7173</v>
      </c>
      <c r="AJ162" s="111">
        <v>1724.62131</v>
      </c>
      <c r="AK162" s="111">
        <v>1914.01115</v>
      </c>
      <c r="AL162" s="111">
        <v>1905.6827900000001</v>
      </c>
      <c r="AM162" s="111">
        <v>2104.9765400000001</v>
      </c>
      <c r="AN162" s="112">
        <v>760.37257</v>
      </c>
      <c r="AO162" s="112">
        <v>196.47309999999999</v>
      </c>
      <c r="AP162" s="112">
        <v>285.65888999999999</v>
      </c>
      <c r="AQ162" s="112">
        <v>154.59074000000001</v>
      </c>
      <c r="AR162" s="112">
        <v>252.30865</v>
      </c>
      <c r="AS162" s="112">
        <v>131.61591000000001</v>
      </c>
      <c r="AT162" s="112">
        <v>326.55155000000002</v>
      </c>
      <c r="AU162" s="112">
        <v>273.10358000000002</v>
      </c>
      <c r="AV162" s="112">
        <v>75.5898099999999</v>
      </c>
      <c r="AW162" s="113">
        <v>348.06065000000001</v>
      </c>
      <c r="AX162" s="113">
        <v>233.2405</v>
      </c>
      <c r="AY162" s="113">
        <v>213.27205000000001</v>
      </c>
      <c r="AZ162" s="113">
        <v>352.12549999999999</v>
      </c>
      <c r="BA162" s="113">
        <v>64.948800000000006</v>
      </c>
      <c r="BB162" s="113">
        <v>32.777349999999998</v>
      </c>
      <c r="BC162" s="113">
        <v>132.72757999999999</v>
      </c>
      <c r="BD162" s="113">
        <v>15.92835</v>
      </c>
      <c r="BE162" s="113">
        <v>37.37285</v>
      </c>
      <c r="BF162" s="112">
        <v>20</v>
      </c>
      <c r="BG162" s="112">
        <v>0</v>
      </c>
      <c r="BH162" s="112">
        <v>0</v>
      </c>
      <c r="BI162" s="112">
        <v>204.05795000000001</v>
      </c>
      <c r="BJ162" s="112">
        <v>57.54</v>
      </c>
      <c r="BK162" s="112">
        <v>49.921599999999998</v>
      </c>
      <c r="BL162" s="112">
        <v>16.606400000000001</v>
      </c>
      <c r="BM162" s="112">
        <v>45.556800000000003</v>
      </c>
      <c r="BN162" s="112">
        <v>67.522300000000001</v>
      </c>
      <c r="BO162" s="112">
        <v>328.06065000000001</v>
      </c>
      <c r="BP162" s="112">
        <v>233.2405</v>
      </c>
      <c r="BQ162" s="112">
        <v>213.27205000000001</v>
      </c>
      <c r="BR162" s="112">
        <v>148.06755000000001</v>
      </c>
      <c r="BS162" s="112">
        <v>7.4088000000000003</v>
      </c>
      <c r="BT162" s="112">
        <v>-17.14425</v>
      </c>
      <c r="BU162" s="112">
        <v>116.12118</v>
      </c>
      <c r="BV162" s="112">
        <v>-29.628450000000001</v>
      </c>
      <c r="BW162" s="112">
        <v>-30.149450000000002</v>
      </c>
      <c r="BX162" s="112">
        <v>2081.1815000000001</v>
      </c>
      <c r="BY162" s="112">
        <v>1983.9230600000001</v>
      </c>
      <c r="BZ162" s="112">
        <v>1875.81594</v>
      </c>
      <c r="CA162" s="112">
        <v>2173.7026900000001</v>
      </c>
      <c r="CB162" s="112">
        <v>1920.6660999999999</v>
      </c>
      <c r="CC162" s="112">
        <v>1757.3986600000001</v>
      </c>
      <c r="CD162" s="112">
        <v>2046.73873</v>
      </c>
      <c r="CE162" s="112">
        <v>1921.61114</v>
      </c>
      <c r="CF162" s="112">
        <v>2142.3493899999999</v>
      </c>
      <c r="CG162" s="112">
        <v>-432.31191999999999</v>
      </c>
      <c r="CH162" s="112">
        <v>36.767400000000002</v>
      </c>
      <c r="CI162" s="112">
        <v>-72.386840000000007</v>
      </c>
      <c r="CJ162" s="112">
        <v>-6.5231899999999996</v>
      </c>
      <c r="CK162" s="112">
        <v>-244.89984999999999</v>
      </c>
      <c r="CL162" s="112">
        <v>-148.76016000000001</v>
      </c>
      <c r="CM162" s="112">
        <v>-210.43037000000001</v>
      </c>
      <c r="CN162" s="112">
        <v>-302.73203000000001</v>
      </c>
      <c r="CO162" s="112">
        <v>-105.73926</v>
      </c>
      <c r="CP162" s="113">
        <v>3217.4</v>
      </c>
      <c r="CQ162" s="113">
        <v>2633.6</v>
      </c>
      <c r="CR162" s="113">
        <v>2512.3000000000002</v>
      </c>
      <c r="CS162" s="113">
        <v>2498.3000000000002</v>
      </c>
      <c r="CT162" s="113">
        <v>3044.9</v>
      </c>
      <c r="CU162" s="113">
        <v>3042.3</v>
      </c>
      <c r="CV162" s="113">
        <v>5136.1000000000004</v>
      </c>
      <c r="CW162" s="113">
        <v>5029.8999999999996</v>
      </c>
      <c r="CX162" s="113">
        <v>4923.7</v>
      </c>
      <c r="CY162" s="113">
        <v>3278.3383600000002</v>
      </c>
      <c r="CZ162" s="113">
        <v>3313.7462500000001</v>
      </c>
      <c r="DA162" s="113">
        <v>2862.0709000000002</v>
      </c>
      <c r="DB162" s="113">
        <v>2820.3652099999999</v>
      </c>
      <c r="DC162" s="113">
        <v>3415.1056100000001</v>
      </c>
      <c r="DD162" s="113">
        <v>3264.3012800000001</v>
      </c>
      <c r="DE162" s="113">
        <v>5442.9837200000002</v>
      </c>
      <c r="DF162" s="113">
        <v>5349.3060100000002</v>
      </c>
      <c r="DG162" s="113">
        <v>5077.0806700000003</v>
      </c>
      <c r="DH162" s="113">
        <v>2287.3946000000001</v>
      </c>
      <c r="DI162" s="113">
        <v>2286.0350899999999</v>
      </c>
      <c r="DJ162" s="113">
        <v>1906.74658</v>
      </c>
      <c r="DK162" s="113">
        <v>1871.5640800000001</v>
      </c>
      <c r="DL162" s="113">
        <v>2711.20433</v>
      </c>
      <c r="DM162" s="113">
        <v>2709.1601599999999</v>
      </c>
      <c r="DN162" s="113">
        <v>5098.27297</v>
      </c>
      <c r="DO162" s="113">
        <v>5307.3272900000002</v>
      </c>
      <c r="DP162" s="113">
        <v>5140.8412099999996</v>
      </c>
      <c r="DQ162" s="112">
        <v>990.94376</v>
      </c>
      <c r="DR162" s="112">
        <v>1027.7111600000001</v>
      </c>
      <c r="DS162" s="112">
        <v>955.32431999999994</v>
      </c>
      <c r="DT162" s="112">
        <v>948.80112999999994</v>
      </c>
      <c r="DU162" s="112">
        <v>703.90128000000004</v>
      </c>
      <c r="DV162" s="112">
        <v>555.14112</v>
      </c>
      <c r="DW162" s="112">
        <v>344.71075000000002</v>
      </c>
      <c r="DX162" s="112">
        <v>41.978720000000003</v>
      </c>
      <c r="DY162" s="112">
        <v>-63.760539999999999</v>
      </c>
      <c r="DZ162" s="112">
        <v>46.280110000000001</v>
      </c>
      <c r="EA162" s="112">
        <v>24.47747</v>
      </c>
      <c r="EB162" s="112">
        <v>8.4897799999999997</v>
      </c>
      <c r="EC162" s="112">
        <v>9.7221799999999998</v>
      </c>
      <c r="ED162" s="112">
        <v>1.8067299999999999</v>
      </c>
      <c r="EE162" s="112">
        <v>-4.7865799999999998</v>
      </c>
      <c r="EF162" s="112">
        <v>-8.7694299999999998</v>
      </c>
      <c r="EG162" s="112">
        <v>-5.56358</v>
      </c>
      <c r="EH162" s="112">
        <v>4.9563300000000003</v>
      </c>
      <c r="EI162" s="112">
        <v>700.27910999999995</v>
      </c>
      <c r="EJ162" s="112">
        <v>286.53847000000002</v>
      </c>
      <c r="EK162" s="112">
        <v>186.09378000000001</v>
      </c>
      <c r="EL162" s="112">
        <v>186.52217999999999</v>
      </c>
      <c r="EM162" s="112">
        <v>169.52672999999999</v>
      </c>
      <c r="EN162" s="112">
        <v>157.88942</v>
      </c>
      <c r="EO162" s="112">
        <v>142.06357</v>
      </c>
      <c r="EP162" s="112">
        <v>120.03642000000001</v>
      </c>
      <c r="EQ162" s="114">
        <v>130.55633</v>
      </c>
    </row>
    <row r="163" spans="1:147" x14ac:dyDescent="0.25">
      <c r="A163" s="110" t="s">
        <v>273</v>
      </c>
      <c r="B163" s="110">
        <v>5758</v>
      </c>
      <c r="C163" s="110"/>
      <c r="D163" s="111">
        <v>705.69811000000004</v>
      </c>
      <c r="E163" s="111">
        <v>709.88364999999999</v>
      </c>
      <c r="F163" s="111">
        <v>788.80754999999999</v>
      </c>
      <c r="G163" s="111">
        <v>890.33711000000005</v>
      </c>
      <c r="H163" s="111">
        <v>754.06821000000002</v>
      </c>
      <c r="I163" s="111">
        <v>795.65848000000005</v>
      </c>
      <c r="J163" s="111">
        <v>847.74459000000002</v>
      </c>
      <c r="K163" s="111">
        <v>754.27056000000005</v>
      </c>
      <c r="L163" s="111">
        <v>818.96577000000002</v>
      </c>
      <c r="M163" s="111">
        <v>717.04904999999997</v>
      </c>
      <c r="N163" s="111">
        <v>736.06066999999996</v>
      </c>
      <c r="O163" s="111">
        <v>770.17277999999999</v>
      </c>
      <c r="P163" s="111">
        <v>739.18781000000001</v>
      </c>
      <c r="Q163" s="111">
        <v>767.41093999999998</v>
      </c>
      <c r="R163" s="111">
        <v>908.92043999999999</v>
      </c>
      <c r="S163" s="111">
        <v>891.14076999999997</v>
      </c>
      <c r="T163" s="111">
        <v>842.97994000000006</v>
      </c>
      <c r="U163" s="111">
        <v>976.16819999999996</v>
      </c>
      <c r="V163" s="112">
        <v>-11.3509399999999</v>
      </c>
      <c r="W163" s="112">
        <v>-26.177019999999999</v>
      </c>
      <c r="X163" s="112">
        <v>18.63477</v>
      </c>
      <c r="Y163" s="112">
        <v>151.14930000000001</v>
      </c>
      <c r="Z163" s="112">
        <v>-13.34273</v>
      </c>
      <c r="AA163" s="112">
        <v>-113.26196</v>
      </c>
      <c r="AB163" s="112">
        <v>-43.396180000000001</v>
      </c>
      <c r="AC163" s="112">
        <v>-88.709379999999996</v>
      </c>
      <c r="AD163" s="112">
        <v>-157.20242999999999</v>
      </c>
      <c r="AE163" s="111">
        <v>619.59190999999998</v>
      </c>
      <c r="AF163" s="111">
        <v>621.48365000000001</v>
      </c>
      <c r="AG163" s="111">
        <v>696.24755000000005</v>
      </c>
      <c r="AH163" s="111">
        <v>797.77710999999999</v>
      </c>
      <c r="AI163" s="111">
        <v>674.50820999999996</v>
      </c>
      <c r="AJ163" s="111">
        <v>725.29848000000004</v>
      </c>
      <c r="AK163" s="111">
        <v>776.21948999999995</v>
      </c>
      <c r="AL163" s="111">
        <v>670.89931000000001</v>
      </c>
      <c r="AM163" s="111">
        <v>736.10577000000001</v>
      </c>
      <c r="AN163" s="112">
        <v>97.457139999999995</v>
      </c>
      <c r="AO163" s="112">
        <v>114.57702</v>
      </c>
      <c r="AP163" s="112">
        <v>73.9252299999999</v>
      </c>
      <c r="AQ163" s="112">
        <v>-58.589300000000001</v>
      </c>
      <c r="AR163" s="112">
        <v>92.902730000000005</v>
      </c>
      <c r="AS163" s="112">
        <v>183.62196</v>
      </c>
      <c r="AT163" s="112">
        <v>114.92128</v>
      </c>
      <c r="AU163" s="112">
        <v>172.08063000000001</v>
      </c>
      <c r="AV163" s="112">
        <v>240.06243000000001</v>
      </c>
      <c r="AW163" s="113">
        <v>113.4867</v>
      </c>
      <c r="AX163" s="113">
        <v>162.94204999999999</v>
      </c>
      <c r="AY163" s="113">
        <v>0</v>
      </c>
      <c r="AZ163" s="113">
        <v>0</v>
      </c>
      <c r="BA163" s="113">
        <v>0</v>
      </c>
      <c r="BB163" s="113">
        <v>0</v>
      </c>
      <c r="BC163" s="113">
        <v>280.85944999999998</v>
      </c>
      <c r="BD163" s="113">
        <v>118.2169</v>
      </c>
      <c r="BE163" s="113">
        <v>118.39685</v>
      </c>
      <c r="BF163" s="112">
        <v>0.68400000000000005</v>
      </c>
      <c r="BG163" s="112">
        <v>7.8170000000000002</v>
      </c>
      <c r="BH163" s="112">
        <v>6.3</v>
      </c>
      <c r="BI163" s="112">
        <v>0</v>
      </c>
      <c r="BJ163" s="112">
        <v>0</v>
      </c>
      <c r="BK163" s="112">
        <v>0</v>
      </c>
      <c r="BL163" s="112">
        <v>0</v>
      </c>
      <c r="BM163" s="112">
        <v>28</v>
      </c>
      <c r="BN163" s="112">
        <v>0</v>
      </c>
      <c r="BO163" s="112">
        <v>112.8027</v>
      </c>
      <c r="BP163" s="112">
        <v>155.12504999999999</v>
      </c>
      <c r="BQ163" s="112">
        <v>-6.3</v>
      </c>
      <c r="BR163" s="112">
        <v>0</v>
      </c>
      <c r="BS163" s="112">
        <v>0</v>
      </c>
      <c r="BT163" s="112">
        <v>0</v>
      </c>
      <c r="BU163" s="112">
        <v>280.85944999999998</v>
      </c>
      <c r="BV163" s="112">
        <v>90.216899999999995</v>
      </c>
      <c r="BW163" s="112">
        <v>118.39685</v>
      </c>
      <c r="BX163" s="112">
        <v>733.07861000000003</v>
      </c>
      <c r="BY163" s="112">
        <v>784.42570000000001</v>
      </c>
      <c r="BZ163" s="112">
        <v>696.24755000000005</v>
      </c>
      <c r="CA163" s="112">
        <v>797.77710999999999</v>
      </c>
      <c r="CB163" s="112">
        <v>674.50820999999996</v>
      </c>
      <c r="CC163" s="112">
        <v>725.29848000000004</v>
      </c>
      <c r="CD163" s="112">
        <v>1057.0789400000001</v>
      </c>
      <c r="CE163" s="112">
        <v>789.11621000000002</v>
      </c>
      <c r="CF163" s="112">
        <v>854.50261999999998</v>
      </c>
      <c r="CG163" s="112">
        <v>15.345560000000001</v>
      </c>
      <c r="CH163" s="112">
        <v>40.548029999999997</v>
      </c>
      <c r="CI163" s="112">
        <v>-80.225229999999996</v>
      </c>
      <c r="CJ163" s="112">
        <v>58.589300000000001</v>
      </c>
      <c r="CK163" s="112">
        <v>-92.902730000000005</v>
      </c>
      <c r="CL163" s="112">
        <v>-183.62196</v>
      </c>
      <c r="CM163" s="112">
        <v>165.93817000000001</v>
      </c>
      <c r="CN163" s="112">
        <v>-81.863730000000004</v>
      </c>
      <c r="CO163" s="112">
        <v>-121.66558000000001</v>
      </c>
      <c r="CP163" s="113">
        <v>1621.3901000000001</v>
      </c>
      <c r="CQ163" s="113">
        <v>1707.25</v>
      </c>
      <c r="CR163" s="113">
        <v>1638.75</v>
      </c>
      <c r="CS163" s="113">
        <v>1570.25</v>
      </c>
      <c r="CT163" s="113">
        <v>1501.75</v>
      </c>
      <c r="CU163" s="113">
        <v>1433.25</v>
      </c>
      <c r="CV163" s="113">
        <v>1709.75</v>
      </c>
      <c r="CW163" s="113">
        <v>1629.75</v>
      </c>
      <c r="CX163" s="113">
        <v>1549.75</v>
      </c>
      <c r="CY163" s="113">
        <v>1684.5024000000001</v>
      </c>
      <c r="CZ163" s="113">
        <v>1894.9306999999999</v>
      </c>
      <c r="DA163" s="113">
        <v>1707.2619999999999</v>
      </c>
      <c r="DB163" s="113">
        <v>1632.1773599999999</v>
      </c>
      <c r="DC163" s="113">
        <v>1552.5787</v>
      </c>
      <c r="DD163" s="113">
        <v>1656.5947000000001</v>
      </c>
      <c r="DE163" s="113">
        <v>1863.9353000000001</v>
      </c>
      <c r="DF163" s="113">
        <v>1680.7458300000001</v>
      </c>
      <c r="DG163" s="113">
        <v>1690.5478700000001</v>
      </c>
      <c r="DH163" s="113">
        <v>580.19632999999999</v>
      </c>
      <c r="DI163" s="113">
        <v>750.07659999999998</v>
      </c>
      <c r="DJ163" s="113">
        <v>642.63313000000005</v>
      </c>
      <c r="DK163" s="113">
        <v>508.95918999999998</v>
      </c>
      <c r="DL163" s="113">
        <v>522.26325999999995</v>
      </c>
      <c r="DM163" s="113">
        <v>809.90121999999997</v>
      </c>
      <c r="DN163" s="113">
        <v>851.30364999999995</v>
      </c>
      <c r="DO163" s="113">
        <v>749.97790999999995</v>
      </c>
      <c r="DP163" s="113">
        <v>881.44552999999996</v>
      </c>
      <c r="DQ163" s="112">
        <v>1104.3060700000001</v>
      </c>
      <c r="DR163" s="112">
        <v>1144.8541</v>
      </c>
      <c r="DS163" s="112">
        <v>1064.62887</v>
      </c>
      <c r="DT163" s="112">
        <v>1123.2181700000001</v>
      </c>
      <c r="DU163" s="112">
        <v>1030.3154400000001</v>
      </c>
      <c r="DV163" s="112">
        <v>846.69348000000002</v>
      </c>
      <c r="DW163" s="112">
        <v>1012.63165</v>
      </c>
      <c r="DX163" s="112">
        <v>930.76792</v>
      </c>
      <c r="DY163" s="112">
        <v>809.10234000000003</v>
      </c>
      <c r="DZ163" s="112">
        <v>27.53585</v>
      </c>
      <c r="EA163" s="112">
        <v>27.512969999999999</v>
      </c>
      <c r="EB163" s="112">
        <v>19.33522</v>
      </c>
      <c r="EC163" s="112">
        <v>17.321480000000001</v>
      </c>
      <c r="ED163" s="112">
        <v>18.747350000000001</v>
      </c>
      <c r="EE163" s="112">
        <v>17.039929999999998</v>
      </c>
      <c r="EF163" s="112">
        <v>19.00028</v>
      </c>
      <c r="EG163" s="112">
        <v>15.170590000000001</v>
      </c>
      <c r="EH163" s="112">
        <v>11.347329999999999</v>
      </c>
      <c r="EI163" s="112">
        <v>113.64185000000001</v>
      </c>
      <c r="EJ163" s="112">
        <v>115.91297</v>
      </c>
      <c r="EK163" s="112">
        <v>111.89521999999999</v>
      </c>
      <c r="EL163" s="112">
        <v>109.88148</v>
      </c>
      <c r="EM163" s="112">
        <v>98.30735</v>
      </c>
      <c r="EN163" s="112">
        <v>87.399929999999998</v>
      </c>
      <c r="EO163" s="112">
        <v>90.525279999999995</v>
      </c>
      <c r="EP163" s="112">
        <v>98.541589999999999</v>
      </c>
      <c r="EQ163" s="114">
        <v>94.207329999999999</v>
      </c>
    </row>
    <row r="164" spans="1:147" x14ac:dyDescent="0.25">
      <c r="A164" s="110" t="s">
        <v>272</v>
      </c>
      <c r="B164" s="110">
        <v>5726</v>
      </c>
      <c r="C164" s="110"/>
      <c r="D164" s="111">
        <v>6436.8698000000004</v>
      </c>
      <c r="E164" s="111">
        <v>6396.6212400000004</v>
      </c>
      <c r="F164" s="111">
        <v>6064.1375699999999</v>
      </c>
      <c r="G164" s="111">
        <v>6204.4894700000004</v>
      </c>
      <c r="H164" s="111">
        <v>6549.2622000000001</v>
      </c>
      <c r="I164" s="111">
        <v>6319.4566699999996</v>
      </c>
      <c r="J164" s="111">
        <v>6391.9115000000002</v>
      </c>
      <c r="K164" s="111">
        <v>6527.2110300000004</v>
      </c>
      <c r="L164" s="111">
        <v>6512.5901599999997</v>
      </c>
      <c r="M164" s="111">
        <v>6400.90074</v>
      </c>
      <c r="N164" s="111">
        <v>6679.7987499999999</v>
      </c>
      <c r="O164" s="111">
        <v>7062.9529000000002</v>
      </c>
      <c r="P164" s="111">
        <v>6622.6849400000001</v>
      </c>
      <c r="Q164" s="111">
        <v>6479.8439600000002</v>
      </c>
      <c r="R164" s="111">
        <v>6897.7944399999997</v>
      </c>
      <c r="S164" s="111">
        <v>6883.9523399999998</v>
      </c>
      <c r="T164" s="111">
        <v>7351.7359100000003</v>
      </c>
      <c r="U164" s="111">
        <v>7560.9267099999997</v>
      </c>
      <c r="V164" s="112">
        <v>35.969060000000397</v>
      </c>
      <c r="W164" s="112">
        <v>-283.17750999999998</v>
      </c>
      <c r="X164" s="112">
        <v>-998.81533000000002</v>
      </c>
      <c r="Y164" s="112">
        <v>-418.19547</v>
      </c>
      <c r="Z164" s="112">
        <v>69.418239999999997</v>
      </c>
      <c r="AA164" s="112">
        <v>-578.33776999999998</v>
      </c>
      <c r="AB164" s="112">
        <v>-492.04084</v>
      </c>
      <c r="AC164" s="112">
        <v>-824.52488000000005</v>
      </c>
      <c r="AD164" s="112">
        <v>-1048.33655</v>
      </c>
      <c r="AE164" s="111">
        <v>5962.8698000000004</v>
      </c>
      <c r="AF164" s="111">
        <v>5922.6212400000004</v>
      </c>
      <c r="AG164" s="111">
        <v>5590.1375699999999</v>
      </c>
      <c r="AH164" s="111">
        <v>5586.4894700000004</v>
      </c>
      <c r="AI164" s="111">
        <v>5931.2622000000001</v>
      </c>
      <c r="AJ164" s="111">
        <v>5659.7253199999996</v>
      </c>
      <c r="AK164" s="111">
        <v>5732.6115</v>
      </c>
      <c r="AL164" s="111">
        <v>5853.2546400000001</v>
      </c>
      <c r="AM164" s="111">
        <v>5834.5901599999997</v>
      </c>
      <c r="AN164" s="112">
        <v>438.03093999999999</v>
      </c>
      <c r="AO164" s="112">
        <v>757.17750999999998</v>
      </c>
      <c r="AP164" s="112">
        <v>1472.8153299999999</v>
      </c>
      <c r="AQ164" s="112">
        <v>1036.1954699999999</v>
      </c>
      <c r="AR164" s="112">
        <v>548.58176000000003</v>
      </c>
      <c r="AS164" s="112">
        <v>1238.0691200000001</v>
      </c>
      <c r="AT164" s="112">
        <v>1151.3408400000001</v>
      </c>
      <c r="AU164" s="112">
        <v>1498.48127</v>
      </c>
      <c r="AV164" s="112">
        <v>1726.33655</v>
      </c>
      <c r="AW164" s="113">
        <v>583.35429999999997</v>
      </c>
      <c r="AX164" s="113">
        <v>2674.4570100000001</v>
      </c>
      <c r="AY164" s="113">
        <v>1875.2060899999999</v>
      </c>
      <c r="AZ164" s="113">
        <v>778.75025000000005</v>
      </c>
      <c r="BA164" s="113">
        <v>578.73990000000003</v>
      </c>
      <c r="BB164" s="113">
        <v>363.23964999999998</v>
      </c>
      <c r="BC164" s="113">
        <v>713.42229999999995</v>
      </c>
      <c r="BD164" s="113">
        <v>1320.32168</v>
      </c>
      <c r="BE164" s="113">
        <v>90.380949999999999</v>
      </c>
      <c r="BF164" s="112">
        <v>117.74359</v>
      </c>
      <c r="BG164" s="112">
        <v>12</v>
      </c>
      <c r="BH164" s="112">
        <v>0</v>
      </c>
      <c r="BI164" s="112">
        <v>0</v>
      </c>
      <c r="BJ164" s="112">
        <v>0</v>
      </c>
      <c r="BK164" s="112">
        <v>0</v>
      </c>
      <c r="BL164" s="112">
        <v>16.933</v>
      </c>
      <c r="BM164" s="112">
        <v>0</v>
      </c>
      <c r="BN164" s="112">
        <v>0</v>
      </c>
      <c r="BO164" s="112">
        <v>465.61070999999998</v>
      </c>
      <c r="BP164" s="112">
        <v>2662.4570100000001</v>
      </c>
      <c r="BQ164" s="112">
        <v>1875.2060899999999</v>
      </c>
      <c r="BR164" s="112">
        <v>778.75025000000005</v>
      </c>
      <c r="BS164" s="112">
        <v>578.73990000000003</v>
      </c>
      <c r="BT164" s="112">
        <v>363.23964999999998</v>
      </c>
      <c r="BU164" s="112">
        <v>696.48929999999996</v>
      </c>
      <c r="BV164" s="112">
        <v>1320.32168</v>
      </c>
      <c r="BW164" s="112">
        <v>90.380949999999999</v>
      </c>
      <c r="BX164" s="112">
        <v>6546.2241000000004</v>
      </c>
      <c r="BY164" s="112">
        <v>8597.0782500000005</v>
      </c>
      <c r="BZ164" s="112">
        <v>7465.3436600000005</v>
      </c>
      <c r="CA164" s="112">
        <v>6365.2397199999996</v>
      </c>
      <c r="CB164" s="112">
        <v>6510.0020999999997</v>
      </c>
      <c r="CC164" s="112">
        <v>6022.96497</v>
      </c>
      <c r="CD164" s="112">
        <v>6446.0338000000002</v>
      </c>
      <c r="CE164" s="112">
        <v>7173.5763200000001</v>
      </c>
      <c r="CF164" s="112">
        <v>5924.9711100000004</v>
      </c>
      <c r="CG164" s="112">
        <v>27.57977</v>
      </c>
      <c r="CH164" s="112">
        <v>1905.2795000000001</v>
      </c>
      <c r="CI164" s="112">
        <v>402.39076</v>
      </c>
      <c r="CJ164" s="112">
        <v>-257.44522000000001</v>
      </c>
      <c r="CK164" s="112">
        <v>30.15814</v>
      </c>
      <c r="CL164" s="112">
        <v>-874.82947000000001</v>
      </c>
      <c r="CM164" s="112">
        <v>-454.85154</v>
      </c>
      <c r="CN164" s="112">
        <v>-178.15959000000001</v>
      </c>
      <c r="CO164" s="112">
        <v>-1635.9556</v>
      </c>
      <c r="CP164" s="113">
        <v>11640</v>
      </c>
      <c r="CQ164" s="113">
        <v>13095</v>
      </c>
      <c r="CR164" s="113">
        <v>12987.5</v>
      </c>
      <c r="CS164" s="113">
        <v>12437.5</v>
      </c>
      <c r="CT164" s="113">
        <v>12247.6769</v>
      </c>
      <c r="CU164" s="113">
        <v>11337.5</v>
      </c>
      <c r="CV164" s="113">
        <v>10737.5</v>
      </c>
      <c r="CW164" s="113">
        <v>10137.5</v>
      </c>
      <c r="CX164" s="113">
        <v>9037.5</v>
      </c>
      <c r="CY164" s="113">
        <v>13072.073780000001</v>
      </c>
      <c r="CZ164" s="113">
        <v>14951.318310000001</v>
      </c>
      <c r="DA164" s="113">
        <v>14557.74368</v>
      </c>
      <c r="DB164" s="113">
        <v>13999.160830000001</v>
      </c>
      <c r="DC164" s="113">
        <v>13415.88366</v>
      </c>
      <c r="DD164" s="113">
        <v>12206.93799</v>
      </c>
      <c r="DE164" s="113">
        <v>11650.1482</v>
      </c>
      <c r="DF164" s="113">
        <v>11369.251829999999</v>
      </c>
      <c r="DG164" s="113">
        <v>9951.7546999999995</v>
      </c>
      <c r="DH164" s="113">
        <v>4465.0233799999996</v>
      </c>
      <c r="DI164" s="113">
        <v>4438.9884099999999</v>
      </c>
      <c r="DJ164" s="113">
        <v>3643.0230200000001</v>
      </c>
      <c r="DK164" s="113">
        <v>3341.8853899999999</v>
      </c>
      <c r="DL164" s="113">
        <v>3077.1837500000001</v>
      </c>
      <c r="DM164" s="113">
        <v>2743.0675500000002</v>
      </c>
      <c r="DN164" s="113">
        <v>2671.5405500000002</v>
      </c>
      <c r="DO164" s="113">
        <v>2572.91678</v>
      </c>
      <c r="DP164" s="113">
        <v>2814.7279400000002</v>
      </c>
      <c r="DQ164" s="112">
        <v>8607.0504000000001</v>
      </c>
      <c r="DR164" s="112">
        <v>10512.329900000001</v>
      </c>
      <c r="DS164" s="112">
        <v>10914.720660000001</v>
      </c>
      <c r="DT164" s="112">
        <v>10657.275439999999</v>
      </c>
      <c r="DU164" s="112">
        <v>10338.699909999999</v>
      </c>
      <c r="DV164" s="112">
        <v>9463.8704400000006</v>
      </c>
      <c r="DW164" s="112">
        <v>8978.6076499999999</v>
      </c>
      <c r="DX164" s="112">
        <v>8796.3350499999997</v>
      </c>
      <c r="DY164" s="112">
        <v>7137.0267599999997</v>
      </c>
      <c r="DZ164" s="112">
        <v>313.70656000000002</v>
      </c>
      <c r="EA164" s="112">
        <v>326.3535</v>
      </c>
      <c r="EB164" s="112">
        <v>171.00279</v>
      </c>
      <c r="EC164" s="112">
        <v>130.19711000000001</v>
      </c>
      <c r="ED164" s="112">
        <v>45.800249999999998</v>
      </c>
      <c r="EE164" s="112">
        <v>8.0206599999999995</v>
      </c>
      <c r="EF164" s="112">
        <v>-12.93493</v>
      </c>
      <c r="EG164" s="112">
        <v>-33.366379999999999</v>
      </c>
      <c r="EH164" s="112">
        <v>-77.848200000000006</v>
      </c>
      <c r="EI164" s="112">
        <v>787.70655999999997</v>
      </c>
      <c r="EJ164" s="112">
        <v>800.35350000000005</v>
      </c>
      <c r="EK164" s="112">
        <v>645.00279</v>
      </c>
      <c r="EL164" s="112">
        <v>748.19710999999995</v>
      </c>
      <c r="EM164" s="112">
        <v>663.80025000000001</v>
      </c>
      <c r="EN164" s="112">
        <v>667.75166000000002</v>
      </c>
      <c r="EO164" s="112">
        <v>646.36506999999995</v>
      </c>
      <c r="EP164" s="112">
        <v>640.58961999999997</v>
      </c>
      <c r="EQ164" s="114">
        <v>600.15179999999998</v>
      </c>
    </row>
    <row r="165" spans="1:147" x14ac:dyDescent="0.25">
      <c r="A165" s="110" t="s">
        <v>271</v>
      </c>
      <c r="B165" s="110">
        <v>5498</v>
      </c>
      <c r="C165" s="110"/>
      <c r="D165" s="111">
        <v>11316.55276</v>
      </c>
      <c r="E165" s="111">
        <v>9461.3388599999998</v>
      </c>
      <c r="F165" s="111">
        <v>8594.4177899999995</v>
      </c>
      <c r="G165" s="111">
        <v>9623.1290399999998</v>
      </c>
      <c r="H165" s="111">
        <v>10031.703960000001</v>
      </c>
      <c r="I165" s="111">
        <v>10433.101909999999</v>
      </c>
      <c r="J165" s="111">
        <v>11052.25857</v>
      </c>
      <c r="K165" s="111">
        <v>9966.7869200000005</v>
      </c>
      <c r="L165" s="111">
        <v>9503.4373699999996</v>
      </c>
      <c r="M165" s="111">
        <v>10428.324269999999</v>
      </c>
      <c r="N165" s="111">
        <v>9832.6465599999992</v>
      </c>
      <c r="O165" s="111">
        <v>9361.1107400000001</v>
      </c>
      <c r="P165" s="111">
        <v>10099.075049999999</v>
      </c>
      <c r="Q165" s="111">
        <v>10472.406489999999</v>
      </c>
      <c r="R165" s="111">
        <v>10434.145060000001</v>
      </c>
      <c r="S165" s="111">
        <v>10391.093070000001</v>
      </c>
      <c r="T165" s="111">
        <v>10240.617829999999</v>
      </c>
      <c r="U165" s="111">
        <v>9874.8184000000001</v>
      </c>
      <c r="V165" s="112">
        <v>888.22849000000099</v>
      </c>
      <c r="W165" s="112">
        <v>-371.30769999999899</v>
      </c>
      <c r="X165" s="112">
        <v>-766.69295000000102</v>
      </c>
      <c r="Y165" s="112">
        <v>-475.94601</v>
      </c>
      <c r="Z165" s="112">
        <v>-440.702529999999</v>
      </c>
      <c r="AA165" s="112">
        <v>-1.0431500000013301</v>
      </c>
      <c r="AB165" s="112">
        <v>661.16549999999904</v>
      </c>
      <c r="AC165" s="112">
        <v>-273.83090999999899</v>
      </c>
      <c r="AD165" s="112">
        <v>-371.38103000000001</v>
      </c>
      <c r="AE165" s="111">
        <v>10787.55276</v>
      </c>
      <c r="AF165" s="111">
        <v>9129.4987600000004</v>
      </c>
      <c r="AG165" s="111">
        <v>8344.5047400000003</v>
      </c>
      <c r="AH165" s="111">
        <v>9284.0076300000001</v>
      </c>
      <c r="AI165" s="111">
        <v>9719.3831599999994</v>
      </c>
      <c r="AJ165" s="111">
        <v>10105.32151</v>
      </c>
      <c r="AK165" s="111">
        <v>10512.94347</v>
      </c>
      <c r="AL165" s="111">
        <v>9414.7379700000001</v>
      </c>
      <c r="AM165" s="111">
        <v>8933.0592199999992</v>
      </c>
      <c r="AN165" s="112">
        <v>-359.22849000000099</v>
      </c>
      <c r="AO165" s="112">
        <v>703.14779999999905</v>
      </c>
      <c r="AP165" s="112">
        <v>1016.606</v>
      </c>
      <c r="AQ165" s="112">
        <v>815.06741999999895</v>
      </c>
      <c r="AR165" s="112">
        <v>753.02332999999999</v>
      </c>
      <c r="AS165" s="112">
        <v>328.82355000000098</v>
      </c>
      <c r="AT165" s="112">
        <v>-121.850399999999</v>
      </c>
      <c r="AU165" s="112">
        <v>825.87985999999898</v>
      </c>
      <c r="AV165" s="112">
        <v>941.75918000000104</v>
      </c>
      <c r="AW165" s="113">
        <v>1601.1543999999999</v>
      </c>
      <c r="AX165" s="113">
        <v>2064.7791000000002</v>
      </c>
      <c r="AY165" s="113">
        <v>1853.0127500000001</v>
      </c>
      <c r="AZ165" s="113">
        <v>2909.93111</v>
      </c>
      <c r="BA165" s="113">
        <v>2978.1284000000001</v>
      </c>
      <c r="BB165" s="113">
        <v>2079.8065000000001</v>
      </c>
      <c r="BC165" s="113">
        <v>1359.61347</v>
      </c>
      <c r="BD165" s="113">
        <v>546.56825000000003</v>
      </c>
      <c r="BE165" s="113">
        <v>193.2877</v>
      </c>
      <c r="BF165" s="112">
        <v>0</v>
      </c>
      <c r="BG165" s="112">
        <v>116.352</v>
      </c>
      <c r="BH165" s="112">
        <v>251.59164999999999</v>
      </c>
      <c r="BI165" s="112">
        <v>523.89940000000001</v>
      </c>
      <c r="BJ165" s="112">
        <v>0</v>
      </c>
      <c r="BK165" s="112">
        <v>188.149</v>
      </c>
      <c r="BL165" s="112">
        <v>520.65700000000004</v>
      </c>
      <c r="BM165" s="112">
        <v>228.25149999999999</v>
      </c>
      <c r="BN165" s="112">
        <v>0</v>
      </c>
      <c r="BO165" s="112">
        <v>1601.1543999999999</v>
      </c>
      <c r="BP165" s="112">
        <v>1948.4271000000001</v>
      </c>
      <c r="BQ165" s="112">
        <v>1601.4211</v>
      </c>
      <c r="BR165" s="112">
        <v>2386.0317100000002</v>
      </c>
      <c r="BS165" s="112">
        <v>2978.1284000000001</v>
      </c>
      <c r="BT165" s="112">
        <v>1891.6575</v>
      </c>
      <c r="BU165" s="112">
        <v>838.95646999999997</v>
      </c>
      <c r="BV165" s="112">
        <v>318.31675000000001</v>
      </c>
      <c r="BW165" s="112">
        <v>193.2877</v>
      </c>
      <c r="BX165" s="112">
        <v>12388.70716</v>
      </c>
      <c r="BY165" s="112">
        <v>11194.27786</v>
      </c>
      <c r="BZ165" s="112">
        <v>10197.51749</v>
      </c>
      <c r="CA165" s="112">
        <v>12193.93874</v>
      </c>
      <c r="CB165" s="112">
        <v>12697.511560000001</v>
      </c>
      <c r="CC165" s="112">
        <v>12185.12801</v>
      </c>
      <c r="CD165" s="112">
        <v>11872.55694</v>
      </c>
      <c r="CE165" s="112">
        <v>9961.3062200000004</v>
      </c>
      <c r="CF165" s="112">
        <v>9126.34692</v>
      </c>
      <c r="CG165" s="112">
        <v>1960.3828900000001</v>
      </c>
      <c r="CH165" s="112">
        <v>1245.2792999999999</v>
      </c>
      <c r="CI165" s="112">
        <v>584.81510000000003</v>
      </c>
      <c r="CJ165" s="112">
        <v>1570.9642899999999</v>
      </c>
      <c r="CK165" s="112">
        <v>2225.1050700000001</v>
      </c>
      <c r="CL165" s="112">
        <v>1562.83395</v>
      </c>
      <c r="CM165" s="112">
        <v>960.80687</v>
      </c>
      <c r="CN165" s="112">
        <v>-507.56310999999999</v>
      </c>
      <c r="CO165" s="112">
        <v>-748.47148000000004</v>
      </c>
      <c r="CP165" s="113">
        <v>6501</v>
      </c>
      <c r="CQ165" s="113">
        <v>6386</v>
      </c>
      <c r="CR165" s="113">
        <v>8075</v>
      </c>
      <c r="CS165" s="113">
        <v>11608.5</v>
      </c>
      <c r="CT165" s="113">
        <v>11107</v>
      </c>
      <c r="CU165" s="113">
        <v>12925.5</v>
      </c>
      <c r="CV165" s="113">
        <v>12242.334000000001</v>
      </c>
      <c r="CW165" s="113">
        <v>11759.168</v>
      </c>
      <c r="CX165" s="113">
        <v>11276.002</v>
      </c>
      <c r="CY165" s="113">
        <v>7698.2600599999996</v>
      </c>
      <c r="CZ165" s="113">
        <v>7775.9553999999998</v>
      </c>
      <c r="DA165" s="113">
        <v>9214.6310099999992</v>
      </c>
      <c r="DB165" s="113">
        <v>13366.752570000001</v>
      </c>
      <c r="DC165" s="113">
        <v>12873.922710000001</v>
      </c>
      <c r="DD165" s="113">
        <v>14368.716119999999</v>
      </c>
      <c r="DE165" s="113">
        <v>13456.05834</v>
      </c>
      <c r="DF165" s="113">
        <v>13083.740400000001</v>
      </c>
      <c r="DG165" s="113">
        <v>12187.519060000001</v>
      </c>
      <c r="DH165" s="113">
        <v>8026.4567999999999</v>
      </c>
      <c r="DI165" s="113">
        <v>6858.87284</v>
      </c>
      <c r="DJ165" s="113">
        <v>7712.7333500000004</v>
      </c>
      <c r="DK165" s="113">
        <v>10293.89062</v>
      </c>
      <c r="DL165" s="113">
        <v>7975.9556899999998</v>
      </c>
      <c r="DM165" s="113">
        <v>7907.9151499999998</v>
      </c>
      <c r="DN165" s="113">
        <v>6034.4504999999999</v>
      </c>
      <c r="DO165" s="113">
        <v>6169.6956700000001</v>
      </c>
      <c r="DP165" s="113">
        <v>6021.9458100000002</v>
      </c>
      <c r="DQ165" s="112">
        <v>-328.19673999999998</v>
      </c>
      <c r="DR165" s="112">
        <v>917.08255999999994</v>
      </c>
      <c r="DS165" s="112">
        <v>1501.8976600000001</v>
      </c>
      <c r="DT165" s="112">
        <v>3072.86195</v>
      </c>
      <c r="DU165" s="112">
        <v>4897.96702</v>
      </c>
      <c r="DV165" s="112">
        <v>6460.8009700000002</v>
      </c>
      <c r="DW165" s="112">
        <v>7421.6078399999997</v>
      </c>
      <c r="DX165" s="112">
        <v>6914.0447299999996</v>
      </c>
      <c r="DY165" s="112">
        <v>6165.5732500000004</v>
      </c>
      <c r="DZ165" s="112">
        <v>24.4557</v>
      </c>
      <c r="EA165" s="112">
        <v>70.340519999999998</v>
      </c>
      <c r="EB165" s="112">
        <v>74.795839999999998</v>
      </c>
      <c r="EC165" s="112">
        <v>76.127390000000005</v>
      </c>
      <c r="ED165" s="112">
        <v>92.787909999999997</v>
      </c>
      <c r="EE165" s="112">
        <v>94.727969999999999</v>
      </c>
      <c r="EF165" s="112">
        <v>88.925039999999996</v>
      </c>
      <c r="EG165" s="112">
        <v>105.09619000000001</v>
      </c>
      <c r="EH165" s="112">
        <v>96.521690000000007</v>
      </c>
      <c r="EI165" s="112">
        <v>553.45569999999998</v>
      </c>
      <c r="EJ165" s="112">
        <v>402.18052</v>
      </c>
      <c r="EK165" s="112">
        <v>324.70884000000001</v>
      </c>
      <c r="EL165" s="112">
        <v>415.24838999999997</v>
      </c>
      <c r="EM165" s="112">
        <v>405.10890999999998</v>
      </c>
      <c r="EN165" s="112">
        <v>422.50797</v>
      </c>
      <c r="EO165" s="112">
        <v>628.24004000000002</v>
      </c>
      <c r="EP165" s="112">
        <v>657.14518999999996</v>
      </c>
      <c r="EQ165" s="114">
        <v>666.89968999999996</v>
      </c>
    </row>
    <row r="166" spans="1:147" x14ac:dyDescent="0.25">
      <c r="A166" s="110" t="s">
        <v>270</v>
      </c>
      <c r="B166" s="110">
        <v>5889</v>
      </c>
      <c r="C166" s="110"/>
      <c r="D166" s="111">
        <v>52631.635150000002</v>
      </c>
      <c r="E166" s="111">
        <v>57941.969700000001</v>
      </c>
      <c r="F166" s="111">
        <v>58745.728170000002</v>
      </c>
      <c r="G166" s="111">
        <v>58752.711609999998</v>
      </c>
      <c r="H166" s="111">
        <v>62747.097779999996</v>
      </c>
      <c r="I166" s="111">
        <v>65806.190700000006</v>
      </c>
      <c r="J166" s="111">
        <v>68809.306450000004</v>
      </c>
      <c r="K166" s="111">
        <v>67963.371169999999</v>
      </c>
      <c r="L166" s="111">
        <v>71629.421860000002</v>
      </c>
      <c r="M166" s="111">
        <v>62837.308340000003</v>
      </c>
      <c r="N166" s="111">
        <v>58085.8246</v>
      </c>
      <c r="O166" s="111">
        <v>57294.07142</v>
      </c>
      <c r="P166" s="111">
        <v>65129.530079999997</v>
      </c>
      <c r="Q166" s="111">
        <v>65164.144260000001</v>
      </c>
      <c r="R166" s="111">
        <v>68928.021850000005</v>
      </c>
      <c r="S166" s="111">
        <v>68566.279720000006</v>
      </c>
      <c r="T166" s="111">
        <v>68899.893290000007</v>
      </c>
      <c r="U166" s="111">
        <v>76153.482380000001</v>
      </c>
      <c r="V166" s="112">
        <v>-10205.67319</v>
      </c>
      <c r="W166" s="112">
        <v>-143.854899999998</v>
      </c>
      <c r="X166" s="112">
        <v>1451.6567500000001</v>
      </c>
      <c r="Y166" s="112">
        <v>-6376.8184700000002</v>
      </c>
      <c r="Z166" s="112">
        <v>-2417.04648</v>
      </c>
      <c r="AA166" s="112">
        <v>-3121.83115</v>
      </c>
      <c r="AB166" s="112">
        <v>243.026729999998</v>
      </c>
      <c r="AC166" s="112">
        <v>-936.52212000000895</v>
      </c>
      <c r="AD166" s="112">
        <v>-4524.06052</v>
      </c>
      <c r="AE166" s="111">
        <v>52278.428399999997</v>
      </c>
      <c r="AF166" s="111">
        <v>57941.969700000001</v>
      </c>
      <c r="AG166" s="111">
        <v>58745.728170000002</v>
      </c>
      <c r="AH166" s="111">
        <v>57369.242700000003</v>
      </c>
      <c r="AI166" s="111">
        <v>62329.997779999998</v>
      </c>
      <c r="AJ166" s="111">
        <v>65389.090700000001</v>
      </c>
      <c r="AK166" s="111">
        <v>68392.206449999998</v>
      </c>
      <c r="AL166" s="111">
        <v>67418.497719999999</v>
      </c>
      <c r="AM166" s="111">
        <v>69947.501860000004</v>
      </c>
      <c r="AN166" s="112">
        <v>10558.879940000001</v>
      </c>
      <c r="AO166" s="112">
        <v>143.854899999998</v>
      </c>
      <c r="AP166" s="112">
        <v>-1451.6567500000001</v>
      </c>
      <c r="AQ166" s="112">
        <v>7760.2873799999898</v>
      </c>
      <c r="AR166" s="112">
        <v>2834.1464799999999</v>
      </c>
      <c r="AS166" s="112">
        <v>3538.9311499999999</v>
      </c>
      <c r="AT166" s="112">
        <v>174.07327000000799</v>
      </c>
      <c r="AU166" s="112">
        <v>1481.3955700000099</v>
      </c>
      <c r="AV166" s="112">
        <v>6205.9805200000001</v>
      </c>
      <c r="AW166" s="113">
        <v>5162.87057</v>
      </c>
      <c r="AX166" s="113">
        <v>8348.4958499999993</v>
      </c>
      <c r="AY166" s="113">
        <v>4668.3941000000004</v>
      </c>
      <c r="AZ166" s="113">
        <v>2897.3017199999999</v>
      </c>
      <c r="BA166" s="113">
        <v>4537.1622799999996</v>
      </c>
      <c r="BB166" s="113">
        <v>5465.6659</v>
      </c>
      <c r="BC166" s="113">
        <v>8017.0574200000001</v>
      </c>
      <c r="BD166" s="113">
        <v>10082.27954</v>
      </c>
      <c r="BE166" s="113">
        <v>13759.28557</v>
      </c>
      <c r="BF166" s="112">
        <v>847.33705999999995</v>
      </c>
      <c r="BG166" s="112">
        <v>119.04215000000001</v>
      </c>
      <c r="BH166" s="112">
        <v>397.87808999999999</v>
      </c>
      <c r="BI166" s="112">
        <v>476.04676000000001</v>
      </c>
      <c r="BJ166" s="112">
        <v>481.68955</v>
      </c>
      <c r="BK166" s="112">
        <v>342.38175000000001</v>
      </c>
      <c r="BL166" s="112">
        <v>2526.0494899999999</v>
      </c>
      <c r="BM166" s="112">
        <v>566.19754999999998</v>
      </c>
      <c r="BN166" s="112">
        <v>316.73824999999999</v>
      </c>
      <c r="BO166" s="112">
        <v>4315.5335100000002</v>
      </c>
      <c r="BP166" s="112">
        <v>8229.4537</v>
      </c>
      <c r="BQ166" s="112">
        <v>4270.5160100000003</v>
      </c>
      <c r="BR166" s="112">
        <v>2421.2549600000002</v>
      </c>
      <c r="BS166" s="112">
        <v>4055.47273</v>
      </c>
      <c r="BT166" s="112">
        <v>5123.2841500000004</v>
      </c>
      <c r="BU166" s="112">
        <v>5491.0079299999998</v>
      </c>
      <c r="BV166" s="112">
        <v>9516.0819900000006</v>
      </c>
      <c r="BW166" s="112">
        <v>13442.54732</v>
      </c>
      <c r="BX166" s="112">
        <v>57441.298970000003</v>
      </c>
      <c r="BY166" s="112">
        <v>66290.465549999994</v>
      </c>
      <c r="BZ166" s="112">
        <v>63414.12227</v>
      </c>
      <c r="CA166" s="112">
        <v>60266.544419999998</v>
      </c>
      <c r="CB166" s="112">
        <v>66867.160059999995</v>
      </c>
      <c r="CC166" s="112">
        <v>70854.756599999993</v>
      </c>
      <c r="CD166" s="112">
        <v>76409.263869999995</v>
      </c>
      <c r="CE166" s="112">
        <v>77500.777260000003</v>
      </c>
      <c r="CF166" s="112">
        <v>83706.787429999997</v>
      </c>
      <c r="CG166" s="112">
        <v>-6243.3464299999996</v>
      </c>
      <c r="CH166" s="112">
        <v>8085.5987999999998</v>
      </c>
      <c r="CI166" s="112">
        <v>5722.1727600000004</v>
      </c>
      <c r="CJ166" s="112">
        <v>-5339.0324199999995</v>
      </c>
      <c r="CK166" s="112">
        <v>1221.3262500000001</v>
      </c>
      <c r="CL166" s="112">
        <v>1584.3530000000001</v>
      </c>
      <c r="CM166" s="112">
        <v>5316.9346599999999</v>
      </c>
      <c r="CN166" s="112">
        <v>8034.68642</v>
      </c>
      <c r="CO166" s="112">
        <v>7236.5667999999996</v>
      </c>
      <c r="CP166" s="113">
        <v>17452.572929999998</v>
      </c>
      <c r="CQ166" s="113">
        <v>23475.139230000001</v>
      </c>
      <c r="CR166" s="113">
        <v>29454.62038</v>
      </c>
      <c r="CS166" s="113">
        <v>21413.147789999999</v>
      </c>
      <c r="CT166" s="113">
        <v>21393.980339999998</v>
      </c>
      <c r="CU166" s="113">
        <v>21355.886989999999</v>
      </c>
      <c r="CV166" s="113">
        <v>30321.473610000001</v>
      </c>
      <c r="CW166" s="113">
        <v>37303.915560000001</v>
      </c>
      <c r="CX166" s="113">
        <v>49264.15206</v>
      </c>
      <c r="CY166" s="113">
        <v>22579.35411</v>
      </c>
      <c r="CZ166" s="113">
        <v>28698.432150000001</v>
      </c>
      <c r="DA166" s="113">
        <v>34598.133399999999</v>
      </c>
      <c r="DB166" s="113">
        <v>26390.957699999999</v>
      </c>
      <c r="DC166" s="113">
        <v>29374.22897</v>
      </c>
      <c r="DD166" s="113">
        <v>31197.0749</v>
      </c>
      <c r="DE166" s="113">
        <v>39286.605779999998</v>
      </c>
      <c r="DF166" s="113">
        <v>45457.078119999998</v>
      </c>
      <c r="DG166" s="113">
        <v>61586.061699999998</v>
      </c>
      <c r="DH166" s="113">
        <v>45696.647720000001</v>
      </c>
      <c r="DI166" s="113">
        <v>43653.639109999996</v>
      </c>
      <c r="DJ166" s="113">
        <v>43822.667600000001</v>
      </c>
      <c r="DK166" s="113">
        <v>40989.868119999999</v>
      </c>
      <c r="DL166" s="113">
        <v>42662.072679999997</v>
      </c>
      <c r="DM166" s="113">
        <v>42905.380409999998</v>
      </c>
      <c r="DN166" s="113">
        <v>45678.466930000002</v>
      </c>
      <c r="DO166" s="113">
        <v>43829.859450000004</v>
      </c>
      <c r="DP166" s="113">
        <v>52733.627829999998</v>
      </c>
      <c r="DQ166" s="112">
        <v>-23117.293610000001</v>
      </c>
      <c r="DR166" s="112">
        <v>-14955.20696</v>
      </c>
      <c r="DS166" s="112">
        <v>-9224.5342000000001</v>
      </c>
      <c r="DT166" s="112">
        <v>-14598.91042</v>
      </c>
      <c r="DU166" s="112">
        <v>-13287.843709999999</v>
      </c>
      <c r="DV166" s="112">
        <v>-11708.30551</v>
      </c>
      <c r="DW166" s="112">
        <v>-6391.8611499999997</v>
      </c>
      <c r="DX166" s="112">
        <v>1627.21867</v>
      </c>
      <c r="DY166" s="112">
        <v>8852.4338700000008</v>
      </c>
      <c r="DZ166" s="112">
        <v>174.49759</v>
      </c>
      <c r="EA166" s="112">
        <v>139.07685000000001</v>
      </c>
      <c r="EB166" s="112">
        <v>129.09495999999999</v>
      </c>
      <c r="EC166" s="112">
        <v>-36.555140000000002</v>
      </c>
      <c r="ED166" s="112">
        <v>-290.18869000000001</v>
      </c>
      <c r="EE166" s="112">
        <v>-66.872649999999993</v>
      </c>
      <c r="EF166" s="112">
        <v>-108.0389</v>
      </c>
      <c r="EG166" s="112">
        <v>-111.24617000000001</v>
      </c>
      <c r="EH166" s="112">
        <v>-219.46870000000001</v>
      </c>
      <c r="EI166" s="112">
        <v>527.70459000000005</v>
      </c>
      <c r="EJ166" s="112">
        <v>139.07685000000001</v>
      </c>
      <c r="EK166" s="112">
        <v>129.09495999999999</v>
      </c>
      <c r="EL166" s="112">
        <v>380.54486000000003</v>
      </c>
      <c r="EM166" s="112">
        <v>126.91131</v>
      </c>
      <c r="EN166" s="112">
        <v>350.22735</v>
      </c>
      <c r="EO166" s="112">
        <v>309.06110000000001</v>
      </c>
      <c r="EP166" s="112">
        <v>433.62682999999998</v>
      </c>
      <c r="EQ166" s="114">
        <v>362.4513</v>
      </c>
    </row>
    <row r="167" spans="1:147" x14ac:dyDescent="0.25">
      <c r="A167" s="110" t="s">
        <v>269</v>
      </c>
      <c r="B167" s="110">
        <v>5586</v>
      </c>
      <c r="C167" s="110"/>
      <c r="D167" s="111">
        <v>1680274.1945400001</v>
      </c>
      <c r="E167" s="111">
        <v>1660292.0007100001</v>
      </c>
      <c r="F167" s="111">
        <v>1662037.27779</v>
      </c>
      <c r="G167" s="111">
        <v>1611324.3401800001</v>
      </c>
      <c r="H167" s="111">
        <v>1657827.0061300001</v>
      </c>
      <c r="I167" s="111">
        <v>1624943.7721500001</v>
      </c>
      <c r="J167" s="111">
        <v>1647213.5706799999</v>
      </c>
      <c r="K167" s="111">
        <v>1625447.5699100001</v>
      </c>
      <c r="L167" s="111">
        <v>1667419.2606899999</v>
      </c>
      <c r="M167" s="111">
        <v>1733239.6850000001</v>
      </c>
      <c r="N167" s="111">
        <v>1661739.2864399999</v>
      </c>
      <c r="O167" s="111">
        <v>1696877.0130400001</v>
      </c>
      <c r="P167" s="111">
        <v>1626205.0094600001</v>
      </c>
      <c r="Q167" s="111">
        <v>1663111.1365100001</v>
      </c>
      <c r="R167" s="111">
        <v>1604017.4210600001</v>
      </c>
      <c r="S167" s="111">
        <v>1637843.27455</v>
      </c>
      <c r="T167" s="111">
        <v>1643533.8540399999</v>
      </c>
      <c r="U167" s="111">
        <v>1689117.5609599999</v>
      </c>
      <c r="V167" s="112">
        <v>-52965.490460000001</v>
      </c>
      <c r="W167" s="112">
        <v>-1447.28572999989</v>
      </c>
      <c r="X167" s="112">
        <v>-34839.7352500001</v>
      </c>
      <c r="Y167" s="112">
        <v>-14880.66928</v>
      </c>
      <c r="Z167" s="112">
        <v>-5284.1303799999896</v>
      </c>
      <c r="AA167" s="112">
        <v>20926.35109</v>
      </c>
      <c r="AB167" s="112">
        <v>9370.2961299999206</v>
      </c>
      <c r="AC167" s="112">
        <v>-18086.2841299998</v>
      </c>
      <c r="AD167" s="112">
        <v>-21698.30027</v>
      </c>
      <c r="AE167" s="111">
        <v>1541204.34305</v>
      </c>
      <c r="AF167" s="111">
        <v>1539280.8801899999</v>
      </c>
      <c r="AG167" s="111">
        <v>1536218.5026799999</v>
      </c>
      <c r="AH167" s="111">
        <v>1487829.0414700001</v>
      </c>
      <c r="AI167" s="111">
        <v>1530341.64484</v>
      </c>
      <c r="AJ167" s="111">
        <v>1499144.4782400001</v>
      </c>
      <c r="AK167" s="111">
        <v>1520869.55537</v>
      </c>
      <c r="AL167" s="111">
        <v>1502086.3262</v>
      </c>
      <c r="AM167" s="111">
        <v>1540822.2582100001</v>
      </c>
      <c r="AN167" s="112">
        <v>192035.34195</v>
      </c>
      <c r="AO167" s="112">
        <v>122458.40625</v>
      </c>
      <c r="AP167" s="112">
        <v>160658.51035999999</v>
      </c>
      <c r="AQ167" s="112">
        <v>138375.96799</v>
      </c>
      <c r="AR167" s="112">
        <v>132769.49166999999</v>
      </c>
      <c r="AS167" s="112">
        <v>104872.94282</v>
      </c>
      <c r="AT167" s="112">
        <v>116973.71918</v>
      </c>
      <c r="AU167" s="112">
        <v>141447.52784</v>
      </c>
      <c r="AV167" s="112">
        <v>148295.30275</v>
      </c>
      <c r="AW167" s="113">
        <v>174859.70803000001</v>
      </c>
      <c r="AX167" s="113">
        <v>125152.76287000001</v>
      </c>
      <c r="AY167" s="113">
        <v>116071.62857</v>
      </c>
      <c r="AZ167" s="113">
        <v>132656.13980999999</v>
      </c>
      <c r="BA167" s="113">
        <v>148563.80527000001</v>
      </c>
      <c r="BB167" s="113">
        <v>135681.17457</v>
      </c>
      <c r="BC167" s="113">
        <v>146760.76123</v>
      </c>
      <c r="BD167" s="113">
        <v>141559.11139000001</v>
      </c>
      <c r="BE167" s="113">
        <v>163649.84922</v>
      </c>
      <c r="BF167" s="112">
        <v>18043.08296</v>
      </c>
      <c r="BG167" s="112">
        <v>15469.26729</v>
      </c>
      <c r="BH167" s="112">
        <v>41388.561970000002</v>
      </c>
      <c r="BI167" s="112">
        <v>19563.503769999999</v>
      </c>
      <c r="BJ167" s="112">
        <v>16059.26179</v>
      </c>
      <c r="BK167" s="112">
        <v>20190.553609999999</v>
      </c>
      <c r="BL167" s="112">
        <v>26546.417570000001</v>
      </c>
      <c r="BM167" s="112">
        <v>31359.15913</v>
      </c>
      <c r="BN167" s="112">
        <v>25811.460279999999</v>
      </c>
      <c r="BO167" s="112">
        <v>156816.62507000001</v>
      </c>
      <c r="BP167" s="112">
        <v>109683.49558</v>
      </c>
      <c r="BQ167" s="112">
        <v>74683.066600000006</v>
      </c>
      <c r="BR167" s="112">
        <v>113092.63604</v>
      </c>
      <c r="BS167" s="112">
        <v>132504.54347999999</v>
      </c>
      <c r="BT167" s="112">
        <v>115490.62096</v>
      </c>
      <c r="BU167" s="112">
        <v>120214.34366</v>
      </c>
      <c r="BV167" s="112">
        <v>110199.95226000001</v>
      </c>
      <c r="BW167" s="112">
        <v>137838.38894</v>
      </c>
      <c r="BX167" s="112">
        <v>1716064.0510799999</v>
      </c>
      <c r="BY167" s="112">
        <v>1664433.6430599999</v>
      </c>
      <c r="BZ167" s="112">
        <v>1652290.1312500001</v>
      </c>
      <c r="CA167" s="112">
        <v>1620485.1812799999</v>
      </c>
      <c r="CB167" s="112">
        <v>1678905.4501100001</v>
      </c>
      <c r="CC167" s="112">
        <v>1634825.6528100001</v>
      </c>
      <c r="CD167" s="112">
        <v>1667630.3166</v>
      </c>
      <c r="CE167" s="112">
        <v>1643645.43759</v>
      </c>
      <c r="CF167" s="112">
        <v>1704472.1074300001</v>
      </c>
      <c r="CG167" s="112">
        <v>-35218.71688</v>
      </c>
      <c r="CH167" s="112">
        <v>-12774.910669999999</v>
      </c>
      <c r="CI167" s="112">
        <v>-85975.443759999995</v>
      </c>
      <c r="CJ167" s="112">
        <v>-25283.33195</v>
      </c>
      <c r="CK167" s="112">
        <v>-264.94819000000001</v>
      </c>
      <c r="CL167" s="112">
        <v>10617.67814</v>
      </c>
      <c r="CM167" s="112">
        <v>3240.6244799999999</v>
      </c>
      <c r="CN167" s="112">
        <v>-31247.575580000001</v>
      </c>
      <c r="CO167" s="112">
        <v>-10456.91381</v>
      </c>
      <c r="CP167" s="113">
        <v>2672269.2016699999</v>
      </c>
      <c r="CQ167" s="113">
        <v>2672021.58751</v>
      </c>
      <c r="CR167" s="113">
        <v>2580037.7378600002</v>
      </c>
      <c r="CS167" s="113">
        <v>2558411.0375299999</v>
      </c>
      <c r="CT167" s="113">
        <v>2612884.0959800002</v>
      </c>
      <c r="CU167" s="113">
        <v>2648065.7717200001</v>
      </c>
      <c r="CV167" s="113">
        <v>2680992.0133000002</v>
      </c>
      <c r="CW167" s="113">
        <v>2642416.8526499998</v>
      </c>
      <c r="CX167" s="113">
        <v>2692038.0378200002</v>
      </c>
      <c r="CY167" s="113">
        <v>2907138.5450200001</v>
      </c>
      <c r="CZ167" s="113">
        <v>2897355.8523900001</v>
      </c>
      <c r="DA167" s="113">
        <v>2812419.1541200001</v>
      </c>
      <c r="DB167" s="113">
        <v>2800717.1383699998</v>
      </c>
      <c r="DC167" s="113">
        <v>2850364.13215</v>
      </c>
      <c r="DD167" s="113">
        <v>2851821.9421000001</v>
      </c>
      <c r="DE167" s="113">
        <v>2880543.02722</v>
      </c>
      <c r="DF167" s="113">
        <v>2892559.1206100001</v>
      </c>
      <c r="DG167" s="113">
        <v>2948773.9104499999</v>
      </c>
      <c r="DH167" s="113">
        <v>792969.26216000004</v>
      </c>
      <c r="DI167" s="113">
        <v>795897.71865000005</v>
      </c>
      <c r="DJ167" s="113">
        <v>796843.18178999994</v>
      </c>
      <c r="DK167" s="113">
        <v>805512.94423999998</v>
      </c>
      <c r="DL167" s="113">
        <v>855368.36971</v>
      </c>
      <c r="DM167" s="113">
        <v>846208.50152000005</v>
      </c>
      <c r="DN167" s="113">
        <v>870362.22430999996</v>
      </c>
      <c r="DO167" s="113">
        <v>922709.52202999999</v>
      </c>
      <c r="DP167" s="113">
        <v>953465.56837999995</v>
      </c>
      <c r="DQ167" s="112">
        <v>2114169.2828600002</v>
      </c>
      <c r="DR167" s="112">
        <v>2101458.13374</v>
      </c>
      <c r="DS167" s="112">
        <v>2015575.97233</v>
      </c>
      <c r="DT167" s="112">
        <v>1995204.19413</v>
      </c>
      <c r="DU167" s="112">
        <v>1994995.76244</v>
      </c>
      <c r="DV167" s="112">
        <v>2005613.4405799999</v>
      </c>
      <c r="DW167" s="112">
        <v>2010180.8029100001</v>
      </c>
      <c r="DX167" s="112">
        <v>1969849.59858</v>
      </c>
      <c r="DY167" s="112">
        <v>1995308.34207</v>
      </c>
      <c r="DZ167" s="112">
        <v>64333.657740000002</v>
      </c>
      <c r="EA167" s="112">
        <v>63889.988279999998</v>
      </c>
      <c r="EB167" s="112">
        <v>61443.864780000004</v>
      </c>
      <c r="EC167" s="112">
        <v>50414.315779999997</v>
      </c>
      <c r="ED167" s="112">
        <v>48041.326000000001</v>
      </c>
      <c r="EE167" s="112">
        <v>45458.868649999997</v>
      </c>
      <c r="EF167" s="112">
        <v>42513.127670000002</v>
      </c>
      <c r="EG167" s="112">
        <v>38275.634310000001</v>
      </c>
      <c r="EH167" s="112">
        <v>24403.854050000002</v>
      </c>
      <c r="EI167" s="112">
        <v>203403.50873999999</v>
      </c>
      <c r="EJ167" s="112">
        <v>184901.10928</v>
      </c>
      <c r="EK167" s="112">
        <v>187262.63978</v>
      </c>
      <c r="EL167" s="112">
        <v>173909.61478</v>
      </c>
      <c r="EM167" s="112">
        <v>175526.68700000001</v>
      </c>
      <c r="EN167" s="112">
        <v>171258.16265000001</v>
      </c>
      <c r="EO167" s="112">
        <v>168857.14267</v>
      </c>
      <c r="EP167" s="112">
        <v>161636.87831</v>
      </c>
      <c r="EQ167" s="114">
        <v>151000.85605</v>
      </c>
    </row>
    <row r="168" spans="1:147" x14ac:dyDescent="0.25">
      <c r="A168" s="110" t="s">
        <v>268</v>
      </c>
      <c r="B168" s="110">
        <v>5406</v>
      </c>
      <c r="C168" s="110"/>
      <c r="D168" s="111">
        <v>3280.5125899999998</v>
      </c>
      <c r="E168" s="111">
        <v>3278.4027000000001</v>
      </c>
      <c r="F168" s="111">
        <v>3360.8112700000001</v>
      </c>
      <c r="G168" s="111">
        <v>3520.6220499999999</v>
      </c>
      <c r="H168" s="111">
        <v>3522.2553600000001</v>
      </c>
      <c r="I168" s="111">
        <v>4315.7571900000003</v>
      </c>
      <c r="J168" s="111">
        <v>3881.9757300000001</v>
      </c>
      <c r="K168" s="111">
        <v>3560.6607300000001</v>
      </c>
      <c r="L168" s="111">
        <v>3523.8383800000001</v>
      </c>
      <c r="M168" s="111">
        <v>3332.93615</v>
      </c>
      <c r="N168" s="111">
        <v>4260.4384700000001</v>
      </c>
      <c r="O168" s="111">
        <v>3992.85025</v>
      </c>
      <c r="P168" s="111">
        <v>3967.6311999999998</v>
      </c>
      <c r="Q168" s="111">
        <v>4113.5681999999997</v>
      </c>
      <c r="R168" s="111">
        <v>4799.5207899999996</v>
      </c>
      <c r="S168" s="111">
        <v>4011.0857299999998</v>
      </c>
      <c r="T168" s="111">
        <v>3943.3329100000001</v>
      </c>
      <c r="U168" s="111">
        <v>3865.0168199999998</v>
      </c>
      <c r="V168" s="112">
        <v>-52.423560000000201</v>
      </c>
      <c r="W168" s="112">
        <v>-982.03576999999996</v>
      </c>
      <c r="X168" s="112">
        <v>-632.03898000000004</v>
      </c>
      <c r="Y168" s="112">
        <v>-447.00914999999998</v>
      </c>
      <c r="Z168" s="112">
        <v>-591.31284000000005</v>
      </c>
      <c r="AA168" s="112">
        <v>-483.76359999999897</v>
      </c>
      <c r="AB168" s="112">
        <v>-129.11000000000001</v>
      </c>
      <c r="AC168" s="112">
        <v>-382.67218000000003</v>
      </c>
      <c r="AD168" s="112">
        <v>-341.17844000000002</v>
      </c>
      <c r="AE168" s="111">
        <v>3077.5125899999998</v>
      </c>
      <c r="AF168" s="111">
        <v>3144.1914200000001</v>
      </c>
      <c r="AG168" s="111">
        <v>3276.5612700000001</v>
      </c>
      <c r="AH168" s="111">
        <v>3408.9633399999998</v>
      </c>
      <c r="AI168" s="111">
        <v>3403.8053599999998</v>
      </c>
      <c r="AJ168" s="111">
        <v>3991.6571899999999</v>
      </c>
      <c r="AK168" s="111">
        <v>3556.6257300000002</v>
      </c>
      <c r="AL168" s="111">
        <v>3258.8107300000001</v>
      </c>
      <c r="AM168" s="111">
        <v>3123.3883799999999</v>
      </c>
      <c r="AN168" s="112">
        <v>255.42356000000001</v>
      </c>
      <c r="AO168" s="112">
        <v>1116.2470499999999</v>
      </c>
      <c r="AP168" s="112">
        <v>716.28898000000004</v>
      </c>
      <c r="AQ168" s="112">
        <v>558.66786000000002</v>
      </c>
      <c r="AR168" s="112">
        <v>709.76283999999998</v>
      </c>
      <c r="AS168" s="112">
        <v>807.86360000000002</v>
      </c>
      <c r="AT168" s="112">
        <v>454.46</v>
      </c>
      <c r="AU168" s="112">
        <v>684.52218000000005</v>
      </c>
      <c r="AV168" s="112">
        <v>741.62843999999996</v>
      </c>
      <c r="AW168" s="113">
        <v>224.44676999999999</v>
      </c>
      <c r="AX168" s="113">
        <v>111.71569</v>
      </c>
      <c r="AY168" s="113">
        <v>133.70195000000001</v>
      </c>
      <c r="AZ168" s="113">
        <v>1313.55116</v>
      </c>
      <c r="BA168" s="113">
        <v>2342.5797499999999</v>
      </c>
      <c r="BB168" s="113">
        <v>2524.53051</v>
      </c>
      <c r="BC168" s="113">
        <v>1788.0169699999999</v>
      </c>
      <c r="BD168" s="113">
        <v>684.64790000000005</v>
      </c>
      <c r="BE168" s="113">
        <v>1035.5092999999999</v>
      </c>
      <c r="BF168" s="112">
        <v>0</v>
      </c>
      <c r="BG168" s="112">
        <v>9.7880000000000003</v>
      </c>
      <c r="BH168" s="112">
        <v>0</v>
      </c>
      <c r="BI168" s="112">
        <v>42.96725</v>
      </c>
      <c r="BJ168" s="112">
        <v>248.13995</v>
      </c>
      <c r="BK168" s="112">
        <v>386.50058000000001</v>
      </c>
      <c r="BL168" s="112">
        <v>471.89904999999999</v>
      </c>
      <c r="BM168" s="112">
        <v>629.56200000000001</v>
      </c>
      <c r="BN168" s="112">
        <v>0</v>
      </c>
      <c r="BO168" s="112">
        <v>224.44676999999999</v>
      </c>
      <c r="BP168" s="112">
        <v>101.92769</v>
      </c>
      <c r="BQ168" s="112">
        <v>133.70195000000001</v>
      </c>
      <c r="BR168" s="112">
        <v>1270.5839100000001</v>
      </c>
      <c r="BS168" s="112">
        <v>2094.4398000000001</v>
      </c>
      <c r="BT168" s="112">
        <v>2138.0299300000001</v>
      </c>
      <c r="BU168" s="112">
        <v>1316.1179199999999</v>
      </c>
      <c r="BV168" s="112">
        <v>55.085900000000002</v>
      </c>
      <c r="BW168" s="112">
        <v>1035.5092999999999</v>
      </c>
      <c r="BX168" s="112">
        <v>3301.9593599999998</v>
      </c>
      <c r="BY168" s="112">
        <v>3255.9071100000001</v>
      </c>
      <c r="BZ168" s="112">
        <v>3410.2632199999998</v>
      </c>
      <c r="CA168" s="112">
        <v>4722.5145000000002</v>
      </c>
      <c r="CB168" s="112">
        <v>5746.3851100000002</v>
      </c>
      <c r="CC168" s="112">
        <v>6516.1877000000004</v>
      </c>
      <c r="CD168" s="112">
        <v>5344.6427000000003</v>
      </c>
      <c r="CE168" s="112">
        <v>3943.4586300000001</v>
      </c>
      <c r="CF168" s="112">
        <v>4158.89768</v>
      </c>
      <c r="CG168" s="112">
        <v>-30.976790000000001</v>
      </c>
      <c r="CH168" s="112">
        <v>-1014.31936</v>
      </c>
      <c r="CI168" s="112">
        <v>-582.58703000000003</v>
      </c>
      <c r="CJ168" s="112">
        <v>711.91605000000004</v>
      </c>
      <c r="CK168" s="112">
        <v>1384.67696</v>
      </c>
      <c r="CL168" s="112">
        <v>1330.16633</v>
      </c>
      <c r="CM168" s="112">
        <v>861.65791999999999</v>
      </c>
      <c r="CN168" s="112">
        <v>-629.43628000000001</v>
      </c>
      <c r="CO168" s="112">
        <v>293.88085999999998</v>
      </c>
      <c r="CP168" s="113">
        <v>3698.2660000000001</v>
      </c>
      <c r="CQ168" s="113">
        <v>3587.9897999999998</v>
      </c>
      <c r="CR168" s="113">
        <v>3433</v>
      </c>
      <c r="CS168" s="113">
        <v>3320</v>
      </c>
      <c r="CT168" s="113">
        <v>5207</v>
      </c>
      <c r="CU168" s="113">
        <v>4860</v>
      </c>
      <c r="CV168" s="113">
        <v>6265.5</v>
      </c>
      <c r="CW168" s="113">
        <v>6047.5</v>
      </c>
      <c r="CX168" s="113">
        <v>4929.5</v>
      </c>
      <c r="CY168" s="113">
        <v>3998.3403899999998</v>
      </c>
      <c r="CZ168" s="113">
        <v>4027.88427</v>
      </c>
      <c r="DA168" s="113">
        <v>3930.4578299999998</v>
      </c>
      <c r="DB168" s="113">
        <v>4132.3512499999997</v>
      </c>
      <c r="DC168" s="113">
        <v>5964.5835800000004</v>
      </c>
      <c r="DD168" s="113">
        <v>6113.0677400000004</v>
      </c>
      <c r="DE168" s="113">
        <v>7084.6177100000004</v>
      </c>
      <c r="DF168" s="113">
        <v>6974.9849400000003</v>
      </c>
      <c r="DG168" s="113">
        <v>5518.4508299999998</v>
      </c>
      <c r="DH168" s="113">
        <v>6299.2774399999998</v>
      </c>
      <c r="DI168" s="113">
        <v>7340.4168799999998</v>
      </c>
      <c r="DJ168" s="113">
        <v>7825.5774700000002</v>
      </c>
      <c r="DK168" s="113">
        <v>7315.5548399999998</v>
      </c>
      <c r="DL168" s="113">
        <v>7763.1102099999998</v>
      </c>
      <c r="DM168" s="113">
        <v>6581.4280399999998</v>
      </c>
      <c r="DN168" s="113">
        <v>6691.3200900000002</v>
      </c>
      <c r="DO168" s="113">
        <v>7211.1235999999999</v>
      </c>
      <c r="DP168" s="113">
        <v>5460.7086300000001</v>
      </c>
      <c r="DQ168" s="112">
        <v>-2300.93705</v>
      </c>
      <c r="DR168" s="112">
        <v>-3312.5326100000002</v>
      </c>
      <c r="DS168" s="112">
        <v>-3895.1196399999999</v>
      </c>
      <c r="DT168" s="112">
        <v>-3183.2035900000001</v>
      </c>
      <c r="DU168" s="112">
        <v>-1798.5266300000001</v>
      </c>
      <c r="DV168" s="112">
        <v>-468.3603</v>
      </c>
      <c r="DW168" s="112">
        <v>393.29761999999999</v>
      </c>
      <c r="DX168" s="112">
        <v>-236.13865999999999</v>
      </c>
      <c r="DY168" s="112">
        <v>57.742199999999997</v>
      </c>
      <c r="DZ168" s="112">
        <v>33.475299999999997</v>
      </c>
      <c r="EA168" s="112">
        <v>33.214910000000003</v>
      </c>
      <c r="EB168" s="112">
        <v>15.41291</v>
      </c>
      <c r="EC168" s="112">
        <v>9.7391799999999993</v>
      </c>
      <c r="ED168" s="112">
        <v>5.5162000000000004</v>
      </c>
      <c r="EE168" s="112">
        <v>1.4099600000000001</v>
      </c>
      <c r="EF168" s="112">
        <v>-21.137550000000001</v>
      </c>
      <c r="EG168" s="112">
        <v>0.77470000000000006</v>
      </c>
      <c r="EH168" s="112">
        <v>-22.293130000000001</v>
      </c>
      <c r="EI168" s="112">
        <v>236.4753</v>
      </c>
      <c r="EJ168" s="112">
        <v>167.42590999999999</v>
      </c>
      <c r="EK168" s="112">
        <v>99.662909999999997</v>
      </c>
      <c r="EL168" s="112">
        <v>121.39818</v>
      </c>
      <c r="EM168" s="112">
        <v>123.9662</v>
      </c>
      <c r="EN168" s="112">
        <v>325.50995999999998</v>
      </c>
      <c r="EO168" s="112">
        <v>304.21244999999999</v>
      </c>
      <c r="EP168" s="112">
        <v>302.62470000000002</v>
      </c>
      <c r="EQ168" s="114">
        <v>378.15687000000003</v>
      </c>
    </row>
    <row r="169" spans="1:147" x14ac:dyDescent="0.25">
      <c r="A169" s="110" t="s">
        <v>267</v>
      </c>
      <c r="B169" s="110">
        <v>5637</v>
      </c>
      <c r="C169" s="110"/>
      <c r="D169" s="111">
        <v>4699.1218799999997</v>
      </c>
      <c r="E169" s="111">
        <v>4439.5176499999998</v>
      </c>
      <c r="F169" s="111">
        <v>5372.09292</v>
      </c>
      <c r="G169" s="111">
        <v>5039.2347200000004</v>
      </c>
      <c r="H169" s="111">
        <v>5186.2447099999999</v>
      </c>
      <c r="I169" s="111">
        <v>5259.5297499999997</v>
      </c>
      <c r="J169" s="111">
        <v>5337.9755100000002</v>
      </c>
      <c r="K169" s="111">
        <v>5685.9111599999997</v>
      </c>
      <c r="L169" s="111">
        <v>5521.7793300000003</v>
      </c>
      <c r="M169" s="111">
        <v>4896.3863899999997</v>
      </c>
      <c r="N169" s="111">
        <v>4713.3071900000004</v>
      </c>
      <c r="O169" s="111">
        <v>5287.9132300000001</v>
      </c>
      <c r="P169" s="111">
        <v>5036.2256600000001</v>
      </c>
      <c r="Q169" s="111">
        <v>5272.6814999999997</v>
      </c>
      <c r="R169" s="111">
        <v>5255.3758200000002</v>
      </c>
      <c r="S169" s="111">
        <v>6018.3690100000003</v>
      </c>
      <c r="T169" s="111">
        <v>5746.5465700000004</v>
      </c>
      <c r="U169" s="111">
        <v>5810.2731400000002</v>
      </c>
      <c r="V169" s="112">
        <v>-197.26451</v>
      </c>
      <c r="W169" s="112">
        <v>-273.78954000000101</v>
      </c>
      <c r="X169" s="112">
        <v>84.179689999999894</v>
      </c>
      <c r="Y169" s="112">
        <v>3.00906000000032</v>
      </c>
      <c r="Z169" s="112">
        <v>-86.436789999999704</v>
      </c>
      <c r="AA169" s="112">
        <v>4.1539299999994901</v>
      </c>
      <c r="AB169" s="112">
        <v>-680.39350000000002</v>
      </c>
      <c r="AC169" s="112">
        <v>-60.635410000000803</v>
      </c>
      <c r="AD169" s="112">
        <v>-288.49381</v>
      </c>
      <c r="AE169" s="111">
        <v>4430.4218799999999</v>
      </c>
      <c r="AF169" s="111">
        <v>4150.7199000000001</v>
      </c>
      <c r="AG169" s="111">
        <v>5115.59292</v>
      </c>
      <c r="AH169" s="111">
        <v>4772.7347200000004</v>
      </c>
      <c r="AI169" s="111">
        <v>4952.7447099999999</v>
      </c>
      <c r="AJ169" s="111">
        <v>5018.2297500000004</v>
      </c>
      <c r="AK169" s="111">
        <v>5072.8700099999996</v>
      </c>
      <c r="AL169" s="111">
        <v>5431.01116</v>
      </c>
      <c r="AM169" s="111">
        <v>5291.7793300000003</v>
      </c>
      <c r="AN169" s="112">
        <v>465.96451000000002</v>
      </c>
      <c r="AO169" s="112">
        <v>562.58729000000005</v>
      </c>
      <c r="AP169" s="112">
        <v>172.32031000000001</v>
      </c>
      <c r="AQ169" s="112">
        <v>263.49094000000002</v>
      </c>
      <c r="AR169" s="112">
        <v>319.93678999999997</v>
      </c>
      <c r="AS169" s="112">
        <v>237.14607000000001</v>
      </c>
      <c r="AT169" s="112">
        <v>945.49900000000105</v>
      </c>
      <c r="AU169" s="112">
        <v>315.53541000000001</v>
      </c>
      <c r="AV169" s="112">
        <v>518.49381000000005</v>
      </c>
      <c r="AW169" s="113">
        <v>0</v>
      </c>
      <c r="AX169" s="113">
        <v>9.94</v>
      </c>
      <c r="AY169" s="113">
        <v>318.43349999999998</v>
      </c>
      <c r="AZ169" s="113">
        <v>1.3029999999999999</v>
      </c>
      <c r="BA169" s="113">
        <v>81.180149999999998</v>
      </c>
      <c r="BB169" s="113">
        <v>11.91835</v>
      </c>
      <c r="BC169" s="113">
        <v>377.20960000000002</v>
      </c>
      <c r="BD169" s="113">
        <v>178.50655</v>
      </c>
      <c r="BE169" s="113">
        <v>2.4</v>
      </c>
      <c r="BF169" s="112">
        <v>0</v>
      </c>
      <c r="BG169" s="112">
        <v>0</v>
      </c>
      <c r="BH169" s="112">
        <v>6.5</v>
      </c>
      <c r="BI169" s="112">
        <v>0</v>
      </c>
      <c r="BJ169" s="112">
        <v>0</v>
      </c>
      <c r="BK169" s="112">
        <v>0</v>
      </c>
      <c r="BL169" s="112">
        <v>8.58</v>
      </c>
      <c r="BM169" s="112">
        <v>9.94</v>
      </c>
      <c r="BN169" s="112">
        <v>0</v>
      </c>
      <c r="BO169" s="112">
        <v>0</v>
      </c>
      <c r="BP169" s="112">
        <v>9.94</v>
      </c>
      <c r="BQ169" s="112">
        <v>311.93349999999998</v>
      </c>
      <c r="BR169" s="112">
        <v>1.3029999999999999</v>
      </c>
      <c r="BS169" s="112">
        <v>81.180149999999998</v>
      </c>
      <c r="BT169" s="112">
        <v>11.91835</v>
      </c>
      <c r="BU169" s="112">
        <v>368.62959999999998</v>
      </c>
      <c r="BV169" s="112">
        <v>168.56655000000001</v>
      </c>
      <c r="BW169" s="112">
        <v>2.4</v>
      </c>
      <c r="BX169" s="112">
        <v>4430.4218799999999</v>
      </c>
      <c r="BY169" s="112">
        <v>4160.6598999999997</v>
      </c>
      <c r="BZ169" s="112">
        <v>5434.0264200000001</v>
      </c>
      <c r="CA169" s="112">
        <v>4774.0377200000003</v>
      </c>
      <c r="CB169" s="112">
        <v>5033.9248600000001</v>
      </c>
      <c r="CC169" s="112">
        <v>5030.1481000000003</v>
      </c>
      <c r="CD169" s="112">
        <v>5450.0796099999998</v>
      </c>
      <c r="CE169" s="112">
        <v>5609.5177100000001</v>
      </c>
      <c r="CF169" s="112">
        <v>5294.1793299999999</v>
      </c>
      <c r="CG169" s="112">
        <v>-465.96451000000002</v>
      </c>
      <c r="CH169" s="112">
        <v>-552.64729</v>
      </c>
      <c r="CI169" s="112">
        <v>139.61319</v>
      </c>
      <c r="CJ169" s="112">
        <v>-262.18794000000003</v>
      </c>
      <c r="CK169" s="112">
        <v>-238.75664</v>
      </c>
      <c r="CL169" s="112">
        <v>-225.22772000000001</v>
      </c>
      <c r="CM169" s="112">
        <v>-576.86940000000004</v>
      </c>
      <c r="CN169" s="112">
        <v>-146.96886000000001</v>
      </c>
      <c r="CO169" s="112">
        <v>-516.09380999999996</v>
      </c>
      <c r="CP169" s="113">
        <v>6577.5</v>
      </c>
      <c r="CQ169" s="113">
        <v>6390</v>
      </c>
      <c r="CR169" s="113">
        <v>6194.5</v>
      </c>
      <c r="CS169" s="113">
        <v>7591</v>
      </c>
      <c r="CT169" s="113">
        <v>7407.5</v>
      </c>
      <c r="CU169" s="113">
        <v>7204</v>
      </c>
      <c r="CV169" s="113">
        <v>7115</v>
      </c>
      <c r="CW169" s="113">
        <v>6931</v>
      </c>
      <c r="CX169" s="113">
        <v>6758</v>
      </c>
      <c r="CY169" s="113">
        <v>7028.6055399999996</v>
      </c>
      <c r="CZ169" s="113">
        <v>7163.3512600000004</v>
      </c>
      <c r="DA169" s="113">
        <v>6703.9529899999998</v>
      </c>
      <c r="DB169" s="113">
        <v>8231.7902599999998</v>
      </c>
      <c r="DC169" s="113">
        <v>8262.8567899999998</v>
      </c>
      <c r="DD169" s="113">
        <v>7845.2335700000003</v>
      </c>
      <c r="DE169" s="113">
        <v>7689.5886499999997</v>
      </c>
      <c r="DF169" s="113">
        <v>7711.634</v>
      </c>
      <c r="DG169" s="113">
        <v>7113.6996200000003</v>
      </c>
      <c r="DH169" s="113">
        <v>4210.9341199999999</v>
      </c>
      <c r="DI169" s="113">
        <v>4898.3271299999997</v>
      </c>
      <c r="DJ169" s="113">
        <v>4299.31567</v>
      </c>
      <c r="DK169" s="113">
        <v>6089.3408799999997</v>
      </c>
      <c r="DL169" s="113">
        <v>6264.1640600000001</v>
      </c>
      <c r="DM169" s="113">
        <v>6166.7685600000004</v>
      </c>
      <c r="DN169" s="113">
        <v>6587.9930400000003</v>
      </c>
      <c r="DO169" s="113">
        <v>6757.0072499999997</v>
      </c>
      <c r="DP169" s="113">
        <v>6675.1666800000003</v>
      </c>
      <c r="DQ169" s="112">
        <v>2817.6714200000001</v>
      </c>
      <c r="DR169" s="112">
        <v>2265.0241299999998</v>
      </c>
      <c r="DS169" s="112">
        <v>2404.6373199999998</v>
      </c>
      <c r="DT169" s="112">
        <v>2142.44938</v>
      </c>
      <c r="DU169" s="112">
        <v>1998.69273</v>
      </c>
      <c r="DV169" s="112">
        <v>1678.4650099999999</v>
      </c>
      <c r="DW169" s="112">
        <v>1101.5956100000001</v>
      </c>
      <c r="DX169" s="112">
        <v>954.62675000000002</v>
      </c>
      <c r="DY169" s="112">
        <v>438.53294</v>
      </c>
      <c r="DZ169" s="112">
        <v>73.93938</v>
      </c>
      <c r="EA169" s="112">
        <v>38.975949999999997</v>
      </c>
      <c r="EB169" s="112">
        <v>27.764150000000001</v>
      </c>
      <c r="EC169" s="112">
        <v>26.446290000000001</v>
      </c>
      <c r="ED169" s="112">
        <v>10.65868</v>
      </c>
      <c r="EE169" s="112">
        <v>-3.21956</v>
      </c>
      <c r="EF169" s="112">
        <v>-11.900840000000001</v>
      </c>
      <c r="EG169" s="112">
        <v>-11.434430000000001</v>
      </c>
      <c r="EH169" s="112">
        <v>-20.5459</v>
      </c>
      <c r="EI169" s="112">
        <v>342.63938000000002</v>
      </c>
      <c r="EJ169" s="112">
        <v>327.77395000000001</v>
      </c>
      <c r="EK169" s="112">
        <v>284.26414999999997</v>
      </c>
      <c r="EL169" s="112">
        <v>292.94628999999998</v>
      </c>
      <c r="EM169" s="112">
        <v>244.15868</v>
      </c>
      <c r="EN169" s="112">
        <v>238.08044000000001</v>
      </c>
      <c r="EO169" s="112">
        <v>253.20516000000001</v>
      </c>
      <c r="EP169" s="112">
        <v>243.46557000000001</v>
      </c>
      <c r="EQ169" s="114">
        <v>209.45410000000001</v>
      </c>
    </row>
    <row r="170" spans="1:147" x14ac:dyDescent="0.25">
      <c r="A170" s="110" t="s">
        <v>266</v>
      </c>
      <c r="B170" s="110">
        <v>5872</v>
      </c>
      <c r="C170" s="110"/>
      <c r="D170" s="111">
        <v>33541.905469999998</v>
      </c>
      <c r="E170" s="111">
        <v>40028.850129999999</v>
      </c>
      <c r="F170" s="111">
        <v>40365.664550000001</v>
      </c>
      <c r="G170" s="111">
        <v>41194.410340000002</v>
      </c>
      <c r="H170" s="111">
        <v>36529.951229999999</v>
      </c>
      <c r="I170" s="111">
        <v>35426.758950000003</v>
      </c>
      <c r="J170" s="111">
        <v>38301.559860000001</v>
      </c>
      <c r="K170" s="111">
        <v>37055.757210000003</v>
      </c>
      <c r="L170" s="111">
        <v>35570.515299999999</v>
      </c>
      <c r="M170" s="111">
        <v>35551.020450000004</v>
      </c>
      <c r="N170" s="111">
        <v>46820.760020000002</v>
      </c>
      <c r="O170" s="111">
        <v>38954.715689999997</v>
      </c>
      <c r="P170" s="111">
        <v>40217.520170000003</v>
      </c>
      <c r="Q170" s="111">
        <v>34171.750500000002</v>
      </c>
      <c r="R170" s="111">
        <v>35191.796620000001</v>
      </c>
      <c r="S170" s="111">
        <v>40409.776290000002</v>
      </c>
      <c r="T170" s="111">
        <v>39183.664949999998</v>
      </c>
      <c r="U170" s="111">
        <v>36433.857389999997</v>
      </c>
      <c r="V170" s="112">
        <v>-2009.1149800000101</v>
      </c>
      <c r="W170" s="112">
        <v>-6791.9098899999999</v>
      </c>
      <c r="X170" s="112">
        <v>1410.94886</v>
      </c>
      <c r="Y170" s="112">
        <v>976.89016999999899</v>
      </c>
      <c r="Z170" s="112">
        <v>2358.20073</v>
      </c>
      <c r="AA170" s="112">
        <v>234.962330000002</v>
      </c>
      <c r="AB170" s="112">
        <v>-2108.2164299999999</v>
      </c>
      <c r="AC170" s="112">
        <v>-2127.9077400000001</v>
      </c>
      <c r="AD170" s="112">
        <v>-863.34208999999805</v>
      </c>
      <c r="AE170" s="111">
        <v>29546.138620000002</v>
      </c>
      <c r="AF170" s="111">
        <v>35418.508880000001</v>
      </c>
      <c r="AG170" s="111">
        <v>38077.795700000002</v>
      </c>
      <c r="AH170" s="111">
        <v>37212.073579999997</v>
      </c>
      <c r="AI170" s="111">
        <v>32378.232469999999</v>
      </c>
      <c r="AJ170" s="111">
        <v>30820.275300000001</v>
      </c>
      <c r="AK170" s="111">
        <v>35405.752469999999</v>
      </c>
      <c r="AL170" s="111">
        <v>34187.117590000002</v>
      </c>
      <c r="AM170" s="111">
        <v>32454.6368</v>
      </c>
      <c r="AN170" s="112">
        <v>6004.8818300000003</v>
      </c>
      <c r="AO170" s="112">
        <v>11402.25114</v>
      </c>
      <c r="AP170" s="112">
        <v>876.91998999999498</v>
      </c>
      <c r="AQ170" s="112">
        <v>3005.44659000001</v>
      </c>
      <c r="AR170" s="112">
        <v>1793.51803</v>
      </c>
      <c r="AS170" s="112">
        <v>4371.5213199999998</v>
      </c>
      <c r="AT170" s="112">
        <v>5004.0238200000003</v>
      </c>
      <c r="AU170" s="112">
        <v>4996.5473599999996</v>
      </c>
      <c r="AV170" s="112">
        <v>3979.2205899999999</v>
      </c>
      <c r="AW170" s="113">
        <v>6799.4491099999996</v>
      </c>
      <c r="AX170" s="113">
        <v>8196.3413</v>
      </c>
      <c r="AY170" s="113">
        <v>4132.5393599999998</v>
      </c>
      <c r="AZ170" s="113">
        <v>5272.3179300000002</v>
      </c>
      <c r="BA170" s="113">
        <v>5936.7373600000001</v>
      </c>
      <c r="BB170" s="113">
        <v>7052.2231300000003</v>
      </c>
      <c r="BC170" s="113">
        <v>6188.6095100000002</v>
      </c>
      <c r="BD170" s="113">
        <v>2130.9478100000001</v>
      </c>
      <c r="BE170" s="113">
        <v>1667.80665</v>
      </c>
      <c r="BF170" s="112">
        <v>83.186000000000007</v>
      </c>
      <c r="BG170" s="112">
        <v>574.36955</v>
      </c>
      <c r="BH170" s="112">
        <v>412.92912999999999</v>
      </c>
      <c r="BI170" s="112">
        <v>207.94900000000001</v>
      </c>
      <c r="BJ170" s="112">
        <v>527.87464999999997</v>
      </c>
      <c r="BK170" s="112">
        <v>218.72399999999999</v>
      </c>
      <c r="BL170" s="112">
        <v>424.55378999999999</v>
      </c>
      <c r="BM170" s="112">
        <v>718.91215</v>
      </c>
      <c r="BN170" s="112">
        <v>5683.9880899999998</v>
      </c>
      <c r="BO170" s="112">
        <v>6716.2631099999999</v>
      </c>
      <c r="BP170" s="112">
        <v>7621.9717499999997</v>
      </c>
      <c r="BQ170" s="112">
        <v>3719.6102299999998</v>
      </c>
      <c r="BR170" s="112">
        <v>5064.3689299999996</v>
      </c>
      <c r="BS170" s="112">
        <v>5408.8627100000003</v>
      </c>
      <c r="BT170" s="112">
        <v>6833.4991300000002</v>
      </c>
      <c r="BU170" s="112">
        <v>5764.0557200000003</v>
      </c>
      <c r="BV170" s="112">
        <v>1412.03566</v>
      </c>
      <c r="BW170" s="112">
        <v>-4016.1814399999998</v>
      </c>
      <c r="BX170" s="112">
        <v>36345.587729999999</v>
      </c>
      <c r="BY170" s="112">
        <v>43614.850180000001</v>
      </c>
      <c r="BZ170" s="112">
        <v>42210.335059999998</v>
      </c>
      <c r="CA170" s="112">
        <v>42484.391510000001</v>
      </c>
      <c r="CB170" s="112">
        <v>38314.969830000002</v>
      </c>
      <c r="CC170" s="112">
        <v>37872.49843</v>
      </c>
      <c r="CD170" s="112">
        <v>41594.361980000001</v>
      </c>
      <c r="CE170" s="112">
        <v>36318.065399999999</v>
      </c>
      <c r="CF170" s="112">
        <v>34122.443449999999</v>
      </c>
      <c r="CG170" s="112">
        <v>711.38127999999995</v>
      </c>
      <c r="CH170" s="112">
        <v>-3780.2793900000001</v>
      </c>
      <c r="CI170" s="112">
        <v>2842.6902399999999</v>
      </c>
      <c r="CJ170" s="112">
        <v>2058.9223400000001</v>
      </c>
      <c r="CK170" s="112">
        <v>3615.3446800000002</v>
      </c>
      <c r="CL170" s="112">
        <v>2461.9778099999999</v>
      </c>
      <c r="CM170" s="112">
        <v>760.03189999999995</v>
      </c>
      <c r="CN170" s="112">
        <v>-3584.5117</v>
      </c>
      <c r="CO170" s="112">
        <v>-7995.4020300000002</v>
      </c>
      <c r="CP170" s="113">
        <v>28055.724630000001</v>
      </c>
      <c r="CQ170" s="113">
        <v>26705.03213</v>
      </c>
      <c r="CR170" s="113">
        <v>24580.442620000002</v>
      </c>
      <c r="CS170" s="113">
        <v>21984.840100000001</v>
      </c>
      <c r="CT170" s="113">
        <v>25264.05371</v>
      </c>
      <c r="CU170" s="113">
        <v>30699.71111</v>
      </c>
      <c r="CV170" s="113">
        <v>22457.650450000001</v>
      </c>
      <c r="CW170" s="113">
        <v>22007.936310000001</v>
      </c>
      <c r="CX170" s="113">
        <v>18760.033729999999</v>
      </c>
      <c r="CY170" s="113">
        <v>31456.60252</v>
      </c>
      <c r="CZ170" s="113">
        <v>37068.465089999998</v>
      </c>
      <c r="DA170" s="113">
        <v>33913.066639999997</v>
      </c>
      <c r="DB170" s="113">
        <v>30131.806479999999</v>
      </c>
      <c r="DC170" s="113">
        <v>29421.86722</v>
      </c>
      <c r="DD170" s="113">
        <v>35369.371700000003</v>
      </c>
      <c r="DE170" s="113">
        <v>30966.771390000002</v>
      </c>
      <c r="DF170" s="113">
        <v>28967.895570000001</v>
      </c>
      <c r="DG170" s="113">
        <v>22457.307250000002</v>
      </c>
      <c r="DH170" s="113">
        <v>34770.344850000001</v>
      </c>
      <c r="DI170" s="113">
        <v>44114.411160000003</v>
      </c>
      <c r="DJ170" s="113">
        <v>38007.47176</v>
      </c>
      <c r="DK170" s="113">
        <v>32120.279859999999</v>
      </c>
      <c r="DL170" s="113">
        <v>27737.172020000002</v>
      </c>
      <c r="DM170" s="113">
        <v>30824.963589999999</v>
      </c>
      <c r="DN170" s="113">
        <v>25453.35756</v>
      </c>
      <c r="DO170" s="113">
        <v>26853.538949999998</v>
      </c>
      <c r="DP170" s="113">
        <v>28056.33956</v>
      </c>
      <c r="DQ170" s="112">
        <v>-3313.74233</v>
      </c>
      <c r="DR170" s="112">
        <v>-7045.94607</v>
      </c>
      <c r="DS170" s="112">
        <v>-4094.4051199999999</v>
      </c>
      <c r="DT170" s="112">
        <v>-1988.4733799999999</v>
      </c>
      <c r="DU170" s="112">
        <v>1684.6952000000001</v>
      </c>
      <c r="DV170" s="112">
        <v>4544.4081100000003</v>
      </c>
      <c r="DW170" s="112">
        <v>5513.4138300000004</v>
      </c>
      <c r="DX170" s="112">
        <v>2114.35662</v>
      </c>
      <c r="DY170" s="112">
        <v>-5599.0323099999996</v>
      </c>
      <c r="DZ170" s="112">
        <v>3.9265599999999998</v>
      </c>
      <c r="EA170" s="112">
        <v>15.864179999999999</v>
      </c>
      <c r="EB170" s="112">
        <v>3.6987700000000001</v>
      </c>
      <c r="EC170" s="112">
        <v>-139.07055</v>
      </c>
      <c r="ED170" s="112">
        <v>-162.36668</v>
      </c>
      <c r="EE170" s="112">
        <v>-190.19085999999999</v>
      </c>
      <c r="EF170" s="112">
        <v>-197.65451999999999</v>
      </c>
      <c r="EG170" s="112">
        <v>-241.34805</v>
      </c>
      <c r="EH170" s="112">
        <v>-247.73374000000001</v>
      </c>
      <c r="EI170" s="112">
        <v>3999.6935600000002</v>
      </c>
      <c r="EJ170" s="112">
        <v>4626.2051799999999</v>
      </c>
      <c r="EK170" s="112">
        <v>2291.5677700000001</v>
      </c>
      <c r="EL170" s="112">
        <v>3843.2664500000001</v>
      </c>
      <c r="EM170" s="112">
        <v>3989.35232</v>
      </c>
      <c r="EN170" s="112">
        <v>4416.2931399999998</v>
      </c>
      <c r="EO170" s="112">
        <v>2698.1524800000002</v>
      </c>
      <c r="EP170" s="112">
        <v>2627.2919499999998</v>
      </c>
      <c r="EQ170" s="114">
        <v>2868.1452599999998</v>
      </c>
    </row>
    <row r="171" spans="1:147" x14ac:dyDescent="0.25">
      <c r="A171" s="110" t="s">
        <v>265</v>
      </c>
      <c r="B171" s="110">
        <v>5873</v>
      </c>
      <c r="C171" s="110"/>
      <c r="D171" s="111">
        <v>6295.06628</v>
      </c>
      <c r="E171" s="111">
        <v>5377.6854499999999</v>
      </c>
      <c r="F171" s="111">
        <v>6514.2374799999998</v>
      </c>
      <c r="G171" s="111">
        <v>6777.7215200000001</v>
      </c>
      <c r="H171" s="111">
        <v>6317.6723300000003</v>
      </c>
      <c r="I171" s="111">
        <v>7114.1999900000001</v>
      </c>
      <c r="J171" s="111">
        <v>6229.8111399999998</v>
      </c>
      <c r="K171" s="111">
        <v>6099.9333399999996</v>
      </c>
      <c r="L171" s="111">
        <v>6335.9210400000002</v>
      </c>
      <c r="M171" s="111">
        <v>5843.8140299999995</v>
      </c>
      <c r="N171" s="111">
        <v>6801.4007000000001</v>
      </c>
      <c r="O171" s="111">
        <v>6127.55501</v>
      </c>
      <c r="P171" s="111">
        <v>6052.5014199999996</v>
      </c>
      <c r="Q171" s="111">
        <v>5973.11006</v>
      </c>
      <c r="R171" s="111">
        <v>6242.79763</v>
      </c>
      <c r="S171" s="111">
        <v>6280.4524499999998</v>
      </c>
      <c r="T171" s="111">
        <v>6630.5775100000001</v>
      </c>
      <c r="U171" s="111">
        <v>6674.7517799999996</v>
      </c>
      <c r="V171" s="112">
        <v>451.25225</v>
      </c>
      <c r="W171" s="112">
        <v>-1423.71525</v>
      </c>
      <c r="X171" s="112">
        <v>386.68247000000002</v>
      </c>
      <c r="Y171" s="112">
        <v>725.2201</v>
      </c>
      <c r="Z171" s="112">
        <v>344.56227000000001</v>
      </c>
      <c r="AA171" s="112">
        <v>871.40236000000004</v>
      </c>
      <c r="AB171" s="112">
        <v>-50.641309999999997</v>
      </c>
      <c r="AC171" s="112">
        <v>-530.64417000000003</v>
      </c>
      <c r="AD171" s="112">
        <v>-338.83073999999903</v>
      </c>
      <c r="AE171" s="111">
        <v>5999.6212800000003</v>
      </c>
      <c r="AF171" s="111">
        <v>5147.9884499999998</v>
      </c>
      <c r="AG171" s="111">
        <v>6320.9724800000004</v>
      </c>
      <c r="AH171" s="111">
        <v>6553.2865199999997</v>
      </c>
      <c r="AI171" s="111">
        <v>5719.4732299999996</v>
      </c>
      <c r="AJ171" s="111">
        <v>6004.65834</v>
      </c>
      <c r="AK171" s="111">
        <v>5847.6442399999996</v>
      </c>
      <c r="AL171" s="111">
        <v>5806.5186599999997</v>
      </c>
      <c r="AM171" s="111">
        <v>6087.8497399999997</v>
      </c>
      <c r="AN171" s="112">
        <v>-155.80725000000101</v>
      </c>
      <c r="AO171" s="112">
        <v>1653.4122500000001</v>
      </c>
      <c r="AP171" s="112">
        <v>-193.41747000000001</v>
      </c>
      <c r="AQ171" s="112">
        <v>-500.7851</v>
      </c>
      <c r="AR171" s="112">
        <v>253.63683</v>
      </c>
      <c r="AS171" s="112">
        <v>238.13928999999999</v>
      </c>
      <c r="AT171" s="112">
        <v>432.80820999999997</v>
      </c>
      <c r="AU171" s="112">
        <v>824.05885000000001</v>
      </c>
      <c r="AV171" s="112">
        <v>586.90204000000006</v>
      </c>
      <c r="AW171" s="113">
        <v>1970.6845000000001</v>
      </c>
      <c r="AX171" s="113">
        <v>2915.00371</v>
      </c>
      <c r="AY171" s="113">
        <v>2243.3380999999999</v>
      </c>
      <c r="AZ171" s="113">
        <v>1428.1197</v>
      </c>
      <c r="BA171" s="113">
        <v>590.40065000000004</v>
      </c>
      <c r="BB171" s="113">
        <v>513.83754999999996</v>
      </c>
      <c r="BC171" s="113">
        <v>170.12470999999999</v>
      </c>
      <c r="BD171" s="113">
        <v>231.90415999999999</v>
      </c>
      <c r="BE171" s="113">
        <v>222.18563</v>
      </c>
      <c r="BF171" s="112">
        <v>733.55809999999997</v>
      </c>
      <c r="BG171" s="112">
        <v>605.65219999999999</v>
      </c>
      <c r="BH171" s="112">
        <v>673.01130000000001</v>
      </c>
      <c r="BI171" s="112">
        <v>399.58515</v>
      </c>
      <c r="BJ171" s="112">
        <v>810.62694999999997</v>
      </c>
      <c r="BK171" s="112">
        <v>66.415350000000004</v>
      </c>
      <c r="BL171" s="112">
        <v>163.42005</v>
      </c>
      <c r="BM171" s="112">
        <v>2.6617000000000002</v>
      </c>
      <c r="BN171" s="112">
        <v>3620.7403199999999</v>
      </c>
      <c r="BO171" s="112">
        <v>1237.1264000000001</v>
      </c>
      <c r="BP171" s="112">
        <v>2309.35151</v>
      </c>
      <c r="BQ171" s="112">
        <v>1570.3268</v>
      </c>
      <c r="BR171" s="112">
        <v>1028.5345500000001</v>
      </c>
      <c r="BS171" s="112">
        <v>-220.22630000000001</v>
      </c>
      <c r="BT171" s="112">
        <v>447.42219999999998</v>
      </c>
      <c r="BU171" s="112">
        <v>6.7046599999999996</v>
      </c>
      <c r="BV171" s="112">
        <v>229.24245999999999</v>
      </c>
      <c r="BW171" s="112">
        <v>-3398.5546899999999</v>
      </c>
      <c r="BX171" s="112">
        <v>7970.3057799999997</v>
      </c>
      <c r="BY171" s="112">
        <v>8062.9921599999998</v>
      </c>
      <c r="BZ171" s="112">
        <v>8564.3105799999994</v>
      </c>
      <c r="CA171" s="112">
        <v>7981.4062199999998</v>
      </c>
      <c r="CB171" s="112">
        <v>6309.8738800000001</v>
      </c>
      <c r="CC171" s="112">
        <v>6518.4958900000001</v>
      </c>
      <c r="CD171" s="112">
        <v>6017.7689499999997</v>
      </c>
      <c r="CE171" s="112">
        <v>6038.4228199999998</v>
      </c>
      <c r="CF171" s="112">
        <v>6310.0353699999996</v>
      </c>
      <c r="CG171" s="112">
        <v>1392.9336499999999</v>
      </c>
      <c r="CH171" s="112">
        <v>655.93925999999999</v>
      </c>
      <c r="CI171" s="112">
        <v>1763.7442699999999</v>
      </c>
      <c r="CJ171" s="112">
        <v>1529.3196499999999</v>
      </c>
      <c r="CK171" s="112">
        <v>-473.86313000000001</v>
      </c>
      <c r="CL171" s="112">
        <v>209.28290999999999</v>
      </c>
      <c r="CM171" s="112">
        <v>-426.10354999999998</v>
      </c>
      <c r="CN171" s="112">
        <v>-594.81638999999996</v>
      </c>
      <c r="CO171" s="112">
        <v>-3985.4567299999999</v>
      </c>
      <c r="CP171" s="113">
        <v>6336.4318000000003</v>
      </c>
      <c r="CQ171" s="113">
        <v>7338.4817999999996</v>
      </c>
      <c r="CR171" s="113">
        <v>8398.3374999999996</v>
      </c>
      <c r="CS171" s="113">
        <v>9597.5249999999996</v>
      </c>
      <c r="CT171" s="113">
        <v>9408.9125000000004</v>
      </c>
      <c r="CU171" s="113">
        <v>9348.8968999999997</v>
      </c>
      <c r="CV171" s="113">
        <v>8808.1720000000005</v>
      </c>
      <c r="CW171" s="113">
        <v>7981.4346500000001</v>
      </c>
      <c r="CX171" s="113">
        <v>4965.4372999999996</v>
      </c>
      <c r="CY171" s="113">
        <v>6739.03478</v>
      </c>
      <c r="CZ171" s="113">
        <v>8233.9573400000008</v>
      </c>
      <c r="DA171" s="113">
        <v>9110.3098800000007</v>
      </c>
      <c r="DB171" s="113">
        <v>10916.349410000001</v>
      </c>
      <c r="DC171" s="113">
        <v>10261.003930000001</v>
      </c>
      <c r="DD171" s="113">
        <v>10364.58936</v>
      </c>
      <c r="DE171" s="113">
        <v>9513.6495500000001</v>
      </c>
      <c r="DF171" s="113">
        <v>8950.6208299999998</v>
      </c>
      <c r="DG171" s="113">
        <v>6184.4174499999999</v>
      </c>
      <c r="DH171" s="113">
        <v>3347.3039100000001</v>
      </c>
      <c r="DI171" s="113">
        <v>4186.2872100000004</v>
      </c>
      <c r="DJ171" s="113">
        <v>3298.8954800000001</v>
      </c>
      <c r="DK171" s="113">
        <v>3575.6153599999998</v>
      </c>
      <c r="DL171" s="113">
        <v>3394.13301</v>
      </c>
      <c r="DM171" s="113">
        <v>3288.4355300000002</v>
      </c>
      <c r="DN171" s="113">
        <v>2863.5992700000002</v>
      </c>
      <c r="DO171" s="113">
        <v>2949.6157899999998</v>
      </c>
      <c r="DP171" s="113">
        <v>4168.8691399999998</v>
      </c>
      <c r="DQ171" s="112">
        <v>3391.7308699999999</v>
      </c>
      <c r="DR171" s="112">
        <v>4047.67013</v>
      </c>
      <c r="DS171" s="112">
        <v>5811.4143999999997</v>
      </c>
      <c r="DT171" s="112">
        <v>7340.73405</v>
      </c>
      <c r="DU171" s="112">
        <v>6866.8709200000003</v>
      </c>
      <c r="DV171" s="112">
        <v>7076.1538300000002</v>
      </c>
      <c r="DW171" s="112">
        <v>6650.0502800000004</v>
      </c>
      <c r="DX171" s="112">
        <v>6001.00504</v>
      </c>
      <c r="DY171" s="112">
        <v>2015.5483099999999</v>
      </c>
      <c r="DZ171" s="112">
        <v>-13.191750000000001</v>
      </c>
      <c r="EA171" s="112">
        <v>-24.89903</v>
      </c>
      <c r="EB171" s="112">
        <v>-14.297739999999999</v>
      </c>
      <c r="EC171" s="112">
        <v>-26.36412</v>
      </c>
      <c r="ED171" s="112">
        <v>-43.616109999999999</v>
      </c>
      <c r="EE171" s="112">
        <v>-53.027729999999998</v>
      </c>
      <c r="EF171" s="112">
        <v>-59.184179999999998</v>
      </c>
      <c r="EG171" s="112">
        <v>-66.427130000000005</v>
      </c>
      <c r="EH171" s="112">
        <v>-116.10526</v>
      </c>
      <c r="EI171" s="112">
        <v>282.25324999999998</v>
      </c>
      <c r="EJ171" s="112">
        <v>204.79796999999999</v>
      </c>
      <c r="EK171" s="112">
        <v>178.96726000000001</v>
      </c>
      <c r="EL171" s="112">
        <v>198.07087999999999</v>
      </c>
      <c r="EM171" s="112">
        <v>554.58289000000002</v>
      </c>
      <c r="EN171" s="112">
        <v>1056.5142699999999</v>
      </c>
      <c r="EO171" s="112">
        <v>322.98282</v>
      </c>
      <c r="EP171" s="112">
        <v>226.98786999999999</v>
      </c>
      <c r="EQ171" s="114">
        <v>131.96574000000001</v>
      </c>
    </row>
    <row r="172" spans="1:147" ht="25.5" x14ac:dyDescent="0.25">
      <c r="A172" s="110" t="s">
        <v>264</v>
      </c>
      <c r="B172" s="110">
        <v>5587</v>
      </c>
      <c r="C172" s="110"/>
      <c r="D172" s="111">
        <v>35980.842900000003</v>
      </c>
      <c r="E172" s="111">
        <v>38327.983690000001</v>
      </c>
      <c r="F172" s="111">
        <v>40671.963759999999</v>
      </c>
      <c r="G172" s="111">
        <v>41432.122689999997</v>
      </c>
      <c r="H172" s="111">
        <v>46868.005019999997</v>
      </c>
      <c r="I172" s="111">
        <v>47261.775759999997</v>
      </c>
      <c r="J172" s="111">
        <v>49869.159050000002</v>
      </c>
      <c r="K172" s="111">
        <v>50081.389080000001</v>
      </c>
      <c r="L172" s="111">
        <v>50247.548179999998</v>
      </c>
      <c r="M172" s="111">
        <v>41941.603219999997</v>
      </c>
      <c r="N172" s="111">
        <v>40064.944600000003</v>
      </c>
      <c r="O172" s="111">
        <v>44656.46688</v>
      </c>
      <c r="P172" s="111">
        <v>46824.346530000003</v>
      </c>
      <c r="Q172" s="111">
        <v>47276.233509999998</v>
      </c>
      <c r="R172" s="111">
        <v>47902.215320000003</v>
      </c>
      <c r="S172" s="111">
        <v>49402.689760000001</v>
      </c>
      <c r="T172" s="111">
        <v>53071.219239999999</v>
      </c>
      <c r="U172" s="111">
        <v>58338.093800000002</v>
      </c>
      <c r="V172" s="112">
        <v>-5960.7603199999903</v>
      </c>
      <c r="W172" s="112">
        <v>-1736.96091</v>
      </c>
      <c r="X172" s="112">
        <v>-3984.5031199999999</v>
      </c>
      <c r="Y172" s="112">
        <v>-5392.2238400000097</v>
      </c>
      <c r="Z172" s="112">
        <v>-408.22849000000099</v>
      </c>
      <c r="AA172" s="112">
        <v>-640.43956000000605</v>
      </c>
      <c r="AB172" s="112">
        <v>466.46929000000102</v>
      </c>
      <c r="AC172" s="112">
        <v>-2989.83016</v>
      </c>
      <c r="AD172" s="112">
        <v>-8090.5456199999999</v>
      </c>
      <c r="AE172" s="111">
        <v>32950.886160000002</v>
      </c>
      <c r="AF172" s="111">
        <v>34443.673470000002</v>
      </c>
      <c r="AG172" s="111">
        <v>37474.533779999998</v>
      </c>
      <c r="AH172" s="111">
        <v>38173.106540000001</v>
      </c>
      <c r="AI172" s="111">
        <v>43169.20205</v>
      </c>
      <c r="AJ172" s="111">
        <v>42940.83769</v>
      </c>
      <c r="AK172" s="111">
        <v>45240.122029999999</v>
      </c>
      <c r="AL172" s="111">
        <v>45477.353569999999</v>
      </c>
      <c r="AM172" s="111">
        <v>45603.991450000001</v>
      </c>
      <c r="AN172" s="112">
        <v>8990.7170600000009</v>
      </c>
      <c r="AO172" s="112">
        <v>5621.2711300000001</v>
      </c>
      <c r="AP172" s="112">
        <v>7181.9331000000002</v>
      </c>
      <c r="AQ172" s="112">
        <v>8651.23999</v>
      </c>
      <c r="AR172" s="112">
        <v>4107.0314600000002</v>
      </c>
      <c r="AS172" s="112">
        <v>4961.37763</v>
      </c>
      <c r="AT172" s="112">
        <v>4162.5677299999998</v>
      </c>
      <c r="AU172" s="112">
        <v>7593.8656700000001</v>
      </c>
      <c r="AV172" s="112">
        <v>12734.102349999999</v>
      </c>
      <c r="AW172" s="113">
        <v>14042.99785</v>
      </c>
      <c r="AX172" s="113">
        <v>9806.42497</v>
      </c>
      <c r="AY172" s="113">
        <v>6985.5559400000002</v>
      </c>
      <c r="AZ172" s="113">
        <v>3818.7090499999999</v>
      </c>
      <c r="BA172" s="113">
        <v>3914.3205800000001</v>
      </c>
      <c r="BB172" s="113">
        <v>17671.20895</v>
      </c>
      <c r="BC172" s="113">
        <v>8351.7726899999998</v>
      </c>
      <c r="BD172" s="113">
        <v>2510.9924999999998</v>
      </c>
      <c r="BE172" s="113">
        <v>3345.9526500000002</v>
      </c>
      <c r="BF172" s="112">
        <v>5.6218000000000004</v>
      </c>
      <c r="BG172" s="112">
        <v>5.01675</v>
      </c>
      <c r="BH172" s="112">
        <v>156.9462</v>
      </c>
      <c r="BI172" s="112">
        <v>296.78834000000001</v>
      </c>
      <c r="BJ172" s="112">
        <v>15</v>
      </c>
      <c r="BK172" s="112">
        <v>21.179539999999999</v>
      </c>
      <c r="BL172" s="112">
        <v>722.57489999999996</v>
      </c>
      <c r="BM172" s="112">
        <v>75.148600000000002</v>
      </c>
      <c r="BN172" s="112">
        <v>222.86985999999999</v>
      </c>
      <c r="BO172" s="112">
        <v>14037.376050000001</v>
      </c>
      <c r="BP172" s="112">
        <v>9801.4082199999993</v>
      </c>
      <c r="BQ172" s="112">
        <v>6828.6097399999999</v>
      </c>
      <c r="BR172" s="112">
        <v>3521.9207099999999</v>
      </c>
      <c r="BS172" s="112">
        <v>3899.3205800000001</v>
      </c>
      <c r="BT172" s="112">
        <v>17650.029409999999</v>
      </c>
      <c r="BU172" s="112">
        <v>7629.1977900000002</v>
      </c>
      <c r="BV172" s="112">
        <v>2435.8438999999998</v>
      </c>
      <c r="BW172" s="112">
        <v>3123.0827899999999</v>
      </c>
      <c r="BX172" s="112">
        <v>46993.884010000002</v>
      </c>
      <c r="BY172" s="112">
        <v>44250.098440000002</v>
      </c>
      <c r="BZ172" s="112">
        <v>44460.089720000004</v>
      </c>
      <c r="CA172" s="112">
        <v>41991.815589999998</v>
      </c>
      <c r="CB172" s="112">
        <v>47083.522629999999</v>
      </c>
      <c r="CC172" s="112">
        <v>60612.04664</v>
      </c>
      <c r="CD172" s="112">
        <v>53591.894719999997</v>
      </c>
      <c r="CE172" s="112">
        <v>47988.34607</v>
      </c>
      <c r="CF172" s="112">
        <v>48949.944100000001</v>
      </c>
      <c r="CG172" s="112">
        <v>5046.6589899999999</v>
      </c>
      <c r="CH172" s="112">
        <v>4180.1370900000002</v>
      </c>
      <c r="CI172" s="112">
        <v>-353.32335999999998</v>
      </c>
      <c r="CJ172" s="112">
        <v>-5129.3192799999997</v>
      </c>
      <c r="CK172" s="112">
        <v>-207.71088</v>
      </c>
      <c r="CL172" s="112">
        <v>12688.65178</v>
      </c>
      <c r="CM172" s="112">
        <v>3466.63006</v>
      </c>
      <c r="CN172" s="112">
        <v>-5158.0217700000003</v>
      </c>
      <c r="CO172" s="112">
        <v>-9611.0195600000006</v>
      </c>
      <c r="CP172" s="113">
        <v>47005</v>
      </c>
      <c r="CQ172" s="113">
        <v>49005</v>
      </c>
      <c r="CR172" s="113">
        <v>52005</v>
      </c>
      <c r="CS172" s="113">
        <v>46005</v>
      </c>
      <c r="CT172" s="113">
        <v>50005</v>
      </c>
      <c r="CU172" s="113">
        <v>59005</v>
      </c>
      <c r="CV172" s="113">
        <v>65005</v>
      </c>
      <c r="CW172" s="113">
        <v>61015.212</v>
      </c>
      <c r="CX172" s="113">
        <v>56018.006399999998</v>
      </c>
      <c r="CY172" s="113">
        <v>50916.585229999997</v>
      </c>
      <c r="CZ172" s="113">
        <v>51339.831100000003</v>
      </c>
      <c r="DA172" s="113">
        <v>54933.320899999999</v>
      </c>
      <c r="DB172" s="113">
        <v>47783.477500000001</v>
      </c>
      <c r="DC172" s="113">
        <v>52032.95463</v>
      </c>
      <c r="DD172" s="113">
        <v>61498.841359999999</v>
      </c>
      <c r="DE172" s="113">
        <v>67466.253060000003</v>
      </c>
      <c r="DF172" s="113">
        <v>63483.652090000003</v>
      </c>
      <c r="DG172" s="113">
        <v>58302.758710000002</v>
      </c>
      <c r="DH172" s="113">
        <v>19304.202860000001</v>
      </c>
      <c r="DI172" s="113">
        <v>15539.503339999999</v>
      </c>
      <c r="DJ172" s="113">
        <v>19490.258099999999</v>
      </c>
      <c r="DK172" s="113">
        <v>17463.008279999998</v>
      </c>
      <c r="DL172" s="113">
        <v>21924.908889999999</v>
      </c>
      <c r="DM172" s="113">
        <v>18707.576939999999</v>
      </c>
      <c r="DN172" s="113">
        <v>21208.35858</v>
      </c>
      <c r="DO172" s="113">
        <v>22373.56738</v>
      </c>
      <c r="DP172" s="113">
        <v>26800.899160000001</v>
      </c>
      <c r="DQ172" s="112">
        <v>31612.382369999999</v>
      </c>
      <c r="DR172" s="112">
        <v>35800.32776</v>
      </c>
      <c r="DS172" s="112">
        <v>35443.0628</v>
      </c>
      <c r="DT172" s="112">
        <v>30320.469219999999</v>
      </c>
      <c r="DU172" s="112">
        <v>30108.045740000001</v>
      </c>
      <c r="DV172" s="112">
        <v>42791.26442</v>
      </c>
      <c r="DW172" s="112">
        <v>46257.894480000003</v>
      </c>
      <c r="DX172" s="112">
        <v>41110.084710000003</v>
      </c>
      <c r="DY172" s="112">
        <v>31501.859550000001</v>
      </c>
      <c r="DZ172" s="112">
        <v>533.12198999999998</v>
      </c>
      <c r="EA172" s="112">
        <v>697.96795999999995</v>
      </c>
      <c r="EB172" s="112">
        <v>698.31863999999996</v>
      </c>
      <c r="EC172" s="112">
        <v>672.27993000000004</v>
      </c>
      <c r="ED172" s="112">
        <v>591.31656999999996</v>
      </c>
      <c r="EE172" s="112">
        <v>488.41458</v>
      </c>
      <c r="EF172" s="112">
        <v>451.63182999999998</v>
      </c>
      <c r="EG172" s="112">
        <v>55.730460000000001</v>
      </c>
      <c r="EH172" s="112">
        <v>147.26066</v>
      </c>
      <c r="EI172" s="112">
        <v>3563.07899</v>
      </c>
      <c r="EJ172" s="112">
        <v>4582.2779600000003</v>
      </c>
      <c r="EK172" s="112">
        <v>3895.7486399999998</v>
      </c>
      <c r="EL172" s="112">
        <v>3931.2959300000002</v>
      </c>
      <c r="EM172" s="112">
        <v>4290.1195699999998</v>
      </c>
      <c r="EN172" s="112">
        <v>4809.3525799999998</v>
      </c>
      <c r="EO172" s="112">
        <v>5080.6688299999996</v>
      </c>
      <c r="EP172" s="112">
        <v>4659.7664599999998</v>
      </c>
      <c r="EQ172" s="114">
        <v>4790.8176599999997</v>
      </c>
    </row>
    <row r="173" spans="1:147" x14ac:dyDescent="0.25">
      <c r="A173" s="110" t="s">
        <v>263</v>
      </c>
      <c r="B173" s="110">
        <v>5731</v>
      </c>
      <c r="C173" s="110"/>
      <c r="D173" s="111">
        <v>7171.3236200000001</v>
      </c>
      <c r="E173" s="111">
        <v>5564.4465300000002</v>
      </c>
      <c r="F173" s="111">
        <v>5789.9146799999999</v>
      </c>
      <c r="G173" s="111">
        <v>6348.26566</v>
      </c>
      <c r="H173" s="111">
        <v>9508.7638499999994</v>
      </c>
      <c r="I173" s="111">
        <v>7251.5609999999997</v>
      </c>
      <c r="J173" s="111">
        <v>6632.2251900000001</v>
      </c>
      <c r="K173" s="111">
        <v>7144.2043700000004</v>
      </c>
      <c r="L173" s="111">
        <v>6600.0879500000001</v>
      </c>
      <c r="M173" s="111">
        <v>6016.6021899999996</v>
      </c>
      <c r="N173" s="111">
        <v>6935.6100299999998</v>
      </c>
      <c r="O173" s="111">
        <v>5901.0818799999997</v>
      </c>
      <c r="P173" s="111">
        <v>7801.95856</v>
      </c>
      <c r="Q173" s="111">
        <v>11054.510619999999</v>
      </c>
      <c r="R173" s="111">
        <v>7713.0893500000002</v>
      </c>
      <c r="S173" s="111">
        <v>7694.3460299999997</v>
      </c>
      <c r="T173" s="111">
        <v>7036.50054</v>
      </c>
      <c r="U173" s="111">
        <v>7927.8961099999997</v>
      </c>
      <c r="V173" s="112">
        <v>1154.7214300000001</v>
      </c>
      <c r="W173" s="112">
        <v>-1371.1635000000001</v>
      </c>
      <c r="X173" s="112">
        <v>-111.16719999999999</v>
      </c>
      <c r="Y173" s="112">
        <v>-1453.6929</v>
      </c>
      <c r="Z173" s="112">
        <v>-1545.74677</v>
      </c>
      <c r="AA173" s="112">
        <v>-461.52835000000101</v>
      </c>
      <c r="AB173" s="112">
        <v>-1062.12084</v>
      </c>
      <c r="AC173" s="112">
        <v>107.70383</v>
      </c>
      <c r="AD173" s="112">
        <v>-1327.80816</v>
      </c>
      <c r="AE173" s="111">
        <v>5999.7115299999996</v>
      </c>
      <c r="AF173" s="111">
        <v>5177.8465299999998</v>
      </c>
      <c r="AG173" s="111">
        <v>5238.8788299999997</v>
      </c>
      <c r="AH173" s="111">
        <v>5442.1526800000001</v>
      </c>
      <c r="AI173" s="111">
        <v>5693.1721900000002</v>
      </c>
      <c r="AJ173" s="111">
        <v>5444.16608</v>
      </c>
      <c r="AK173" s="111">
        <v>6208.5815899999998</v>
      </c>
      <c r="AL173" s="111">
        <v>6737.89599</v>
      </c>
      <c r="AM173" s="111">
        <v>6250.7999499999996</v>
      </c>
      <c r="AN173" s="112">
        <v>16.89066</v>
      </c>
      <c r="AO173" s="112">
        <v>1757.7635</v>
      </c>
      <c r="AP173" s="112">
        <v>662.20304999999996</v>
      </c>
      <c r="AQ173" s="112">
        <v>2359.8058799999999</v>
      </c>
      <c r="AR173" s="112">
        <v>5361.3384299999998</v>
      </c>
      <c r="AS173" s="112">
        <v>2268.9232699999998</v>
      </c>
      <c r="AT173" s="112">
        <v>1485.7644399999999</v>
      </c>
      <c r="AU173" s="112">
        <v>298.60455000000002</v>
      </c>
      <c r="AV173" s="112">
        <v>1677.0961600000001</v>
      </c>
      <c r="AW173" s="113">
        <v>870.91917000000001</v>
      </c>
      <c r="AX173" s="113">
        <v>140.80185</v>
      </c>
      <c r="AY173" s="113">
        <v>2560.9241200000001</v>
      </c>
      <c r="AZ173" s="113">
        <v>3620.34978</v>
      </c>
      <c r="BA173" s="113">
        <v>3737.95192</v>
      </c>
      <c r="BB173" s="113">
        <v>2324.9449399999999</v>
      </c>
      <c r="BC173" s="113">
        <v>373.82934999999998</v>
      </c>
      <c r="BD173" s="113">
        <v>339.73554999999999</v>
      </c>
      <c r="BE173" s="113">
        <v>104.33325000000001</v>
      </c>
      <c r="BF173" s="112">
        <v>1</v>
      </c>
      <c r="BG173" s="112">
        <v>88.541499999999999</v>
      </c>
      <c r="BH173" s="112">
        <v>70</v>
      </c>
      <c r="BI173" s="112">
        <v>127.4564</v>
      </c>
      <c r="BJ173" s="112">
        <v>64.940209999999993</v>
      </c>
      <c r="BK173" s="112">
        <v>50.177500000000002</v>
      </c>
      <c r="BL173" s="112">
        <v>87.995000000000005</v>
      </c>
      <c r="BM173" s="112">
        <v>23.762650000000001</v>
      </c>
      <c r="BN173" s="112">
        <v>0</v>
      </c>
      <c r="BO173" s="112">
        <v>869.91917000000001</v>
      </c>
      <c r="BP173" s="112">
        <v>52.260350000000003</v>
      </c>
      <c r="BQ173" s="112">
        <v>2490.9241200000001</v>
      </c>
      <c r="BR173" s="112">
        <v>3492.89338</v>
      </c>
      <c r="BS173" s="112">
        <v>3673.0117100000002</v>
      </c>
      <c r="BT173" s="112">
        <v>2274.7674400000001</v>
      </c>
      <c r="BU173" s="112">
        <v>285.83434999999997</v>
      </c>
      <c r="BV173" s="112">
        <v>315.97289999999998</v>
      </c>
      <c r="BW173" s="112">
        <v>104.33325000000001</v>
      </c>
      <c r="BX173" s="112">
        <v>6870.6306999999997</v>
      </c>
      <c r="BY173" s="112">
        <v>5318.6483799999996</v>
      </c>
      <c r="BZ173" s="112">
        <v>7799.8029500000002</v>
      </c>
      <c r="CA173" s="112">
        <v>9062.5024599999997</v>
      </c>
      <c r="CB173" s="112">
        <v>9431.1241100000007</v>
      </c>
      <c r="CC173" s="112">
        <v>7769.1110200000003</v>
      </c>
      <c r="CD173" s="112">
        <v>6582.4109399999998</v>
      </c>
      <c r="CE173" s="112">
        <v>7077.6315400000003</v>
      </c>
      <c r="CF173" s="112">
        <v>6355.1332000000002</v>
      </c>
      <c r="CG173" s="112">
        <v>853.02850999999998</v>
      </c>
      <c r="CH173" s="112">
        <v>-1705.50315</v>
      </c>
      <c r="CI173" s="112">
        <v>1828.7210700000001</v>
      </c>
      <c r="CJ173" s="112">
        <v>1133.0875000000001</v>
      </c>
      <c r="CK173" s="112">
        <v>-1688.32672</v>
      </c>
      <c r="CL173" s="112">
        <v>5.8441700000000001</v>
      </c>
      <c r="CM173" s="112">
        <v>-1199.9300900000001</v>
      </c>
      <c r="CN173" s="112">
        <v>17.36835</v>
      </c>
      <c r="CO173" s="112">
        <v>-1572.7629099999999</v>
      </c>
      <c r="CP173" s="113">
        <v>8056.5</v>
      </c>
      <c r="CQ173" s="113">
        <v>7969.5</v>
      </c>
      <c r="CR173" s="113">
        <v>10085.325000000001</v>
      </c>
      <c r="CS173" s="113">
        <v>11142.424999999999</v>
      </c>
      <c r="CT173" s="113">
        <v>10514.525</v>
      </c>
      <c r="CU173" s="113">
        <v>10906.625</v>
      </c>
      <c r="CV173" s="113">
        <v>10528.725</v>
      </c>
      <c r="CW173" s="113">
        <v>9860.8250000000007</v>
      </c>
      <c r="CX173" s="113">
        <v>9504.9249999999993</v>
      </c>
      <c r="CY173" s="113">
        <v>9514.0609899999999</v>
      </c>
      <c r="CZ173" s="113">
        <v>8724.7109700000001</v>
      </c>
      <c r="DA173" s="113">
        <v>10971.06033</v>
      </c>
      <c r="DB173" s="113">
        <v>12021.884169999999</v>
      </c>
      <c r="DC173" s="113">
        <v>11289.246080000001</v>
      </c>
      <c r="DD173" s="113">
        <v>11544.579589999999</v>
      </c>
      <c r="DE173" s="113">
        <v>11129.71142</v>
      </c>
      <c r="DF173" s="113">
        <v>10914.656360000001</v>
      </c>
      <c r="DG173" s="113">
        <v>9984.3197999999993</v>
      </c>
      <c r="DH173" s="113">
        <v>2356.5504000000001</v>
      </c>
      <c r="DI173" s="113">
        <v>3317.7035299999998</v>
      </c>
      <c r="DJ173" s="113">
        <v>3755.7918199999999</v>
      </c>
      <c r="DK173" s="113">
        <v>3707.5762100000002</v>
      </c>
      <c r="DL173" s="113">
        <v>4663.2648399999998</v>
      </c>
      <c r="DM173" s="113">
        <v>4912.7541799999999</v>
      </c>
      <c r="DN173" s="113">
        <v>5697.8161</v>
      </c>
      <c r="DO173" s="113">
        <v>5465.3926899999997</v>
      </c>
      <c r="DP173" s="113">
        <v>6107.8190400000003</v>
      </c>
      <c r="DQ173" s="112">
        <v>7157.5105899999999</v>
      </c>
      <c r="DR173" s="112">
        <v>5407.0074400000003</v>
      </c>
      <c r="DS173" s="112">
        <v>7215.2685099999999</v>
      </c>
      <c r="DT173" s="112">
        <v>8314.3079600000001</v>
      </c>
      <c r="DU173" s="112">
        <v>6625.9812400000001</v>
      </c>
      <c r="DV173" s="112">
        <v>6631.8254100000004</v>
      </c>
      <c r="DW173" s="112">
        <v>5431.8953199999996</v>
      </c>
      <c r="DX173" s="112">
        <v>5449.2636700000003</v>
      </c>
      <c r="DY173" s="112">
        <v>3876.5007599999999</v>
      </c>
      <c r="DZ173" s="112">
        <v>177.11416</v>
      </c>
      <c r="EA173" s="112">
        <v>-252.57453000000001</v>
      </c>
      <c r="EB173" s="112">
        <v>152.21353999999999</v>
      </c>
      <c r="EC173" s="112">
        <v>50.625450000000001</v>
      </c>
      <c r="ED173" s="112">
        <v>181.77495999999999</v>
      </c>
      <c r="EE173" s="112">
        <v>172.72104999999999</v>
      </c>
      <c r="EF173" s="112">
        <v>147.73564999999999</v>
      </c>
      <c r="EG173" s="112">
        <v>133.11562000000001</v>
      </c>
      <c r="EH173" s="112">
        <v>58.681600000000003</v>
      </c>
      <c r="EI173" s="112">
        <v>1348.7261599999999</v>
      </c>
      <c r="EJ173" s="112">
        <v>134.02547000000001</v>
      </c>
      <c r="EK173" s="112">
        <v>703.24954000000002</v>
      </c>
      <c r="EL173" s="112">
        <v>956.73844999999994</v>
      </c>
      <c r="EM173" s="112">
        <v>3997.3669599999998</v>
      </c>
      <c r="EN173" s="112">
        <v>1980.1160500000001</v>
      </c>
      <c r="EO173" s="112">
        <v>571.37964999999997</v>
      </c>
      <c r="EP173" s="112">
        <v>539.42362000000003</v>
      </c>
      <c r="EQ173" s="114">
        <v>407.96960000000001</v>
      </c>
    </row>
    <row r="174" spans="1:147" x14ac:dyDescent="0.25">
      <c r="A174" s="110" t="s">
        <v>262</v>
      </c>
      <c r="B174" s="110">
        <v>5750</v>
      </c>
      <c r="C174" s="110"/>
      <c r="D174" s="111">
        <v>800.24942999999996</v>
      </c>
      <c r="E174" s="111">
        <v>794.89682000000005</v>
      </c>
      <c r="F174" s="111">
        <v>811.16935000000001</v>
      </c>
      <c r="G174" s="111">
        <v>772.92884000000004</v>
      </c>
      <c r="H174" s="111">
        <v>830.46579999999994</v>
      </c>
      <c r="I174" s="111">
        <v>934.38706999999999</v>
      </c>
      <c r="J174" s="111">
        <v>923.79220999999995</v>
      </c>
      <c r="K174" s="111">
        <v>948.14558999999997</v>
      </c>
      <c r="L174" s="111">
        <v>877.68467999999996</v>
      </c>
      <c r="M174" s="111">
        <v>928.58425999999997</v>
      </c>
      <c r="N174" s="111">
        <v>1115.9404199999999</v>
      </c>
      <c r="O174" s="111">
        <v>841.15164000000004</v>
      </c>
      <c r="P174" s="111">
        <v>803.33897000000002</v>
      </c>
      <c r="Q174" s="111">
        <v>1024.5789199999999</v>
      </c>
      <c r="R174" s="111">
        <v>961.26044999999999</v>
      </c>
      <c r="S174" s="111">
        <v>921.83207000000004</v>
      </c>
      <c r="T174" s="111">
        <v>1022.42474</v>
      </c>
      <c r="U174" s="111">
        <v>954.59959000000003</v>
      </c>
      <c r="V174" s="112">
        <v>-128.33483000000001</v>
      </c>
      <c r="W174" s="112">
        <v>-321.04360000000003</v>
      </c>
      <c r="X174" s="112">
        <v>-29.982289999999999</v>
      </c>
      <c r="Y174" s="112">
        <v>-30.410129999999999</v>
      </c>
      <c r="Z174" s="112">
        <v>-194.11312000000001</v>
      </c>
      <c r="AA174" s="112">
        <v>-26.873380000000001</v>
      </c>
      <c r="AB174" s="112">
        <v>1.9601399999999101</v>
      </c>
      <c r="AC174" s="112">
        <v>-74.279150000000101</v>
      </c>
      <c r="AD174" s="112">
        <v>-76.914910000000106</v>
      </c>
      <c r="AE174" s="111">
        <v>737.59942999999998</v>
      </c>
      <c r="AF174" s="111">
        <v>732.24681999999996</v>
      </c>
      <c r="AG174" s="111">
        <v>748.51935000000003</v>
      </c>
      <c r="AH174" s="111">
        <v>700.30304000000001</v>
      </c>
      <c r="AI174" s="111">
        <v>770.16279999999995</v>
      </c>
      <c r="AJ174" s="111">
        <v>874.08407</v>
      </c>
      <c r="AK174" s="111">
        <v>863.48920999999996</v>
      </c>
      <c r="AL174" s="111">
        <v>883.90233999999998</v>
      </c>
      <c r="AM174" s="111">
        <v>804.04467999999997</v>
      </c>
      <c r="AN174" s="112">
        <v>190.98482999999999</v>
      </c>
      <c r="AO174" s="112">
        <v>383.6936</v>
      </c>
      <c r="AP174" s="112">
        <v>92.632289999999998</v>
      </c>
      <c r="AQ174" s="112">
        <v>103.03592999999999</v>
      </c>
      <c r="AR174" s="112">
        <v>254.41612000000001</v>
      </c>
      <c r="AS174" s="112">
        <v>87.176379999999995</v>
      </c>
      <c r="AT174" s="112">
        <v>58.342860000000101</v>
      </c>
      <c r="AU174" s="112">
        <v>138.5224</v>
      </c>
      <c r="AV174" s="112">
        <v>150.55491000000001</v>
      </c>
      <c r="AW174" s="113">
        <v>58.893099999999997</v>
      </c>
      <c r="AX174" s="113">
        <v>199.26740000000001</v>
      </c>
      <c r="AY174" s="113">
        <v>478.78314999999998</v>
      </c>
      <c r="AZ174" s="113">
        <v>2</v>
      </c>
      <c r="BA174" s="113">
        <v>23.2</v>
      </c>
      <c r="BB174" s="113">
        <v>63.1068</v>
      </c>
      <c r="BC174" s="113">
        <v>31.417549999999999</v>
      </c>
      <c r="BD174" s="113">
        <v>549.26495</v>
      </c>
      <c r="BE174" s="113">
        <v>83.381680000000003</v>
      </c>
      <c r="BF174" s="112">
        <v>0</v>
      </c>
      <c r="BG174" s="112">
        <v>0</v>
      </c>
      <c r="BH174" s="112">
        <v>27.719000000000001</v>
      </c>
      <c r="BI174" s="112">
        <v>0</v>
      </c>
      <c r="BJ174" s="112">
        <v>0</v>
      </c>
      <c r="BK174" s="112">
        <v>0</v>
      </c>
      <c r="BL174" s="112">
        <v>0</v>
      </c>
      <c r="BM174" s="112">
        <v>0</v>
      </c>
      <c r="BN174" s="112">
        <v>1.5</v>
      </c>
      <c r="BO174" s="112">
        <v>58.893099999999997</v>
      </c>
      <c r="BP174" s="112">
        <v>199.26740000000001</v>
      </c>
      <c r="BQ174" s="112">
        <v>451.06414999999998</v>
      </c>
      <c r="BR174" s="112">
        <v>2</v>
      </c>
      <c r="BS174" s="112">
        <v>23.2</v>
      </c>
      <c r="BT174" s="112">
        <v>63.1068</v>
      </c>
      <c r="BU174" s="112">
        <v>31.417549999999999</v>
      </c>
      <c r="BV174" s="112">
        <v>549.26495</v>
      </c>
      <c r="BW174" s="112">
        <v>81.881680000000003</v>
      </c>
      <c r="BX174" s="112">
        <v>796.49252999999999</v>
      </c>
      <c r="BY174" s="112">
        <v>931.51422000000002</v>
      </c>
      <c r="BZ174" s="112">
        <v>1227.3025</v>
      </c>
      <c r="CA174" s="112">
        <v>702.30304000000001</v>
      </c>
      <c r="CB174" s="112">
        <v>793.36279999999999</v>
      </c>
      <c r="CC174" s="112">
        <v>937.19087000000002</v>
      </c>
      <c r="CD174" s="112">
        <v>894.90675999999996</v>
      </c>
      <c r="CE174" s="112">
        <v>1433.1672900000001</v>
      </c>
      <c r="CF174" s="112">
        <v>887.42636000000005</v>
      </c>
      <c r="CG174" s="112">
        <v>-132.09173000000001</v>
      </c>
      <c r="CH174" s="112">
        <v>-184.42619999999999</v>
      </c>
      <c r="CI174" s="112">
        <v>358.43185999999997</v>
      </c>
      <c r="CJ174" s="112">
        <v>-101.03592999999999</v>
      </c>
      <c r="CK174" s="112">
        <v>-231.21611999999999</v>
      </c>
      <c r="CL174" s="112">
        <v>-24.069579999999998</v>
      </c>
      <c r="CM174" s="112">
        <v>-26.92531</v>
      </c>
      <c r="CN174" s="112">
        <v>410.74254999999999</v>
      </c>
      <c r="CO174" s="112">
        <v>-68.673230000000004</v>
      </c>
      <c r="CP174" s="113">
        <v>880.16489999999999</v>
      </c>
      <c r="CQ174" s="113">
        <v>1002.783</v>
      </c>
      <c r="CR174" s="113">
        <v>953.21600000000001</v>
      </c>
      <c r="CS174" s="113">
        <v>903.649</v>
      </c>
      <c r="CT174" s="113">
        <v>1954.0820000000001</v>
      </c>
      <c r="CU174" s="113">
        <v>1973.0816500000001</v>
      </c>
      <c r="CV174" s="113">
        <v>1880.1809499999999</v>
      </c>
      <c r="CW174" s="113">
        <v>2568.9492500000001</v>
      </c>
      <c r="CX174" s="113">
        <v>2457.7155499999999</v>
      </c>
      <c r="CY174" s="113">
        <v>1112.6716899999999</v>
      </c>
      <c r="CZ174" s="113">
        <v>1083.8532</v>
      </c>
      <c r="DA174" s="113">
        <v>993.75963999999999</v>
      </c>
      <c r="DB174" s="113">
        <v>948.26155000000006</v>
      </c>
      <c r="DC174" s="113">
        <v>2131.23063</v>
      </c>
      <c r="DD174" s="113">
        <v>2035.71315</v>
      </c>
      <c r="DE174" s="113">
        <v>1906.50785</v>
      </c>
      <c r="DF174" s="113">
        <v>2678.3440500000002</v>
      </c>
      <c r="DG174" s="113">
        <v>2585.7211499999999</v>
      </c>
      <c r="DH174" s="113">
        <v>1116.5811100000001</v>
      </c>
      <c r="DI174" s="113">
        <v>1272.1888200000001</v>
      </c>
      <c r="DJ174" s="113">
        <v>823.66340000000002</v>
      </c>
      <c r="DK174" s="113">
        <v>879.20123999999998</v>
      </c>
      <c r="DL174" s="113">
        <v>2293.3864400000002</v>
      </c>
      <c r="DM174" s="113">
        <v>2221.9385400000001</v>
      </c>
      <c r="DN174" s="113">
        <v>2119.6585500000001</v>
      </c>
      <c r="DO174" s="113">
        <v>2480.7521999999999</v>
      </c>
      <c r="DP174" s="113">
        <v>2456.8025299999999</v>
      </c>
      <c r="DQ174" s="112">
        <v>-3.9094199999999999</v>
      </c>
      <c r="DR174" s="112">
        <v>-188.33562000000001</v>
      </c>
      <c r="DS174" s="112">
        <v>170.09623999999999</v>
      </c>
      <c r="DT174" s="112">
        <v>69.060310000000001</v>
      </c>
      <c r="DU174" s="112">
        <v>-162.15581</v>
      </c>
      <c r="DV174" s="112">
        <v>-186.22539</v>
      </c>
      <c r="DW174" s="112">
        <v>-213.1507</v>
      </c>
      <c r="DX174" s="112">
        <v>197.59184999999999</v>
      </c>
      <c r="DY174" s="112">
        <v>128.91862</v>
      </c>
      <c r="DZ174" s="112">
        <v>-7.2375800000000003</v>
      </c>
      <c r="EA174" s="112">
        <v>-10.57316</v>
      </c>
      <c r="EB174" s="112">
        <v>-13.825139999999999</v>
      </c>
      <c r="EC174" s="112">
        <v>-17.265260000000001</v>
      </c>
      <c r="ED174" s="112">
        <v>-17.30237</v>
      </c>
      <c r="EE174" s="112">
        <v>-13.83976</v>
      </c>
      <c r="EF174" s="112">
        <v>-15.060639999999999</v>
      </c>
      <c r="EG174" s="112">
        <v>-15.65671</v>
      </c>
      <c r="EH174" s="112">
        <v>-15.816190000000001</v>
      </c>
      <c r="EI174" s="112">
        <v>55.412419999999997</v>
      </c>
      <c r="EJ174" s="112">
        <v>52.076839999999997</v>
      </c>
      <c r="EK174" s="112">
        <v>48.824860000000001</v>
      </c>
      <c r="EL174" s="112">
        <v>55.36074</v>
      </c>
      <c r="EM174" s="112">
        <v>43.000630000000001</v>
      </c>
      <c r="EN174" s="112">
        <v>46.463239999999999</v>
      </c>
      <c r="EO174" s="112">
        <v>45.242359999999998</v>
      </c>
      <c r="EP174" s="112">
        <v>48.586289999999998</v>
      </c>
      <c r="EQ174" s="114">
        <v>57.823810000000002</v>
      </c>
    </row>
    <row r="175" spans="1:147" x14ac:dyDescent="0.25">
      <c r="A175" s="110" t="s">
        <v>261</v>
      </c>
      <c r="B175" s="110">
        <v>5407</v>
      </c>
      <c r="C175" s="110"/>
      <c r="D175" s="111">
        <v>17664.2929</v>
      </c>
      <c r="E175" s="111">
        <v>17349.340250000001</v>
      </c>
      <c r="F175" s="111">
        <v>18047.713500000002</v>
      </c>
      <c r="G175" s="111">
        <v>18389.369050000001</v>
      </c>
      <c r="H175" s="111">
        <v>19498.963800000001</v>
      </c>
      <c r="I175" s="111">
        <v>20228.918229999999</v>
      </c>
      <c r="J175" s="111">
        <v>20591.27765</v>
      </c>
      <c r="K175" s="111">
        <v>18991.116269999999</v>
      </c>
      <c r="L175" s="111">
        <v>19795.594710000001</v>
      </c>
      <c r="M175" s="111">
        <v>20224.278350000001</v>
      </c>
      <c r="N175" s="111">
        <v>20743.529299999998</v>
      </c>
      <c r="O175" s="111">
        <v>21268.327799999999</v>
      </c>
      <c r="P175" s="111">
        <v>18955.367139999998</v>
      </c>
      <c r="Q175" s="111">
        <v>18525.884249999999</v>
      </c>
      <c r="R175" s="111">
        <v>19657.741590000001</v>
      </c>
      <c r="S175" s="111">
        <v>20796.581269999999</v>
      </c>
      <c r="T175" s="111">
        <v>19264.46314</v>
      </c>
      <c r="U175" s="111">
        <v>19744.342710000001</v>
      </c>
      <c r="V175" s="112">
        <v>-2559.9854500000001</v>
      </c>
      <c r="W175" s="112">
        <v>-3394.18905</v>
      </c>
      <c r="X175" s="112">
        <v>-3220.6143000000002</v>
      </c>
      <c r="Y175" s="112">
        <v>-565.99808999999698</v>
      </c>
      <c r="Z175" s="112">
        <v>973.07955000000197</v>
      </c>
      <c r="AA175" s="112">
        <v>571.17663999999797</v>
      </c>
      <c r="AB175" s="112">
        <v>-205.303619999999</v>
      </c>
      <c r="AC175" s="112">
        <v>-273.34687000000099</v>
      </c>
      <c r="AD175" s="112">
        <v>51.2520000000004</v>
      </c>
      <c r="AE175" s="111">
        <v>16670.642899999999</v>
      </c>
      <c r="AF175" s="111">
        <v>16245.09585</v>
      </c>
      <c r="AG175" s="111">
        <v>17288.05805</v>
      </c>
      <c r="AH175" s="111">
        <v>17797.16905</v>
      </c>
      <c r="AI175" s="111">
        <v>18345.551510000001</v>
      </c>
      <c r="AJ175" s="111">
        <v>18595.61188</v>
      </c>
      <c r="AK175" s="111">
        <v>19364.16878</v>
      </c>
      <c r="AL175" s="111">
        <v>17626.598269999999</v>
      </c>
      <c r="AM175" s="111">
        <v>18388.278330000001</v>
      </c>
      <c r="AN175" s="112">
        <v>3553.6354500000002</v>
      </c>
      <c r="AO175" s="112">
        <v>4498.4334500000004</v>
      </c>
      <c r="AP175" s="112">
        <v>3980.2697499999999</v>
      </c>
      <c r="AQ175" s="112">
        <v>1158.1980900000001</v>
      </c>
      <c r="AR175" s="112">
        <v>180.33273999999801</v>
      </c>
      <c r="AS175" s="112">
        <v>1062.1297099999999</v>
      </c>
      <c r="AT175" s="112">
        <v>1432.4124899999999</v>
      </c>
      <c r="AU175" s="112">
        <v>1637.8648700000001</v>
      </c>
      <c r="AV175" s="112">
        <v>1356.06438</v>
      </c>
      <c r="AW175" s="113">
        <v>1889.6714999999999</v>
      </c>
      <c r="AX175" s="113">
        <v>2952.1174900000001</v>
      </c>
      <c r="AY175" s="113">
        <v>8697.8575999999994</v>
      </c>
      <c r="AZ175" s="113">
        <v>7731.5116500000004</v>
      </c>
      <c r="BA175" s="113">
        <v>369.72295000000003</v>
      </c>
      <c r="BB175" s="113">
        <v>1365.6768</v>
      </c>
      <c r="BC175" s="113">
        <v>2058.4530100000002</v>
      </c>
      <c r="BD175" s="113">
        <v>994.43984999999998</v>
      </c>
      <c r="BE175" s="113">
        <v>2443.0443399999999</v>
      </c>
      <c r="BF175" s="112">
        <v>321.45819999999998</v>
      </c>
      <c r="BG175" s="112">
        <v>420.48099999999999</v>
      </c>
      <c r="BH175" s="112">
        <v>382.53705000000002</v>
      </c>
      <c r="BI175" s="112">
        <v>102.485</v>
      </c>
      <c r="BJ175" s="112">
        <v>103.39185000000001</v>
      </c>
      <c r="BK175" s="112">
        <v>83.957999999999998</v>
      </c>
      <c r="BL175" s="112">
        <v>119.38120000000001</v>
      </c>
      <c r="BM175" s="112">
        <v>723.33601999999996</v>
      </c>
      <c r="BN175" s="112">
        <v>359.85789999999997</v>
      </c>
      <c r="BO175" s="112">
        <v>1568.2132999999999</v>
      </c>
      <c r="BP175" s="112">
        <v>2531.6364899999999</v>
      </c>
      <c r="BQ175" s="112">
        <v>8315.3205500000004</v>
      </c>
      <c r="BR175" s="112">
        <v>7629.0266499999998</v>
      </c>
      <c r="BS175" s="112">
        <v>266.33109999999999</v>
      </c>
      <c r="BT175" s="112">
        <v>1281.7188000000001</v>
      </c>
      <c r="BU175" s="112">
        <v>1939.0718099999999</v>
      </c>
      <c r="BV175" s="112">
        <v>271.10383000000002</v>
      </c>
      <c r="BW175" s="112">
        <v>2083.1864399999999</v>
      </c>
      <c r="BX175" s="112">
        <v>18560.314399999999</v>
      </c>
      <c r="BY175" s="112">
        <v>19197.213339999998</v>
      </c>
      <c r="BZ175" s="112">
        <v>25985.915649999999</v>
      </c>
      <c r="CA175" s="112">
        <v>25528.680700000001</v>
      </c>
      <c r="CB175" s="112">
        <v>18715.274460000001</v>
      </c>
      <c r="CC175" s="112">
        <v>19961.288680000001</v>
      </c>
      <c r="CD175" s="112">
        <v>21422.621790000001</v>
      </c>
      <c r="CE175" s="112">
        <v>18621.038120000001</v>
      </c>
      <c r="CF175" s="112">
        <v>20831.322670000001</v>
      </c>
      <c r="CG175" s="112">
        <v>-1985.4221500000001</v>
      </c>
      <c r="CH175" s="112">
        <v>-1966.7969599999999</v>
      </c>
      <c r="CI175" s="112">
        <v>4335.0508</v>
      </c>
      <c r="CJ175" s="112">
        <v>6470.8285599999999</v>
      </c>
      <c r="CK175" s="112">
        <v>85.998360000000005</v>
      </c>
      <c r="CL175" s="112">
        <v>219.58909</v>
      </c>
      <c r="CM175" s="112">
        <v>506.65931999999998</v>
      </c>
      <c r="CN175" s="112">
        <v>-1366.7610400000001</v>
      </c>
      <c r="CO175" s="112">
        <v>727.12206000000003</v>
      </c>
      <c r="CP175" s="113">
        <v>24916.626400000001</v>
      </c>
      <c r="CQ175" s="113">
        <v>24584.631549999998</v>
      </c>
      <c r="CR175" s="113">
        <v>30842.848549999999</v>
      </c>
      <c r="CS175" s="113">
        <v>35994.30255</v>
      </c>
      <c r="CT175" s="113">
        <v>36140.793749999997</v>
      </c>
      <c r="CU175" s="113">
        <v>36949.325400000002</v>
      </c>
      <c r="CV175" s="113">
        <v>35409.054900000003</v>
      </c>
      <c r="CW175" s="113">
        <v>34082.348850000002</v>
      </c>
      <c r="CX175" s="113">
        <v>34079.91388</v>
      </c>
      <c r="CY175" s="113">
        <v>27899.840670000001</v>
      </c>
      <c r="CZ175" s="113">
        <v>28527.256890000001</v>
      </c>
      <c r="DA175" s="113">
        <v>33148.570910000002</v>
      </c>
      <c r="DB175" s="113">
        <v>38474.866889999998</v>
      </c>
      <c r="DC175" s="113">
        <v>38266.391080000001</v>
      </c>
      <c r="DD175" s="113">
        <v>39716.001230000002</v>
      </c>
      <c r="DE175" s="113">
        <v>37684.394</v>
      </c>
      <c r="DF175" s="113">
        <v>35962.28196</v>
      </c>
      <c r="DG175" s="113">
        <v>36628.303720000004</v>
      </c>
      <c r="DH175" s="113">
        <v>25099.321830000001</v>
      </c>
      <c r="DI175" s="113">
        <v>27693.53501</v>
      </c>
      <c r="DJ175" s="113">
        <v>27492.15523</v>
      </c>
      <c r="DK175" s="113">
        <v>26261.22265</v>
      </c>
      <c r="DL175" s="113">
        <v>25736.748479999998</v>
      </c>
      <c r="DM175" s="113">
        <v>26875.452249999998</v>
      </c>
      <c r="DN175" s="113">
        <v>24337.185700000002</v>
      </c>
      <c r="DO175" s="113">
        <v>23881.834699999999</v>
      </c>
      <c r="DP175" s="113">
        <v>23820.734400000001</v>
      </c>
      <c r="DQ175" s="112">
        <v>2800.5188400000002</v>
      </c>
      <c r="DR175" s="112">
        <v>833.72188000000006</v>
      </c>
      <c r="DS175" s="112">
        <v>5656.4156800000001</v>
      </c>
      <c r="DT175" s="112">
        <v>12213.64424</v>
      </c>
      <c r="DU175" s="112">
        <v>12529.642599999999</v>
      </c>
      <c r="DV175" s="112">
        <v>12840.54898</v>
      </c>
      <c r="DW175" s="112">
        <v>13347.2083</v>
      </c>
      <c r="DX175" s="112">
        <v>12080.447260000001</v>
      </c>
      <c r="DY175" s="112">
        <v>12807.569320000001</v>
      </c>
      <c r="DZ175" s="112">
        <v>162.01011</v>
      </c>
      <c r="EA175" s="112">
        <v>75.033370000000005</v>
      </c>
      <c r="EB175" s="112">
        <v>-24.772649999999999</v>
      </c>
      <c r="EC175" s="112">
        <v>-126.80428999999999</v>
      </c>
      <c r="ED175" s="112">
        <v>10.69082</v>
      </c>
      <c r="EE175" s="112">
        <v>96.212220000000002</v>
      </c>
      <c r="EF175" s="112">
        <v>-63.394100000000002</v>
      </c>
      <c r="EG175" s="112">
        <v>-81.674760000000006</v>
      </c>
      <c r="EH175" s="112">
        <v>-158.80606</v>
      </c>
      <c r="EI175" s="112">
        <v>1155.66011</v>
      </c>
      <c r="EJ175" s="112">
        <v>1179.27737</v>
      </c>
      <c r="EK175" s="112">
        <v>734.88234999999997</v>
      </c>
      <c r="EL175" s="112">
        <v>465.39571000000001</v>
      </c>
      <c r="EM175" s="112">
        <v>1164.1028200000001</v>
      </c>
      <c r="EN175" s="112">
        <v>1729.5182199999999</v>
      </c>
      <c r="EO175" s="112">
        <v>1163.7148999999999</v>
      </c>
      <c r="EP175" s="112">
        <v>1282.8432399999999</v>
      </c>
      <c r="EQ175" s="114">
        <v>1248.5099399999999</v>
      </c>
    </row>
    <row r="176" spans="1:147" x14ac:dyDescent="0.25">
      <c r="A176" s="110" t="s">
        <v>260</v>
      </c>
      <c r="B176" s="110">
        <v>5755</v>
      </c>
      <c r="C176" s="110"/>
      <c r="D176" s="111">
        <v>1904.56537</v>
      </c>
      <c r="E176" s="111">
        <v>1810.94283</v>
      </c>
      <c r="F176" s="111">
        <v>2157.8999699999999</v>
      </c>
      <c r="G176" s="111">
        <v>1767.31709</v>
      </c>
      <c r="H176" s="111">
        <v>1911.5650499999999</v>
      </c>
      <c r="I176" s="111">
        <v>1697.6993500000001</v>
      </c>
      <c r="J176" s="111">
        <v>1843.3984499999999</v>
      </c>
      <c r="K176" s="111">
        <v>2225.8245299999999</v>
      </c>
      <c r="L176" s="111">
        <v>2081.2442500000002</v>
      </c>
      <c r="M176" s="111">
        <v>1756.4537800000001</v>
      </c>
      <c r="N176" s="111">
        <v>2376.69751</v>
      </c>
      <c r="O176" s="111">
        <v>2043.3576399999999</v>
      </c>
      <c r="P176" s="111">
        <v>1829.82268</v>
      </c>
      <c r="Q176" s="111">
        <v>1961.17578</v>
      </c>
      <c r="R176" s="111">
        <v>1777.19805</v>
      </c>
      <c r="S176" s="111">
        <v>1829.88222</v>
      </c>
      <c r="T176" s="111">
        <v>2262.3602000000001</v>
      </c>
      <c r="U176" s="111">
        <v>2156.4170800000002</v>
      </c>
      <c r="V176" s="112">
        <v>148.11159000000001</v>
      </c>
      <c r="W176" s="112">
        <v>-565.75468000000001</v>
      </c>
      <c r="X176" s="112">
        <v>114.54233000000001</v>
      </c>
      <c r="Y176" s="112">
        <v>-62.505589999999998</v>
      </c>
      <c r="Z176" s="112">
        <v>-49.610730000000103</v>
      </c>
      <c r="AA176" s="112">
        <v>-79.4986999999999</v>
      </c>
      <c r="AB176" s="112">
        <v>13.51623</v>
      </c>
      <c r="AC176" s="112">
        <v>-36.535670000000202</v>
      </c>
      <c r="AD176" s="112">
        <v>-75.172830000000005</v>
      </c>
      <c r="AE176" s="111">
        <v>1808.4153699999999</v>
      </c>
      <c r="AF176" s="111">
        <v>1697.5828300000001</v>
      </c>
      <c r="AG176" s="111">
        <v>2048.5099700000001</v>
      </c>
      <c r="AH176" s="111">
        <v>1657.9270899999999</v>
      </c>
      <c r="AI176" s="111">
        <v>1799.40005</v>
      </c>
      <c r="AJ176" s="111">
        <v>1586.93435</v>
      </c>
      <c r="AK176" s="111">
        <v>1733.7334499999999</v>
      </c>
      <c r="AL176" s="111">
        <v>2116.1595299999999</v>
      </c>
      <c r="AM176" s="111">
        <v>1944.9760000000001</v>
      </c>
      <c r="AN176" s="112">
        <v>-51.961589999999902</v>
      </c>
      <c r="AO176" s="112">
        <v>679.11468000000002</v>
      </c>
      <c r="AP176" s="112">
        <v>-5.15233000000012</v>
      </c>
      <c r="AQ176" s="112">
        <v>171.89559</v>
      </c>
      <c r="AR176" s="112">
        <v>161.77573000000001</v>
      </c>
      <c r="AS176" s="112">
        <v>190.2637</v>
      </c>
      <c r="AT176" s="112">
        <v>96.148769999999999</v>
      </c>
      <c r="AU176" s="112">
        <v>146.20067</v>
      </c>
      <c r="AV176" s="112">
        <v>211.44108</v>
      </c>
      <c r="AW176" s="113">
        <v>418.14589999999998</v>
      </c>
      <c r="AX176" s="113">
        <v>9.2943999999999996</v>
      </c>
      <c r="AY176" s="113">
        <v>55.441749999999999</v>
      </c>
      <c r="AZ176" s="113">
        <v>0</v>
      </c>
      <c r="BA176" s="113">
        <v>0</v>
      </c>
      <c r="BB176" s="113">
        <v>0</v>
      </c>
      <c r="BC176" s="113">
        <v>0.5</v>
      </c>
      <c r="BD176" s="113">
        <v>354.10604999999998</v>
      </c>
      <c r="BE176" s="113">
        <v>93.92</v>
      </c>
      <c r="BF176" s="112">
        <v>0</v>
      </c>
      <c r="BG176" s="112">
        <v>0</v>
      </c>
      <c r="BH176" s="112">
        <v>0</v>
      </c>
      <c r="BI176" s="112">
        <v>2</v>
      </c>
      <c r="BJ176" s="112">
        <v>0</v>
      </c>
      <c r="BK176" s="112">
        <v>0</v>
      </c>
      <c r="BL176" s="112">
        <v>0</v>
      </c>
      <c r="BM176" s="112">
        <v>0</v>
      </c>
      <c r="BN176" s="112">
        <v>115.893</v>
      </c>
      <c r="BO176" s="112">
        <v>418.14589999999998</v>
      </c>
      <c r="BP176" s="112">
        <v>9.2943999999999996</v>
      </c>
      <c r="BQ176" s="112">
        <v>55.441749999999999</v>
      </c>
      <c r="BR176" s="112">
        <v>-2</v>
      </c>
      <c r="BS176" s="112">
        <v>0</v>
      </c>
      <c r="BT176" s="112">
        <v>0</v>
      </c>
      <c r="BU176" s="112">
        <v>0.5</v>
      </c>
      <c r="BV176" s="112">
        <v>354.10604999999998</v>
      </c>
      <c r="BW176" s="112">
        <v>-21.972999999999999</v>
      </c>
      <c r="BX176" s="112">
        <v>2226.5612700000001</v>
      </c>
      <c r="BY176" s="112">
        <v>1706.8772300000001</v>
      </c>
      <c r="BZ176" s="112">
        <v>2103.95172</v>
      </c>
      <c r="CA176" s="112">
        <v>1657.9270899999999</v>
      </c>
      <c r="CB176" s="112">
        <v>1799.40005</v>
      </c>
      <c r="CC176" s="112">
        <v>1586.93435</v>
      </c>
      <c r="CD176" s="112">
        <v>1734.2334499999999</v>
      </c>
      <c r="CE176" s="112">
        <v>2470.2655800000002</v>
      </c>
      <c r="CF176" s="112">
        <v>2038.896</v>
      </c>
      <c r="CG176" s="112">
        <v>470.10748999999998</v>
      </c>
      <c r="CH176" s="112">
        <v>-669.82028000000003</v>
      </c>
      <c r="CI176" s="112">
        <v>60.594079999999998</v>
      </c>
      <c r="CJ176" s="112">
        <v>-173.89559</v>
      </c>
      <c r="CK176" s="112">
        <v>-161.77573000000001</v>
      </c>
      <c r="CL176" s="112">
        <v>-190.2637</v>
      </c>
      <c r="CM176" s="112">
        <v>-95.648769999999999</v>
      </c>
      <c r="CN176" s="112">
        <v>207.90538000000001</v>
      </c>
      <c r="CO176" s="112">
        <v>-233.41408000000001</v>
      </c>
      <c r="CP176" s="113">
        <v>2387.3113499999999</v>
      </c>
      <c r="CQ176" s="113">
        <v>2220.7283499999999</v>
      </c>
      <c r="CR176" s="113">
        <v>2134.7199999999998</v>
      </c>
      <c r="CS176" s="113">
        <v>2073.7126499999999</v>
      </c>
      <c r="CT176" s="113">
        <v>1983.6</v>
      </c>
      <c r="CU176" s="113">
        <v>1908.04</v>
      </c>
      <c r="CV176" s="113">
        <v>1832.48</v>
      </c>
      <c r="CW176" s="113">
        <v>2723.7950000000001</v>
      </c>
      <c r="CX176" s="113">
        <v>2615.875</v>
      </c>
      <c r="CY176" s="113">
        <v>2682.52945</v>
      </c>
      <c r="CZ176" s="113">
        <v>2365.3388</v>
      </c>
      <c r="DA176" s="113">
        <v>2370.9279000000001</v>
      </c>
      <c r="DB176" s="113">
        <v>2182.7842700000001</v>
      </c>
      <c r="DC176" s="113">
        <v>2299.4453199999998</v>
      </c>
      <c r="DD176" s="113">
        <v>2011.7042300000001</v>
      </c>
      <c r="DE176" s="113">
        <v>2033.325</v>
      </c>
      <c r="DF176" s="113">
        <v>2845.2461199999998</v>
      </c>
      <c r="DG176" s="113">
        <v>2730.7356</v>
      </c>
      <c r="DH176" s="113">
        <v>1090.9088300000001</v>
      </c>
      <c r="DI176" s="113">
        <v>1429.53846</v>
      </c>
      <c r="DJ176" s="113">
        <v>1374.5334800000001</v>
      </c>
      <c r="DK176" s="113">
        <v>1360.2854400000001</v>
      </c>
      <c r="DL176" s="113">
        <v>1638.7222200000001</v>
      </c>
      <c r="DM176" s="113">
        <v>1541.2448300000001</v>
      </c>
      <c r="DN176" s="113">
        <v>1658.5143700000001</v>
      </c>
      <c r="DO176" s="113">
        <v>2262.5301100000001</v>
      </c>
      <c r="DP176" s="113">
        <v>2381.4336699999999</v>
      </c>
      <c r="DQ176" s="112">
        <v>1591.6206199999999</v>
      </c>
      <c r="DR176" s="112">
        <v>935.80034000000001</v>
      </c>
      <c r="DS176" s="112">
        <v>996.39441999999997</v>
      </c>
      <c r="DT176" s="112">
        <v>822.49883</v>
      </c>
      <c r="DU176" s="112">
        <v>660.72310000000004</v>
      </c>
      <c r="DV176" s="112">
        <v>470.45940000000002</v>
      </c>
      <c r="DW176" s="112">
        <v>374.81063</v>
      </c>
      <c r="DX176" s="112">
        <v>582.71600999999998</v>
      </c>
      <c r="DY176" s="112">
        <v>349.30193000000003</v>
      </c>
      <c r="DZ176" s="112">
        <v>18.8293</v>
      </c>
      <c r="EA176" s="112">
        <v>28.766400000000001</v>
      </c>
      <c r="EB176" s="112">
        <v>24.979150000000001</v>
      </c>
      <c r="EC176" s="112">
        <v>18.62556</v>
      </c>
      <c r="ED176" s="112">
        <v>19.556010000000001</v>
      </c>
      <c r="EE176" s="112">
        <v>17.314550000000001</v>
      </c>
      <c r="EF176" s="112">
        <v>18.868919999999999</v>
      </c>
      <c r="EG176" s="112">
        <v>15.344429999999999</v>
      </c>
      <c r="EH176" s="112">
        <v>13.93487</v>
      </c>
      <c r="EI176" s="112">
        <v>114.97929999999999</v>
      </c>
      <c r="EJ176" s="112">
        <v>142.12639999999999</v>
      </c>
      <c r="EK176" s="112">
        <v>134.36914999999999</v>
      </c>
      <c r="EL176" s="112">
        <v>128.01555999999999</v>
      </c>
      <c r="EM176" s="112">
        <v>131.72101000000001</v>
      </c>
      <c r="EN176" s="112">
        <v>128.07955000000001</v>
      </c>
      <c r="EO176" s="112">
        <v>128.53391999999999</v>
      </c>
      <c r="EP176" s="112">
        <v>125.00942999999999</v>
      </c>
      <c r="EQ176" s="114">
        <v>150.20286999999999</v>
      </c>
    </row>
    <row r="177" spans="1:147" x14ac:dyDescent="0.25">
      <c r="A177" s="110" t="s">
        <v>259</v>
      </c>
      <c r="B177" s="110">
        <v>5638</v>
      </c>
      <c r="C177" s="110"/>
      <c r="D177" s="111">
        <v>15174.743710000001</v>
      </c>
      <c r="E177" s="111">
        <v>14901.350549999999</v>
      </c>
      <c r="F177" s="111">
        <v>13278.940399999999</v>
      </c>
      <c r="G177" s="111">
        <v>14681.57224</v>
      </c>
      <c r="H177" s="111">
        <v>17650.314679999999</v>
      </c>
      <c r="I177" s="111">
        <v>15963.56943</v>
      </c>
      <c r="J177" s="111">
        <v>19674.632659999999</v>
      </c>
      <c r="K177" s="111">
        <v>16191.072260000001</v>
      </c>
      <c r="L177" s="111">
        <v>19703.360120000001</v>
      </c>
      <c r="M177" s="111">
        <v>13891.11339</v>
      </c>
      <c r="N177" s="111">
        <v>15164.719569999999</v>
      </c>
      <c r="O177" s="111">
        <v>20311.994170000002</v>
      </c>
      <c r="P177" s="111">
        <v>15883.66115</v>
      </c>
      <c r="Q177" s="111">
        <v>18809.376390000001</v>
      </c>
      <c r="R177" s="111">
        <v>20824.84073</v>
      </c>
      <c r="S177" s="111">
        <v>19236.147410000001</v>
      </c>
      <c r="T177" s="111">
        <v>16224.71255</v>
      </c>
      <c r="U177" s="111">
        <v>23095.971430000001</v>
      </c>
      <c r="V177" s="112">
        <v>1283.63032</v>
      </c>
      <c r="W177" s="112">
        <v>-263.36901999999998</v>
      </c>
      <c r="X177" s="112">
        <v>-7033.0537700000004</v>
      </c>
      <c r="Y177" s="112">
        <v>-1202.0889099999999</v>
      </c>
      <c r="Z177" s="112">
        <v>-1159.0617099999999</v>
      </c>
      <c r="AA177" s="112">
        <v>-4861.2713000000003</v>
      </c>
      <c r="AB177" s="112">
        <v>438.48524999999802</v>
      </c>
      <c r="AC177" s="112">
        <v>-33.640289999999403</v>
      </c>
      <c r="AD177" s="112">
        <v>-3392.6113099999998</v>
      </c>
      <c r="AE177" s="111">
        <v>14571.243710000001</v>
      </c>
      <c r="AF177" s="111">
        <v>14317.850549999999</v>
      </c>
      <c r="AG177" s="111">
        <v>12814.5404</v>
      </c>
      <c r="AH177" s="111">
        <v>14143.609839999999</v>
      </c>
      <c r="AI177" s="111">
        <v>17126.441429999999</v>
      </c>
      <c r="AJ177" s="111">
        <v>15423.984780000001</v>
      </c>
      <c r="AK177" s="111">
        <v>18985.890459999999</v>
      </c>
      <c r="AL177" s="111">
        <v>15507.22226</v>
      </c>
      <c r="AM177" s="111">
        <v>19003.657169999999</v>
      </c>
      <c r="AN177" s="112">
        <v>-680.13031999999998</v>
      </c>
      <c r="AO177" s="112">
        <v>846.86901999999998</v>
      </c>
      <c r="AP177" s="112">
        <v>7497.4537700000001</v>
      </c>
      <c r="AQ177" s="112">
        <v>1740.0513100000001</v>
      </c>
      <c r="AR177" s="112">
        <v>1682.93496</v>
      </c>
      <c r="AS177" s="112">
        <v>5400.8559500000001</v>
      </c>
      <c r="AT177" s="112">
        <v>250.256950000003</v>
      </c>
      <c r="AU177" s="112">
        <v>717.49028999999996</v>
      </c>
      <c r="AV177" s="112">
        <v>4092.3142600000001</v>
      </c>
      <c r="AW177" s="113">
        <v>2452.7613000000001</v>
      </c>
      <c r="AX177" s="113">
        <v>2674.8647000000001</v>
      </c>
      <c r="AY177" s="113">
        <v>3584.5205999999998</v>
      </c>
      <c r="AZ177" s="113">
        <v>545.87845000000004</v>
      </c>
      <c r="BA177" s="113">
        <v>8774.5569400000004</v>
      </c>
      <c r="BB177" s="113">
        <v>2782.0783000000001</v>
      </c>
      <c r="BC177" s="113">
        <v>2126.8166200000001</v>
      </c>
      <c r="BD177" s="113">
        <v>201.17445000000001</v>
      </c>
      <c r="BE177" s="113">
        <v>624.52292</v>
      </c>
      <c r="BF177" s="112">
        <v>17.003599999999999</v>
      </c>
      <c r="BG177" s="112">
        <v>401.52229999999997</v>
      </c>
      <c r="BH177" s="112">
        <v>7</v>
      </c>
      <c r="BI177" s="112">
        <v>202.02175</v>
      </c>
      <c r="BJ177" s="112">
        <v>125</v>
      </c>
      <c r="BK177" s="112">
        <v>0</v>
      </c>
      <c r="BL177" s="112">
        <v>130</v>
      </c>
      <c r="BM177" s="112">
        <v>0</v>
      </c>
      <c r="BN177" s="112">
        <v>3.2</v>
      </c>
      <c r="BO177" s="112">
        <v>2435.7577000000001</v>
      </c>
      <c r="BP177" s="112">
        <v>2273.3424</v>
      </c>
      <c r="BQ177" s="112">
        <v>3577.5205999999998</v>
      </c>
      <c r="BR177" s="112">
        <v>343.85669999999999</v>
      </c>
      <c r="BS177" s="112">
        <v>8649.5569400000004</v>
      </c>
      <c r="BT177" s="112">
        <v>2782.0783000000001</v>
      </c>
      <c r="BU177" s="112">
        <v>1996.8166200000001</v>
      </c>
      <c r="BV177" s="112">
        <v>201.17445000000001</v>
      </c>
      <c r="BW177" s="112">
        <v>621.32291999999995</v>
      </c>
      <c r="BX177" s="112">
        <v>17024.005010000001</v>
      </c>
      <c r="BY177" s="112">
        <v>16992.715250000001</v>
      </c>
      <c r="BZ177" s="112">
        <v>16399.061000000002</v>
      </c>
      <c r="CA177" s="112">
        <v>14689.488289999999</v>
      </c>
      <c r="CB177" s="112">
        <v>25900.998370000001</v>
      </c>
      <c r="CC177" s="112">
        <v>18206.06308</v>
      </c>
      <c r="CD177" s="112">
        <v>21112.70708</v>
      </c>
      <c r="CE177" s="112">
        <v>15708.396710000001</v>
      </c>
      <c r="CF177" s="112">
        <v>19628.180090000002</v>
      </c>
      <c r="CG177" s="112">
        <v>3115.8880199999999</v>
      </c>
      <c r="CH177" s="112">
        <v>1426.4733799999999</v>
      </c>
      <c r="CI177" s="112">
        <v>-3919.9331699999998</v>
      </c>
      <c r="CJ177" s="112">
        <v>-1396.19461</v>
      </c>
      <c r="CK177" s="112">
        <v>6966.6219799999999</v>
      </c>
      <c r="CL177" s="112">
        <v>-2618.77765</v>
      </c>
      <c r="CM177" s="112">
        <v>1746.5596700000001</v>
      </c>
      <c r="CN177" s="112">
        <v>-516.31583999999998</v>
      </c>
      <c r="CO177" s="112">
        <v>-3470.99134</v>
      </c>
      <c r="CP177" s="113">
        <v>10402.5</v>
      </c>
      <c r="CQ177" s="113">
        <v>10212.5</v>
      </c>
      <c r="CR177" s="113">
        <v>12322.5</v>
      </c>
      <c r="CS177" s="113">
        <v>11340</v>
      </c>
      <c r="CT177" s="113">
        <v>13550</v>
      </c>
      <c r="CU177" s="113">
        <v>17580</v>
      </c>
      <c r="CV177" s="113">
        <v>15260</v>
      </c>
      <c r="CW177" s="113">
        <v>14020</v>
      </c>
      <c r="CX177" s="113">
        <v>12707</v>
      </c>
      <c r="CY177" s="113">
        <v>11852.787549999999</v>
      </c>
      <c r="CZ177" s="113">
        <v>11191.644029999999</v>
      </c>
      <c r="DA177" s="113">
        <v>13301.82129</v>
      </c>
      <c r="DB177" s="113">
        <v>12401.949699999999</v>
      </c>
      <c r="DC177" s="113">
        <v>17365.179400000001</v>
      </c>
      <c r="DD177" s="113">
        <v>19794.05733</v>
      </c>
      <c r="DE177" s="113">
        <v>18702.586210000001</v>
      </c>
      <c r="DF177" s="113">
        <v>16042.2662</v>
      </c>
      <c r="DG177" s="113">
        <v>17188.011750000001</v>
      </c>
      <c r="DH177" s="113">
        <v>11441.32919</v>
      </c>
      <c r="DI177" s="113">
        <v>9346.9459399999996</v>
      </c>
      <c r="DJ177" s="113">
        <v>15192.86117</v>
      </c>
      <c r="DK177" s="113">
        <v>15695.145640000001</v>
      </c>
      <c r="DL177" s="113">
        <v>13696.653259999999</v>
      </c>
      <c r="DM177" s="113">
        <v>18742.148840000002</v>
      </c>
      <c r="DN177" s="113">
        <v>12833.522150000001</v>
      </c>
      <c r="DO177" s="113">
        <v>10642.383980000001</v>
      </c>
      <c r="DP177" s="113">
        <v>15258.720869999999</v>
      </c>
      <c r="DQ177" s="112">
        <v>411.45836000000003</v>
      </c>
      <c r="DR177" s="112">
        <v>1844.6980900000001</v>
      </c>
      <c r="DS177" s="112">
        <v>-1891.03988</v>
      </c>
      <c r="DT177" s="112">
        <v>-3293.1959400000001</v>
      </c>
      <c r="DU177" s="112">
        <v>3668.5261399999999</v>
      </c>
      <c r="DV177" s="112">
        <v>1051.90849</v>
      </c>
      <c r="DW177" s="112">
        <v>5869.0640599999997</v>
      </c>
      <c r="DX177" s="112">
        <v>5399.8822200000004</v>
      </c>
      <c r="DY177" s="112">
        <v>1929.29088</v>
      </c>
      <c r="DZ177" s="112">
        <v>74.57978</v>
      </c>
      <c r="EA177" s="112">
        <v>29.884350000000001</v>
      </c>
      <c r="EB177" s="112">
        <v>7.2776300000000003</v>
      </c>
      <c r="EC177" s="112">
        <v>-42.455010000000001</v>
      </c>
      <c r="ED177" s="112">
        <v>-55.823889999999999</v>
      </c>
      <c r="EE177" s="112">
        <v>-34.147919999999999</v>
      </c>
      <c r="EF177" s="112">
        <v>-126.84130999999999</v>
      </c>
      <c r="EG177" s="112">
        <v>-37.320959999999999</v>
      </c>
      <c r="EH177" s="112">
        <v>-79.176060000000007</v>
      </c>
      <c r="EI177" s="112">
        <v>678.07978000000003</v>
      </c>
      <c r="EJ177" s="112">
        <v>613.38435000000004</v>
      </c>
      <c r="EK177" s="112">
        <v>471.67763000000002</v>
      </c>
      <c r="EL177" s="112">
        <v>495.50698999999997</v>
      </c>
      <c r="EM177" s="112">
        <v>468.04910999999998</v>
      </c>
      <c r="EN177" s="112">
        <v>505.43707999999998</v>
      </c>
      <c r="EO177" s="112">
        <v>561.90069000000005</v>
      </c>
      <c r="EP177" s="112">
        <v>646.52904000000001</v>
      </c>
      <c r="EQ177" s="114">
        <v>620.52693999999997</v>
      </c>
    </row>
    <row r="178" spans="1:147" x14ac:dyDescent="0.25">
      <c r="A178" s="110" t="s">
        <v>258</v>
      </c>
      <c r="B178" s="110">
        <v>5429</v>
      </c>
      <c r="C178" s="110"/>
      <c r="D178" s="111">
        <v>2009.788</v>
      </c>
      <c r="E178" s="111">
        <v>2025.0450699999999</v>
      </c>
      <c r="F178" s="111">
        <v>2254.1556099999998</v>
      </c>
      <c r="G178" s="111">
        <v>1976.7452000000001</v>
      </c>
      <c r="H178" s="111">
        <v>2272.9233599999998</v>
      </c>
      <c r="I178" s="111">
        <v>2075.9048499999999</v>
      </c>
      <c r="J178" s="111">
        <v>2208.99494</v>
      </c>
      <c r="K178" s="111">
        <v>2395.6550400000001</v>
      </c>
      <c r="L178" s="111">
        <v>2455.1101899999999</v>
      </c>
      <c r="M178" s="111">
        <v>2656.1674699999999</v>
      </c>
      <c r="N178" s="111">
        <v>2832.2837300000001</v>
      </c>
      <c r="O178" s="111">
        <v>2065.00353</v>
      </c>
      <c r="P178" s="111">
        <v>1976.4085399999999</v>
      </c>
      <c r="Q178" s="111">
        <v>2506.7386700000002</v>
      </c>
      <c r="R178" s="111">
        <v>2040.39591</v>
      </c>
      <c r="S178" s="111">
        <v>2432.9817600000001</v>
      </c>
      <c r="T178" s="111">
        <v>2557.3714599999998</v>
      </c>
      <c r="U178" s="111">
        <v>2864.6809199999998</v>
      </c>
      <c r="V178" s="112">
        <v>-646.37946999999997</v>
      </c>
      <c r="W178" s="112">
        <v>-807.23865999999998</v>
      </c>
      <c r="X178" s="112">
        <v>189.15208000000001</v>
      </c>
      <c r="Y178" s="112">
        <v>0.33666000000016499</v>
      </c>
      <c r="Z178" s="112">
        <v>-233.81531000000001</v>
      </c>
      <c r="AA178" s="112">
        <v>35.508939999999903</v>
      </c>
      <c r="AB178" s="112">
        <v>-223.98681999999999</v>
      </c>
      <c r="AC178" s="112">
        <v>-161.71642</v>
      </c>
      <c r="AD178" s="112">
        <v>-409.57073000000003</v>
      </c>
      <c r="AE178" s="111">
        <v>1953.6389999999999</v>
      </c>
      <c r="AF178" s="111">
        <v>1988.0450699999999</v>
      </c>
      <c r="AG178" s="111">
        <v>2202.4366100000002</v>
      </c>
      <c r="AH178" s="111">
        <v>1915.1952000000001</v>
      </c>
      <c r="AI178" s="111">
        <v>2167.37336</v>
      </c>
      <c r="AJ178" s="111">
        <v>1959.55485</v>
      </c>
      <c r="AK178" s="111">
        <v>2018.9649400000001</v>
      </c>
      <c r="AL178" s="111">
        <v>2267.3050400000002</v>
      </c>
      <c r="AM178" s="111">
        <v>2291.7857399999998</v>
      </c>
      <c r="AN178" s="112">
        <v>702.52846999999997</v>
      </c>
      <c r="AO178" s="112">
        <v>844.23865999999998</v>
      </c>
      <c r="AP178" s="112">
        <v>-137.43307999999999</v>
      </c>
      <c r="AQ178" s="112">
        <v>61.213339999999803</v>
      </c>
      <c r="AR178" s="112">
        <v>339.36531000000002</v>
      </c>
      <c r="AS178" s="112">
        <v>80.841059999999999</v>
      </c>
      <c r="AT178" s="112">
        <v>414.01682</v>
      </c>
      <c r="AU178" s="112">
        <v>290.06641999999999</v>
      </c>
      <c r="AV178" s="112">
        <v>572.89517999999998</v>
      </c>
      <c r="AW178" s="113">
        <v>41.649000000000001</v>
      </c>
      <c r="AX178" s="113">
        <v>290.82979999999998</v>
      </c>
      <c r="AY178" s="113">
        <v>13.7738</v>
      </c>
      <c r="AZ178" s="113">
        <v>178.35249999999999</v>
      </c>
      <c r="BA178" s="113">
        <v>999.54560000000004</v>
      </c>
      <c r="BB178" s="113">
        <v>46.352499999999999</v>
      </c>
      <c r="BC178" s="113">
        <v>0</v>
      </c>
      <c r="BD178" s="113">
        <v>117.30775</v>
      </c>
      <c r="BE178" s="113">
        <v>275.07474999999999</v>
      </c>
      <c r="BF178" s="112">
        <v>0</v>
      </c>
      <c r="BG178" s="112">
        <v>0</v>
      </c>
      <c r="BH178" s="112">
        <v>0</v>
      </c>
      <c r="BI178" s="112">
        <v>0</v>
      </c>
      <c r="BJ178" s="112">
        <v>0</v>
      </c>
      <c r="BK178" s="112">
        <v>18.710999999999999</v>
      </c>
      <c r="BL178" s="112">
        <v>0</v>
      </c>
      <c r="BM178" s="112">
        <v>12</v>
      </c>
      <c r="BN178" s="112">
        <v>0</v>
      </c>
      <c r="BO178" s="112">
        <v>41.649000000000001</v>
      </c>
      <c r="BP178" s="112">
        <v>290.82979999999998</v>
      </c>
      <c r="BQ178" s="112">
        <v>13.7738</v>
      </c>
      <c r="BR178" s="112">
        <v>178.35249999999999</v>
      </c>
      <c r="BS178" s="112">
        <v>999.54560000000004</v>
      </c>
      <c r="BT178" s="112">
        <v>27.641500000000001</v>
      </c>
      <c r="BU178" s="112">
        <v>0</v>
      </c>
      <c r="BV178" s="112">
        <v>105.30775</v>
      </c>
      <c r="BW178" s="112">
        <v>275.07474999999999</v>
      </c>
      <c r="BX178" s="112">
        <v>1995.288</v>
      </c>
      <c r="BY178" s="112">
        <v>2278.8748700000001</v>
      </c>
      <c r="BZ178" s="112">
        <v>2216.2104100000001</v>
      </c>
      <c r="CA178" s="112">
        <v>2093.5477000000001</v>
      </c>
      <c r="CB178" s="112">
        <v>3166.91896</v>
      </c>
      <c r="CC178" s="112">
        <v>2005.90735</v>
      </c>
      <c r="CD178" s="112">
        <v>2018.9649400000001</v>
      </c>
      <c r="CE178" s="112">
        <v>2384.6127900000001</v>
      </c>
      <c r="CF178" s="112">
        <v>2566.86049</v>
      </c>
      <c r="CG178" s="112">
        <v>-660.87946999999997</v>
      </c>
      <c r="CH178" s="112">
        <v>-553.40886</v>
      </c>
      <c r="CI178" s="112">
        <v>151.20688000000001</v>
      </c>
      <c r="CJ178" s="112">
        <v>117.13916</v>
      </c>
      <c r="CK178" s="112">
        <v>660.18029000000001</v>
      </c>
      <c r="CL178" s="112">
        <v>-53.199559999999998</v>
      </c>
      <c r="CM178" s="112">
        <v>-414.01682</v>
      </c>
      <c r="CN178" s="112">
        <v>-184.75867</v>
      </c>
      <c r="CO178" s="112">
        <v>-297.82042999999999</v>
      </c>
      <c r="CP178" s="113">
        <v>2119.9837499999999</v>
      </c>
      <c r="CQ178" s="113">
        <v>2107.9837499999999</v>
      </c>
      <c r="CR178" s="113">
        <v>2226.5348800000002</v>
      </c>
      <c r="CS178" s="113">
        <v>2383.9837499999999</v>
      </c>
      <c r="CT178" s="113">
        <v>4461.9137499999997</v>
      </c>
      <c r="CU178" s="113">
        <v>5387.8493099999996</v>
      </c>
      <c r="CV178" s="113">
        <v>5273.0637500000003</v>
      </c>
      <c r="CW178" s="113">
        <v>5169.2637500000001</v>
      </c>
      <c r="CX178" s="113">
        <v>5065.4637499999999</v>
      </c>
      <c r="CY178" s="113">
        <v>2277.6437999999998</v>
      </c>
      <c r="CZ178" s="113">
        <v>2463.7627900000002</v>
      </c>
      <c r="DA178" s="113">
        <v>2547.01928</v>
      </c>
      <c r="DB178" s="113">
        <v>2607.6143000000002</v>
      </c>
      <c r="DC178" s="113">
        <v>5033.8905500000001</v>
      </c>
      <c r="DD178" s="113">
        <v>5663.84501</v>
      </c>
      <c r="DE178" s="113">
        <v>5494.3967599999996</v>
      </c>
      <c r="DF178" s="113">
        <v>5419.1852600000002</v>
      </c>
      <c r="DG178" s="113">
        <v>5425.4978899999996</v>
      </c>
      <c r="DH178" s="113">
        <v>1385.50254</v>
      </c>
      <c r="DI178" s="113">
        <v>2125.0303899999999</v>
      </c>
      <c r="DJ178" s="113">
        <v>2132.08</v>
      </c>
      <c r="DK178" s="113">
        <v>2075.53586</v>
      </c>
      <c r="DL178" s="113">
        <v>3841.6318200000001</v>
      </c>
      <c r="DM178" s="113">
        <v>4524.7858399999996</v>
      </c>
      <c r="DN178" s="113">
        <v>4769.3544099999999</v>
      </c>
      <c r="DO178" s="113">
        <v>4878.9015799999997</v>
      </c>
      <c r="DP178" s="113">
        <v>5183.0346399999999</v>
      </c>
      <c r="DQ178" s="112">
        <v>892.14125999999999</v>
      </c>
      <c r="DR178" s="112">
        <v>338.73239999999998</v>
      </c>
      <c r="DS178" s="112">
        <v>414.93928</v>
      </c>
      <c r="DT178" s="112">
        <v>532.07844</v>
      </c>
      <c r="DU178" s="112">
        <v>1192.25873</v>
      </c>
      <c r="DV178" s="112">
        <v>1139.05917</v>
      </c>
      <c r="DW178" s="112">
        <v>725.04235000000006</v>
      </c>
      <c r="DX178" s="112">
        <v>540.28368</v>
      </c>
      <c r="DY178" s="112">
        <v>242.46324999999999</v>
      </c>
      <c r="DZ178" s="112">
        <v>-461.15104000000002</v>
      </c>
      <c r="EA178" s="112">
        <v>-587.47149999999999</v>
      </c>
      <c r="EB178" s="112">
        <v>5.7126400000000004</v>
      </c>
      <c r="EC178" s="112">
        <v>6.2385999999999999</v>
      </c>
      <c r="ED178" s="112">
        <v>6.1498200000000001</v>
      </c>
      <c r="EE178" s="112">
        <v>23.74596</v>
      </c>
      <c r="EF178" s="112">
        <v>17.29673</v>
      </c>
      <c r="EG178" s="112">
        <v>2.0329000000000002</v>
      </c>
      <c r="EH178" s="112">
        <v>-22.694099999999999</v>
      </c>
      <c r="EI178" s="112">
        <v>-405.00204000000002</v>
      </c>
      <c r="EJ178" s="112">
        <v>-550.47149999999999</v>
      </c>
      <c r="EK178" s="112">
        <v>57.431640000000002</v>
      </c>
      <c r="EL178" s="112">
        <v>67.788600000000002</v>
      </c>
      <c r="EM178" s="112">
        <v>111.69982</v>
      </c>
      <c r="EN178" s="112">
        <v>140.09595999999999</v>
      </c>
      <c r="EO178" s="112">
        <v>207.32673</v>
      </c>
      <c r="EP178" s="112">
        <v>130.38290000000001</v>
      </c>
      <c r="EQ178" s="114">
        <v>140.62989999999999</v>
      </c>
    </row>
    <row r="179" spans="1:147" x14ac:dyDescent="0.25">
      <c r="A179" s="110" t="s">
        <v>257</v>
      </c>
      <c r="B179" s="110">
        <v>5674</v>
      </c>
      <c r="C179" s="110"/>
      <c r="D179" s="111">
        <v>325.69726000000003</v>
      </c>
      <c r="E179" s="111">
        <v>429.70400000000001</v>
      </c>
      <c r="F179" s="111">
        <v>473.36597999999998</v>
      </c>
      <c r="G179" s="111">
        <v>496.01549</v>
      </c>
      <c r="H179" s="111">
        <v>387.92261999999999</v>
      </c>
      <c r="I179" s="111">
        <v>432.10081000000002</v>
      </c>
      <c r="J179" s="111">
        <v>397.51416</v>
      </c>
      <c r="K179" s="111">
        <v>374.76947999999999</v>
      </c>
      <c r="L179" s="111">
        <v>461.58130999999997</v>
      </c>
      <c r="M179" s="111">
        <v>353.87900000000002</v>
      </c>
      <c r="N179" s="111">
        <v>534.12725</v>
      </c>
      <c r="O179" s="111">
        <v>412.53402999999997</v>
      </c>
      <c r="P179" s="111">
        <v>475.56997000000001</v>
      </c>
      <c r="Q179" s="111">
        <v>442.18821000000003</v>
      </c>
      <c r="R179" s="111">
        <v>413.40508</v>
      </c>
      <c r="S179" s="111">
        <v>382.22748999999999</v>
      </c>
      <c r="T179" s="111">
        <v>485.64046000000002</v>
      </c>
      <c r="U179" s="111">
        <v>584.60933</v>
      </c>
      <c r="V179" s="112">
        <v>-28.181740000000001</v>
      </c>
      <c r="W179" s="112">
        <v>-104.42325</v>
      </c>
      <c r="X179" s="112">
        <v>60.831949999999999</v>
      </c>
      <c r="Y179" s="112">
        <v>20.445519999999998</v>
      </c>
      <c r="Z179" s="112">
        <v>-54.265590000000003</v>
      </c>
      <c r="AA179" s="112">
        <v>18.695730000000001</v>
      </c>
      <c r="AB179" s="112">
        <v>15.286670000000001</v>
      </c>
      <c r="AC179" s="112">
        <v>-110.87098</v>
      </c>
      <c r="AD179" s="112">
        <v>-123.02802</v>
      </c>
      <c r="AE179" s="111">
        <v>325.69726000000003</v>
      </c>
      <c r="AF179" s="111">
        <v>410.25400000000002</v>
      </c>
      <c r="AG179" s="111">
        <v>453.91597999999999</v>
      </c>
      <c r="AH179" s="111">
        <v>428.47548999999998</v>
      </c>
      <c r="AI179" s="111">
        <v>348.47262000000001</v>
      </c>
      <c r="AJ179" s="111">
        <v>386.12880999999999</v>
      </c>
      <c r="AK179" s="111">
        <v>358.06416000000002</v>
      </c>
      <c r="AL179" s="111">
        <v>351.79503</v>
      </c>
      <c r="AM179" s="111">
        <v>441.58130999999997</v>
      </c>
      <c r="AN179" s="112">
        <v>28.181740000000001</v>
      </c>
      <c r="AO179" s="112">
        <v>123.87325</v>
      </c>
      <c r="AP179" s="112">
        <v>-41.381950000000003</v>
      </c>
      <c r="AQ179" s="112">
        <v>47.094479999999997</v>
      </c>
      <c r="AR179" s="112">
        <v>93.715590000000006</v>
      </c>
      <c r="AS179" s="112">
        <v>27.27627</v>
      </c>
      <c r="AT179" s="112">
        <v>24.163329999999998</v>
      </c>
      <c r="AU179" s="112">
        <v>133.84542999999999</v>
      </c>
      <c r="AV179" s="112">
        <v>143.02802</v>
      </c>
      <c r="AW179" s="113">
        <v>0</v>
      </c>
      <c r="AX179" s="113">
        <v>0</v>
      </c>
      <c r="AY179" s="113">
        <v>585.05975000000001</v>
      </c>
      <c r="AZ179" s="113">
        <v>18.09</v>
      </c>
      <c r="BA179" s="113">
        <v>6.5220000000000002</v>
      </c>
      <c r="BB179" s="113">
        <v>0</v>
      </c>
      <c r="BC179" s="113">
        <v>0</v>
      </c>
      <c r="BD179" s="113">
        <v>0</v>
      </c>
      <c r="BE179" s="113">
        <v>0</v>
      </c>
      <c r="BF179" s="112">
        <v>0</v>
      </c>
      <c r="BG179" s="112">
        <v>0</v>
      </c>
      <c r="BH179" s="112">
        <v>15</v>
      </c>
      <c r="BI179" s="112">
        <v>40.131999999999998</v>
      </c>
      <c r="BJ179" s="112">
        <v>0</v>
      </c>
      <c r="BK179" s="112">
        <v>0</v>
      </c>
      <c r="BL179" s="112">
        <v>0</v>
      </c>
      <c r="BM179" s="112">
        <v>0</v>
      </c>
      <c r="BN179" s="112">
        <v>0</v>
      </c>
      <c r="BO179" s="112">
        <v>0</v>
      </c>
      <c r="BP179" s="112">
        <v>0</v>
      </c>
      <c r="BQ179" s="112">
        <v>570.05975000000001</v>
      </c>
      <c r="BR179" s="112">
        <v>-22.042000000000002</v>
      </c>
      <c r="BS179" s="112">
        <v>6.5220000000000002</v>
      </c>
      <c r="BT179" s="112">
        <v>0</v>
      </c>
      <c r="BU179" s="112">
        <v>0</v>
      </c>
      <c r="BV179" s="112">
        <v>0</v>
      </c>
      <c r="BW179" s="112">
        <v>0</v>
      </c>
      <c r="BX179" s="112">
        <v>325.69726000000003</v>
      </c>
      <c r="BY179" s="112">
        <v>410.25400000000002</v>
      </c>
      <c r="BZ179" s="112">
        <v>1038.9757300000001</v>
      </c>
      <c r="CA179" s="112">
        <v>446.56549000000001</v>
      </c>
      <c r="CB179" s="112">
        <v>354.99462</v>
      </c>
      <c r="CC179" s="112">
        <v>386.12880999999999</v>
      </c>
      <c r="CD179" s="112">
        <v>358.06416000000002</v>
      </c>
      <c r="CE179" s="112">
        <v>351.79503</v>
      </c>
      <c r="CF179" s="112">
        <v>441.58130999999997</v>
      </c>
      <c r="CG179" s="112">
        <v>-28.181740000000001</v>
      </c>
      <c r="CH179" s="112">
        <v>-123.87325</v>
      </c>
      <c r="CI179" s="112">
        <v>611.44169999999997</v>
      </c>
      <c r="CJ179" s="112">
        <v>-69.136480000000006</v>
      </c>
      <c r="CK179" s="112">
        <v>-87.19359</v>
      </c>
      <c r="CL179" s="112">
        <v>-27.27627</v>
      </c>
      <c r="CM179" s="112">
        <v>-24.163329999999998</v>
      </c>
      <c r="CN179" s="112">
        <v>-133.84542999999999</v>
      </c>
      <c r="CO179" s="112">
        <v>-143.02802</v>
      </c>
      <c r="CP179" s="113">
        <v>50</v>
      </c>
      <c r="CQ179" s="113">
        <v>40</v>
      </c>
      <c r="CR179" s="113">
        <v>520</v>
      </c>
      <c r="CS179" s="113">
        <v>490</v>
      </c>
      <c r="CT179" s="113">
        <v>460</v>
      </c>
      <c r="CU179" s="113">
        <v>430</v>
      </c>
      <c r="CV179" s="113">
        <v>400</v>
      </c>
      <c r="CW179" s="113">
        <v>370</v>
      </c>
      <c r="CX179" s="113">
        <v>340</v>
      </c>
      <c r="CY179" s="113">
        <v>71.011700000000005</v>
      </c>
      <c r="CZ179" s="113">
        <v>127.42155</v>
      </c>
      <c r="DA179" s="113">
        <v>548.31375000000003</v>
      </c>
      <c r="DB179" s="113">
        <v>567.88329999999996</v>
      </c>
      <c r="DC179" s="113">
        <v>522.9289</v>
      </c>
      <c r="DD179" s="113">
        <v>451.31745000000001</v>
      </c>
      <c r="DE179" s="113">
        <v>416.88810000000001</v>
      </c>
      <c r="DF179" s="113">
        <v>448.25564000000003</v>
      </c>
      <c r="DG179" s="113">
        <v>387.27165000000002</v>
      </c>
      <c r="DH179" s="113">
        <v>367.04415</v>
      </c>
      <c r="DI179" s="113">
        <v>547.32725000000005</v>
      </c>
      <c r="DJ179" s="113">
        <v>356.77775000000003</v>
      </c>
      <c r="DK179" s="113">
        <v>445.48378000000002</v>
      </c>
      <c r="DL179" s="113">
        <v>478.91097000000002</v>
      </c>
      <c r="DM179" s="113">
        <v>459.45078999999998</v>
      </c>
      <c r="DN179" s="113">
        <v>449.98592000000002</v>
      </c>
      <c r="DO179" s="113">
        <v>549.06474000000003</v>
      </c>
      <c r="DP179" s="113">
        <v>625.10877000000005</v>
      </c>
      <c r="DQ179" s="112">
        <v>-296.03244999999998</v>
      </c>
      <c r="DR179" s="112">
        <v>-419.90570000000002</v>
      </c>
      <c r="DS179" s="112">
        <v>191.536</v>
      </c>
      <c r="DT179" s="112">
        <v>122.39952</v>
      </c>
      <c r="DU179" s="112">
        <v>44.01793</v>
      </c>
      <c r="DV179" s="112">
        <v>-8.1333400000000005</v>
      </c>
      <c r="DW179" s="112">
        <v>-33.097819999999999</v>
      </c>
      <c r="DX179" s="112">
        <v>-100.8091</v>
      </c>
      <c r="DY179" s="112">
        <v>-237.83712</v>
      </c>
      <c r="DZ179" s="112">
        <v>5.5163000000000002</v>
      </c>
      <c r="EA179" s="112">
        <v>10.8857</v>
      </c>
      <c r="EB179" s="112">
        <v>5.24031</v>
      </c>
      <c r="EC179" s="112">
        <v>8.0744299999999996</v>
      </c>
      <c r="ED179" s="112">
        <v>-3.4758499999999999</v>
      </c>
      <c r="EE179" s="112">
        <v>6.3059399999999997</v>
      </c>
      <c r="EF179" s="112">
        <v>4.1047399999999996</v>
      </c>
      <c r="EG179" s="112">
        <v>0.48481999999999997</v>
      </c>
      <c r="EH179" s="112">
        <v>-6.9397000000000002</v>
      </c>
      <c r="EI179" s="112">
        <v>5.5163000000000002</v>
      </c>
      <c r="EJ179" s="112">
        <v>30.335699999999999</v>
      </c>
      <c r="EK179" s="112">
        <v>24.69031</v>
      </c>
      <c r="EL179" s="112">
        <v>75.614429999999999</v>
      </c>
      <c r="EM179" s="112">
        <v>35.974150000000002</v>
      </c>
      <c r="EN179" s="112">
        <v>52.277940000000001</v>
      </c>
      <c r="EO179" s="112">
        <v>43.554740000000002</v>
      </c>
      <c r="EP179" s="112">
        <v>23.458819999999999</v>
      </c>
      <c r="EQ179" s="114">
        <v>13.0603</v>
      </c>
    </row>
    <row r="180" spans="1:147" x14ac:dyDescent="0.25">
      <c r="A180" s="110" t="s">
        <v>256</v>
      </c>
      <c r="B180" s="110">
        <v>5675</v>
      </c>
      <c r="C180" s="110"/>
      <c r="D180" s="111">
        <v>14305.738579999999</v>
      </c>
      <c r="E180" s="111">
        <v>13643.391030000001</v>
      </c>
      <c r="F180" s="111">
        <v>13786.496370000001</v>
      </c>
      <c r="G180" s="111">
        <v>15369.26287</v>
      </c>
      <c r="H180" s="111">
        <v>14523.646489999999</v>
      </c>
      <c r="I180" s="111">
        <v>14608.18591</v>
      </c>
      <c r="J180" s="111">
        <v>15293.44865</v>
      </c>
      <c r="K180" s="111">
        <v>15602.168470000001</v>
      </c>
      <c r="L180" s="111">
        <v>16858.185839999998</v>
      </c>
      <c r="M180" s="111">
        <v>14013.07929</v>
      </c>
      <c r="N180" s="111">
        <v>15680.6528</v>
      </c>
      <c r="O180" s="111">
        <v>16278.9373</v>
      </c>
      <c r="P180" s="111">
        <v>15245.40201</v>
      </c>
      <c r="Q180" s="111">
        <v>15617.401390000001</v>
      </c>
      <c r="R180" s="111">
        <v>17127.732059999998</v>
      </c>
      <c r="S180" s="111">
        <v>16771.808789999999</v>
      </c>
      <c r="T180" s="111">
        <v>16051.485070000001</v>
      </c>
      <c r="U180" s="111">
        <v>17718.728070000001</v>
      </c>
      <c r="V180" s="112">
        <v>292.65929</v>
      </c>
      <c r="W180" s="112">
        <v>-2037.2617700000001</v>
      </c>
      <c r="X180" s="112">
        <v>-2492.4409300000002</v>
      </c>
      <c r="Y180" s="112">
        <v>123.860860000001</v>
      </c>
      <c r="Z180" s="112">
        <v>-1093.7548999999999</v>
      </c>
      <c r="AA180" s="112">
        <v>-2519.5461500000001</v>
      </c>
      <c r="AB180" s="112">
        <v>-1478.36014</v>
      </c>
      <c r="AC180" s="112">
        <v>-449.31659999999999</v>
      </c>
      <c r="AD180" s="112">
        <v>-860.54223000000297</v>
      </c>
      <c r="AE180" s="111">
        <v>13710.65028</v>
      </c>
      <c r="AF180" s="111">
        <v>13094.652029999999</v>
      </c>
      <c r="AG180" s="111">
        <v>13242.95737</v>
      </c>
      <c r="AH180" s="111">
        <v>14671.11152</v>
      </c>
      <c r="AI180" s="111">
        <v>13958.72754</v>
      </c>
      <c r="AJ180" s="111">
        <v>13910.376410000001</v>
      </c>
      <c r="AK180" s="111">
        <v>14700.248799999999</v>
      </c>
      <c r="AL180" s="111">
        <v>14696.62264</v>
      </c>
      <c r="AM180" s="111">
        <v>15889.723379999999</v>
      </c>
      <c r="AN180" s="112">
        <v>302.42901000000001</v>
      </c>
      <c r="AO180" s="112">
        <v>2586.0007700000001</v>
      </c>
      <c r="AP180" s="112">
        <v>3035.97993</v>
      </c>
      <c r="AQ180" s="112">
        <v>574.29048999999895</v>
      </c>
      <c r="AR180" s="112">
        <v>1658.6738499999999</v>
      </c>
      <c r="AS180" s="112">
        <v>3217.35565</v>
      </c>
      <c r="AT180" s="112">
        <v>2071.5599900000002</v>
      </c>
      <c r="AU180" s="112">
        <v>1354.8624299999999</v>
      </c>
      <c r="AV180" s="112">
        <v>1829.00469</v>
      </c>
      <c r="AW180" s="113">
        <v>2223.3578499999999</v>
      </c>
      <c r="AX180" s="113">
        <v>1390.0569499999999</v>
      </c>
      <c r="AY180" s="113">
        <v>2971.3580000000002</v>
      </c>
      <c r="AZ180" s="113">
        <v>2657.4279099999999</v>
      </c>
      <c r="BA180" s="113">
        <v>934.48884999999996</v>
      </c>
      <c r="BB180" s="113">
        <v>2833.72919</v>
      </c>
      <c r="BC180" s="113">
        <v>1526.83017</v>
      </c>
      <c r="BD180" s="113">
        <v>6468.0730800000001</v>
      </c>
      <c r="BE180" s="113">
        <v>6282.0756099999999</v>
      </c>
      <c r="BF180" s="112">
        <v>900.02650000000006</v>
      </c>
      <c r="BG180" s="112">
        <v>48.552</v>
      </c>
      <c r="BH180" s="112">
        <v>81.289000000000001</v>
      </c>
      <c r="BI180" s="112">
        <v>126.1862</v>
      </c>
      <c r="BJ180" s="112">
        <v>404.61720000000003</v>
      </c>
      <c r="BK180" s="112">
        <v>753.2713</v>
      </c>
      <c r="BL180" s="112">
        <v>55</v>
      </c>
      <c r="BM180" s="112">
        <v>150</v>
      </c>
      <c r="BN180" s="112">
        <v>52.835000000000001</v>
      </c>
      <c r="BO180" s="112">
        <v>1323.3313499999999</v>
      </c>
      <c r="BP180" s="112">
        <v>1341.50495</v>
      </c>
      <c r="BQ180" s="112">
        <v>2890.069</v>
      </c>
      <c r="BR180" s="112">
        <v>2531.2417099999998</v>
      </c>
      <c r="BS180" s="112">
        <v>529.87165000000005</v>
      </c>
      <c r="BT180" s="112">
        <v>2080.4578900000001</v>
      </c>
      <c r="BU180" s="112">
        <v>1471.83017</v>
      </c>
      <c r="BV180" s="112">
        <v>6318.0730800000001</v>
      </c>
      <c r="BW180" s="112">
        <v>6229.2406099999998</v>
      </c>
      <c r="BX180" s="112">
        <v>15934.00813</v>
      </c>
      <c r="BY180" s="112">
        <v>14484.708979999999</v>
      </c>
      <c r="BZ180" s="112">
        <v>16214.31537</v>
      </c>
      <c r="CA180" s="112">
        <v>17328.539430000001</v>
      </c>
      <c r="CB180" s="112">
        <v>14893.21639</v>
      </c>
      <c r="CC180" s="112">
        <v>16744.105599999999</v>
      </c>
      <c r="CD180" s="112">
        <v>16227.07897</v>
      </c>
      <c r="CE180" s="112">
        <v>21164.69572</v>
      </c>
      <c r="CF180" s="112">
        <v>22171.798989999999</v>
      </c>
      <c r="CG180" s="112">
        <v>1020.90234</v>
      </c>
      <c r="CH180" s="112">
        <v>-1244.4958200000001</v>
      </c>
      <c r="CI180" s="112">
        <v>-145.91093000000001</v>
      </c>
      <c r="CJ180" s="112">
        <v>1956.9512199999999</v>
      </c>
      <c r="CK180" s="112">
        <v>-1128.8022000000001</v>
      </c>
      <c r="CL180" s="112">
        <v>-1136.8977600000001</v>
      </c>
      <c r="CM180" s="112">
        <v>-599.72982000000002</v>
      </c>
      <c r="CN180" s="112">
        <v>4963.21065</v>
      </c>
      <c r="CO180" s="112">
        <v>4400.2359200000001</v>
      </c>
      <c r="CP180" s="113">
        <v>10935.00216</v>
      </c>
      <c r="CQ180" s="113">
        <v>10693.84216</v>
      </c>
      <c r="CR180" s="113">
        <v>11597.68216</v>
      </c>
      <c r="CS180" s="113">
        <v>15440.98156</v>
      </c>
      <c r="CT180" s="113">
        <v>16473.657060000001</v>
      </c>
      <c r="CU180" s="113">
        <v>15109.98215</v>
      </c>
      <c r="CV180" s="113">
        <v>14262.2</v>
      </c>
      <c r="CW180" s="113">
        <v>17434.2</v>
      </c>
      <c r="CX180" s="113">
        <v>23388.2</v>
      </c>
      <c r="CY180" s="113">
        <v>12809.315399999999</v>
      </c>
      <c r="CZ180" s="113">
        <v>12510.865820000001</v>
      </c>
      <c r="DA180" s="113">
        <v>13449.29495</v>
      </c>
      <c r="DB180" s="113">
        <v>17159.942200000001</v>
      </c>
      <c r="DC180" s="113">
        <v>18057.233830000001</v>
      </c>
      <c r="DD180" s="113">
        <v>17844.275900000001</v>
      </c>
      <c r="DE180" s="113">
        <v>16513.16589</v>
      </c>
      <c r="DF180" s="113">
        <v>19888.659319999999</v>
      </c>
      <c r="DG180" s="113">
        <v>25212.006880000001</v>
      </c>
      <c r="DH180" s="113">
        <v>12130.32899</v>
      </c>
      <c r="DI180" s="113">
        <v>13067.957829999999</v>
      </c>
      <c r="DJ180" s="113">
        <v>14110.20989</v>
      </c>
      <c r="DK180" s="113">
        <v>15377.410970000001</v>
      </c>
      <c r="DL180" s="113">
        <v>17162.420050000001</v>
      </c>
      <c r="DM180" s="113">
        <v>18098.471880000001</v>
      </c>
      <c r="DN180" s="113">
        <v>17367.08469</v>
      </c>
      <c r="DO180" s="113">
        <v>15779.367469999999</v>
      </c>
      <c r="DP180" s="113">
        <v>16702.47911</v>
      </c>
      <c r="DQ180" s="112">
        <v>678.98640999999998</v>
      </c>
      <c r="DR180" s="112">
        <v>-557.09200999999996</v>
      </c>
      <c r="DS180" s="112">
        <v>-660.91494</v>
      </c>
      <c r="DT180" s="112">
        <v>1782.5312300000001</v>
      </c>
      <c r="DU180" s="112">
        <v>894.81377999999995</v>
      </c>
      <c r="DV180" s="112">
        <v>-254.19597999999999</v>
      </c>
      <c r="DW180" s="112">
        <v>-853.91880000000003</v>
      </c>
      <c r="DX180" s="112">
        <v>4109.2918499999996</v>
      </c>
      <c r="DY180" s="112">
        <v>8509.5277700000006</v>
      </c>
      <c r="DZ180" s="112">
        <v>104.10198</v>
      </c>
      <c r="EA180" s="112">
        <v>31.93308</v>
      </c>
      <c r="EB180" s="112">
        <v>30.608409999999999</v>
      </c>
      <c r="EC180" s="112">
        <v>1.39497</v>
      </c>
      <c r="ED180" s="112">
        <v>31.259370000000001</v>
      </c>
      <c r="EE180" s="112">
        <v>17.989840000000001</v>
      </c>
      <c r="EF180" s="112">
        <v>-34.124450000000003</v>
      </c>
      <c r="EG180" s="112">
        <v>-41.551920000000003</v>
      </c>
      <c r="EH180" s="112">
        <v>-194.28984</v>
      </c>
      <c r="EI180" s="112">
        <v>699.18997999999999</v>
      </c>
      <c r="EJ180" s="112">
        <v>580.67208000000005</v>
      </c>
      <c r="EK180" s="112">
        <v>574.14741000000004</v>
      </c>
      <c r="EL180" s="112">
        <v>699.54597000000001</v>
      </c>
      <c r="EM180" s="112">
        <v>596.17836999999997</v>
      </c>
      <c r="EN180" s="112">
        <v>715.79984000000002</v>
      </c>
      <c r="EO180" s="112">
        <v>559.07555000000002</v>
      </c>
      <c r="EP180" s="112">
        <v>863.99408000000005</v>
      </c>
      <c r="EQ180" s="114">
        <v>774.17215999999996</v>
      </c>
    </row>
    <row r="181" spans="1:147" x14ac:dyDescent="0.25">
      <c r="A181" s="110" t="s">
        <v>255</v>
      </c>
      <c r="B181" s="110">
        <v>5858</v>
      </c>
      <c r="C181" s="110"/>
      <c r="D181" s="111">
        <v>3469.0593600000002</v>
      </c>
      <c r="E181" s="111">
        <v>3091.2818900000002</v>
      </c>
      <c r="F181" s="111">
        <v>2987.3331899999998</v>
      </c>
      <c r="G181" s="111">
        <v>3134.3659899999998</v>
      </c>
      <c r="H181" s="111">
        <v>2977.4964100000002</v>
      </c>
      <c r="I181" s="111">
        <v>3550.3861000000002</v>
      </c>
      <c r="J181" s="111">
        <v>4177.0300299999999</v>
      </c>
      <c r="K181" s="111">
        <v>4280.0888000000004</v>
      </c>
      <c r="L181" s="111">
        <v>3713.5071800000001</v>
      </c>
      <c r="M181" s="111">
        <v>3350.6188200000001</v>
      </c>
      <c r="N181" s="111">
        <v>3242.0813899999998</v>
      </c>
      <c r="O181" s="111">
        <v>2847.95325</v>
      </c>
      <c r="P181" s="111">
        <v>3015.6832599999998</v>
      </c>
      <c r="Q181" s="111">
        <v>2944.2535699999999</v>
      </c>
      <c r="R181" s="111">
        <v>3781.3598200000001</v>
      </c>
      <c r="S181" s="111">
        <v>4124.0793199999998</v>
      </c>
      <c r="T181" s="111">
        <v>4287.3890799999999</v>
      </c>
      <c r="U181" s="111">
        <v>3792.4716199999998</v>
      </c>
      <c r="V181" s="112">
        <v>118.44054</v>
      </c>
      <c r="W181" s="112">
        <v>-150.79949999999999</v>
      </c>
      <c r="X181" s="112">
        <v>139.37994</v>
      </c>
      <c r="Y181" s="112">
        <v>118.68273000000001</v>
      </c>
      <c r="Z181" s="112">
        <v>33.242840000000299</v>
      </c>
      <c r="AA181" s="112">
        <v>-230.97371999999999</v>
      </c>
      <c r="AB181" s="112">
        <v>52.9507100000001</v>
      </c>
      <c r="AC181" s="112">
        <v>-7.3002799999994696</v>
      </c>
      <c r="AD181" s="112">
        <v>-78.964439999999698</v>
      </c>
      <c r="AE181" s="111">
        <v>3206.14491</v>
      </c>
      <c r="AF181" s="111">
        <v>2866.9128900000001</v>
      </c>
      <c r="AG181" s="111">
        <v>2987.32519</v>
      </c>
      <c r="AH181" s="111">
        <v>3134.3659899999998</v>
      </c>
      <c r="AI181" s="111">
        <v>2901.0297099999998</v>
      </c>
      <c r="AJ181" s="111">
        <v>3540.7651000000001</v>
      </c>
      <c r="AK181" s="111">
        <v>4168.4330300000001</v>
      </c>
      <c r="AL181" s="111">
        <v>4273.0918000000001</v>
      </c>
      <c r="AM181" s="111">
        <v>3706.5441799999999</v>
      </c>
      <c r="AN181" s="112">
        <v>144.47390999999999</v>
      </c>
      <c r="AO181" s="112">
        <v>375.16849999999999</v>
      </c>
      <c r="AP181" s="112">
        <v>-139.37194</v>
      </c>
      <c r="AQ181" s="112">
        <v>-118.68273000000001</v>
      </c>
      <c r="AR181" s="112">
        <v>43.223860000000101</v>
      </c>
      <c r="AS181" s="112">
        <v>240.59472</v>
      </c>
      <c r="AT181" s="112">
        <v>-44.353710000000298</v>
      </c>
      <c r="AU181" s="112">
        <v>14.2972799999998</v>
      </c>
      <c r="AV181" s="112">
        <v>85.927439999999905</v>
      </c>
      <c r="AW181" s="113">
        <v>262.91645</v>
      </c>
      <c r="AX181" s="113">
        <v>224.37</v>
      </c>
      <c r="AY181" s="113">
        <v>0</v>
      </c>
      <c r="AZ181" s="113">
        <v>0</v>
      </c>
      <c r="BA181" s="113">
        <v>83.268550000000005</v>
      </c>
      <c r="BB181" s="113">
        <v>377.1816</v>
      </c>
      <c r="BC181" s="113">
        <v>0</v>
      </c>
      <c r="BD181" s="113">
        <v>0</v>
      </c>
      <c r="BE181" s="113">
        <v>0</v>
      </c>
      <c r="BF181" s="112">
        <v>0</v>
      </c>
      <c r="BG181" s="112">
        <v>904.44425000000001</v>
      </c>
      <c r="BH181" s="112">
        <v>0</v>
      </c>
      <c r="BI181" s="112">
        <v>0</v>
      </c>
      <c r="BJ181" s="112">
        <v>0</v>
      </c>
      <c r="BK181" s="112">
        <v>97.414000000000001</v>
      </c>
      <c r="BL181" s="112">
        <v>0</v>
      </c>
      <c r="BM181" s="112">
        <v>0</v>
      </c>
      <c r="BN181" s="112">
        <v>0</v>
      </c>
      <c r="BO181" s="112">
        <v>262.91645</v>
      </c>
      <c r="BP181" s="112">
        <v>-680.07425000000001</v>
      </c>
      <c r="BQ181" s="112">
        <v>0</v>
      </c>
      <c r="BR181" s="112">
        <v>0</v>
      </c>
      <c r="BS181" s="112">
        <v>83.268550000000005</v>
      </c>
      <c r="BT181" s="112">
        <v>279.76760000000002</v>
      </c>
      <c r="BU181" s="112">
        <v>0</v>
      </c>
      <c r="BV181" s="112">
        <v>0</v>
      </c>
      <c r="BW181" s="112">
        <v>0</v>
      </c>
      <c r="BX181" s="112">
        <v>3469.0613600000001</v>
      </c>
      <c r="BY181" s="112">
        <v>3091.28289</v>
      </c>
      <c r="BZ181" s="112">
        <v>2987.32519</v>
      </c>
      <c r="CA181" s="112">
        <v>3134.3659899999998</v>
      </c>
      <c r="CB181" s="112">
        <v>2984.29826</v>
      </c>
      <c r="CC181" s="112">
        <v>3917.9467</v>
      </c>
      <c r="CD181" s="112">
        <v>4168.4330300000001</v>
      </c>
      <c r="CE181" s="112">
        <v>4273.0918000000001</v>
      </c>
      <c r="CF181" s="112">
        <v>3706.5441799999999</v>
      </c>
      <c r="CG181" s="112">
        <v>118.44253999999999</v>
      </c>
      <c r="CH181" s="112">
        <v>-1055.2427499999999</v>
      </c>
      <c r="CI181" s="112">
        <v>139.37194</v>
      </c>
      <c r="CJ181" s="112">
        <v>118.68273000000001</v>
      </c>
      <c r="CK181" s="112">
        <v>40.044690000000003</v>
      </c>
      <c r="CL181" s="112">
        <v>39.172879999999999</v>
      </c>
      <c r="CM181" s="112">
        <v>44.35371</v>
      </c>
      <c r="CN181" s="112">
        <v>-14.297280000000001</v>
      </c>
      <c r="CO181" s="112">
        <v>-85.927440000000004</v>
      </c>
      <c r="CP181" s="113">
        <v>853.39580000000001</v>
      </c>
      <c r="CQ181" s="113">
        <v>853.27745000000004</v>
      </c>
      <c r="CR181" s="113">
        <v>853.15560000000005</v>
      </c>
      <c r="CS181" s="113">
        <v>850</v>
      </c>
      <c r="CT181" s="113">
        <v>820</v>
      </c>
      <c r="CU181" s="113">
        <v>790</v>
      </c>
      <c r="CV181" s="113">
        <v>760</v>
      </c>
      <c r="CW181" s="113">
        <v>730</v>
      </c>
      <c r="CX181" s="113">
        <v>700</v>
      </c>
      <c r="CY181" s="113">
        <v>981.71465000000001</v>
      </c>
      <c r="CZ181" s="113">
        <v>1050.5624499999999</v>
      </c>
      <c r="DA181" s="113">
        <v>1071.5432900000001</v>
      </c>
      <c r="DB181" s="113">
        <v>1156.2311299999999</v>
      </c>
      <c r="DC181" s="113">
        <v>1256.35022</v>
      </c>
      <c r="DD181" s="113">
        <v>1682.42419</v>
      </c>
      <c r="DE181" s="113">
        <v>1761.6775700000001</v>
      </c>
      <c r="DF181" s="113">
        <v>1219.9174599999999</v>
      </c>
      <c r="DG181" s="113">
        <v>1041.32104</v>
      </c>
      <c r="DH181" s="113">
        <v>2605.2238499999999</v>
      </c>
      <c r="DI181" s="113">
        <v>3729.3144000000002</v>
      </c>
      <c r="DJ181" s="113">
        <v>3610.9232999999999</v>
      </c>
      <c r="DK181" s="113">
        <v>3576.92841</v>
      </c>
      <c r="DL181" s="113">
        <v>3692.8429500000002</v>
      </c>
      <c r="DM181" s="113">
        <v>4129.7440399999996</v>
      </c>
      <c r="DN181" s="113">
        <v>4164.6437100000003</v>
      </c>
      <c r="DO181" s="113">
        <v>3637.1808799999999</v>
      </c>
      <c r="DP181" s="113">
        <v>3544.5119</v>
      </c>
      <c r="DQ181" s="112">
        <v>-1623.5092</v>
      </c>
      <c r="DR181" s="112">
        <v>-2678.7519499999999</v>
      </c>
      <c r="DS181" s="112">
        <v>-2539.3800099999999</v>
      </c>
      <c r="DT181" s="112">
        <v>-2420.6972799999999</v>
      </c>
      <c r="DU181" s="112">
        <v>-2436.4927299999999</v>
      </c>
      <c r="DV181" s="112">
        <v>-2447.3198499999999</v>
      </c>
      <c r="DW181" s="112">
        <v>-2402.96614</v>
      </c>
      <c r="DX181" s="112">
        <v>-2417.2634200000002</v>
      </c>
      <c r="DY181" s="112">
        <v>-2503.1908600000002</v>
      </c>
      <c r="DZ181" s="112">
        <v>3.52128</v>
      </c>
      <c r="EA181" s="112">
        <v>10.079980000000001</v>
      </c>
      <c r="EB181" s="112">
        <v>1.8442099999999999</v>
      </c>
      <c r="EC181" s="112">
        <v>-7.8850000000000003E-2</v>
      </c>
      <c r="ED181" s="112">
        <v>-1.2348699999999999</v>
      </c>
      <c r="EE181" s="112">
        <v>-3.9850500000000002</v>
      </c>
      <c r="EF181" s="112">
        <v>-3.1205799999999999</v>
      </c>
      <c r="EG181" s="112">
        <v>-4.2581199999999999</v>
      </c>
      <c r="EH181" s="112">
        <v>-4.6267800000000001</v>
      </c>
      <c r="EI181" s="112">
        <v>266.43527999999998</v>
      </c>
      <c r="EJ181" s="112">
        <v>234.44898000000001</v>
      </c>
      <c r="EK181" s="112">
        <v>1.8522099999999999</v>
      </c>
      <c r="EL181" s="112">
        <v>-7.8850000000000003E-2</v>
      </c>
      <c r="EM181" s="112">
        <v>75.232129999999998</v>
      </c>
      <c r="EN181" s="112">
        <v>5.6359500000000002</v>
      </c>
      <c r="EO181" s="112">
        <v>5.4764200000000001</v>
      </c>
      <c r="EP181" s="112">
        <v>2.73888</v>
      </c>
      <c r="EQ181" s="114">
        <v>2.33622</v>
      </c>
    </row>
    <row r="182" spans="1:147" x14ac:dyDescent="0.25">
      <c r="A182" s="110" t="s">
        <v>254</v>
      </c>
      <c r="B182" s="110">
        <v>5639</v>
      </c>
      <c r="C182" s="110"/>
      <c r="D182" s="111">
        <v>4019.9456100000002</v>
      </c>
      <c r="E182" s="111">
        <v>3920.3850900000002</v>
      </c>
      <c r="F182" s="111">
        <v>4447.7295299999996</v>
      </c>
      <c r="G182" s="111">
        <v>3884.27081</v>
      </c>
      <c r="H182" s="111">
        <v>4684.0293600000005</v>
      </c>
      <c r="I182" s="111">
        <v>4332.3993</v>
      </c>
      <c r="J182" s="111">
        <v>4287.6632099999997</v>
      </c>
      <c r="K182" s="111">
        <v>4166.2902700000004</v>
      </c>
      <c r="L182" s="111">
        <v>4649.5065000000004</v>
      </c>
      <c r="M182" s="111">
        <v>4380.4336999999996</v>
      </c>
      <c r="N182" s="111">
        <v>4006.9483399999999</v>
      </c>
      <c r="O182" s="111">
        <v>4566.2503399999996</v>
      </c>
      <c r="P182" s="111">
        <v>4036.42614</v>
      </c>
      <c r="Q182" s="111">
        <v>4547.8702999999996</v>
      </c>
      <c r="R182" s="111">
        <v>4303.7595700000002</v>
      </c>
      <c r="S182" s="111">
        <v>4274.9427500000002</v>
      </c>
      <c r="T182" s="111">
        <v>4188.1301100000001</v>
      </c>
      <c r="U182" s="111">
        <v>4714.5286699999997</v>
      </c>
      <c r="V182" s="112">
        <v>-360.48808999999898</v>
      </c>
      <c r="W182" s="112">
        <v>-86.563249999999698</v>
      </c>
      <c r="X182" s="112">
        <v>-118.52081</v>
      </c>
      <c r="Y182" s="112">
        <v>-152.15532999999999</v>
      </c>
      <c r="Z182" s="112">
        <v>136.15906000000101</v>
      </c>
      <c r="AA182" s="112">
        <v>28.639729999999901</v>
      </c>
      <c r="AB182" s="112">
        <v>12.7204599999995</v>
      </c>
      <c r="AC182" s="112">
        <v>-21.839839999999601</v>
      </c>
      <c r="AD182" s="112">
        <v>-65.022169999999306</v>
      </c>
      <c r="AE182" s="111">
        <v>3917.7456099999999</v>
      </c>
      <c r="AF182" s="111">
        <v>3818.1850899999999</v>
      </c>
      <c r="AG182" s="111">
        <v>4322.0295299999998</v>
      </c>
      <c r="AH182" s="111">
        <v>3759.6708100000001</v>
      </c>
      <c r="AI182" s="111">
        <v>4559.4293600000001</v>
      </c>
      <c r="AJ182" s="111">
        <v>4207.7992999999997</v>
      </c>
      <c r="AK182" s="111">
        <v>4163.0632100000003</v>
      </c>
      <c r="AL182" s="111">
        <v>4041.6902700000001</v>
      </c>
      <c r="AM182" s="111">
        <v>4531.1075000000001</v>
      </c>
      <c r="AN182" s="112">
        <v>462.68808999999999</v>
      </c>
      <c r="AO182" s="112">
        <v>188.76325</v>
      </c>
      <c r="AP182" s="112">
        <v>244.22081</v>
      </c>
      <c r="AQ182" s="112">
        <v>276.75533000000001</v>
      </c>
      <c r="AR182" s="112">
        <v>-11.5590600000005</v>
      </c>
      <c r="AS182" s="112">
        <v>95.960270000000506</v>
      </c>
      <c r="AT182" s="112">
        <v>111.87954000000001</v>
      </c>
      <c r="AU182" s="112">
        <v>146.43984</v>
      </c>
      <c r="AV182" s="112">
        <v>183.42116999999999</v>
      </c>
      <c r="AW182" s="113">
        <v>810.75705000000005</v>
      </c>
      <c r="AX182" s="113">
        <v>1710.80645</v>
      </c>
      <c r="AY182" s="113">
        <v>163.387</v>
      </c>
      <c r="AZ182" s="113">
        <v>31.6936</v>
      </c>
      <c r="BA182" s="113">
        <v>21.6617</v>
      </c>
      <c r="BB182" s="113">
        <v>34.197049999999997</v>
      </c>
      <c r="BC182" s="113">
        <v>131.20240000000001</v>
      </c>
      <c r="BD182" s="113">
        <v>345.06099</v>
      </c>
      <c r="BE182" s="113">
        <v>434.39794999999998</v>
      </c>
      <c r="BF182" s="112">
        <v>128.78434999999999</v>
      </c>
      <c r="BG182" s="112">
        <v>0</v>
      </c>
      <c r="BH182" s="112">
        <v>0</v>
      </c>
      <c r="BI182" s="112">
        <v>0</v>
      </c>
      <c r="BJ182" s="112">
        <v>1.385</v>
      </c>
      <c r="BK182" s="112">
        <v>0</v>
      </c>
      <c r="BL182" s="112">
        <v>27.115549999999999</v>
      </c>
      <c r="BM182" s="112">
        <v>0</v>
      </c>
      <c r="BN182" s="112">
        <v>4.0000000000000001E-3</v>
      </c>
      <c r="BO182" s="112">
        <v>681.97270000000003</v>
      </c>
      <c r="BP182" s="112">
        <v>1710.80645</v>
      </c>
      <c r="BQ182" s="112">
        <v>163.387</v>
      </c>
      <c r="BR182" s="112">
        <v>31.6936</v>
      </c>
      <c r="BS182" s="112">
        <v>20.276700000000002</v>
      </c>
      <c r="BT182" s="112">
        <v>34.197049999999997</v>
      </c>
      <c r="BU182" s="112">
        <v>104.08685</v>
      </c>
      <c r="BV182" s="112">
        <v>345.06099</v>
      </c>
      <c r="BW182" s="112">
        <v>434.39395000000002</v>
      </c>
      <c r="BX182" s="112">
        <v>4728.5026600000001</v>
      </c>
      <c r="BY182" s="112">
        <v>5528.99154</v>
      </c>
      <c r="BZ182" s="112">
        <v>4485.4165300000004</v>
      </c>
      <c r="CA182" s="112">
        <v>3791.3644100000001</v>
      </c>
      <c r="CB182" s="112">
        <v>4581.0910599999997</v>
      </c>
      <c r="CC182" s="112">
        <v>4241.9963500000003</v>
      </c>
      <c r="CD182" s="112">
        <v>4294.2656100000004</v>
      </c>
      <c r="CE182" s="112">
        <v>4386.75126</v>
      </c>
      <c r="CF182" s="112">
        <v>4965.5054499999997</v>
      </c>
      <c r="CG182" s="112">
        <v>219.28460999999999</v>
      </c>
      <c r="CH182" s="112">
        <v>1522.0432000000001</v>
      </c>
      <c r="CI182" s="112">
        <v>-80.83381</v>
      </c>
      <c r="CJ182" s="112">
        <v>-245.06173000000001</v>
      </c>
      <c r="CK182" s="112">
        <v>31.835760000000001</v>
      </c>
      <c r="CL182" s="112">
        <v>-61.763219999999997</v>
      </c>
      <c r="CM182" s="112">
        <v>-7.7926900000000003</v>
      </c>
      <c r="CN182" s="112">
        <v>198.62115</v>
      </c>
      <c r="CO182" s="112">
        <v>250.97278</v>
      </c>
      <c r="CP182" s="113">
        <v>3204.3209499999998</v>
      </c>
      <c r="CQ182" s="113">
        <v>4344.0002000000004</v>
      </c>
      <c r="CR182" s="113">
        <v>4778.3601500000004</v>
      </c>
      <c r="CS182" s="113">
        <v>4178.8545999999997</v>
      </c>
      <c r="CT182" s="113">
        <v>4079.3638500000002</v>
      </c>
      <c r="CU182" s="113">
        <v>3979.8883999999998</v>
      </c>
      <c r="CV182" s="113">
        <v>3858.88</v>
      </c>
      <c r="CW182" s="113">
        <v>3758.88</v>
      </c>
      <c r="CX182" s="113">
        <v>3658.88</v>
      </c>
      <c r="CY182" s="113">
        <v>4736.2026800000003</v>
      </c>
      <c r="CZ182" s="113">
        <v>5823.9611599999998</v>
      </c>
      <c r="DA182" s="113">
        <v>5928.7013999999999</v>
      </c>
      <c r="DB182" s="113">
        <v>5380.1361500000003</v>
      </c>
      <c r="DC182" s="113">
        <v>5971.6923699999998</v>
      </c>
      <c r="DD182" s="113">
        <v>5696.0242500000004</v>
      </c>
      <c r="DE182" s="113">
        <v>5233.5125200000002</v>
      </c>
      <c r="DF182" s="113">
        <v>5280.8778300000004</v>
      </c>
      <c r="DG182" s="113">
        <v>5686.4796800000004</v>
      </c>
      <c r="DH182" s="113">
        <v>6070.6439200000004</v>
      </c>
      <c r="DI182" s="113">
        <v>5636.3591999999999</v>
      </c>
      <c r="DJ182" s="113">
        <v>5821.93325</v>
      </c>
      <c r="DK182" s="113">
        <v>5518.4297299999998</v>
      </c>
      <c r="DL182" s="113">
        <v>6078.1501900000003</v>
      </c>
      <c r="DM182" s="113">
        <v>5864.2452899999998</v>
      </c>
      <c r="DN182" s="113">
        <v>5437.1204500000003</v>
      </c>
      <c r="DO182" s="113">
        <v>5285.8646099999996</v>
      </c>
      <c r="DP182" s="113">
        <v>5440.4936799999996</v>
      </c>
      <c r="DQ182" s="112">
        <v>-1334.4412400000001</v>
      </c>
      <c r="DR182" s="112">
        <v>187.60195999999999</v>
      </c>
      <c r="DS182" s="112">
        <v>106.76815000000001</v>
      </c>
      <c r="DT182" s="112">
        <v>-138.29357999999999</v>
      </c>
      <c r="DU182" s="112">
        <v>-106.45782</v>
      </c>
      <c r="DV182" s="112">
        <v>-168.22103999999999</v>
      </c>
      <c r="DW182" s="112">
        <v>-203.60793000000001</v>
      </c>
      <c r="DX182" s="112">
        <v>-4.9867800000000004</v>
      </c>
      <c r="DY182" s="112">
        <v>245.98599999999999</v>
      </c>
      <c r="DZ182" s="112">
        <v>93.782889999999995</v>
      </c>
      <c r="EA182" s="112">
        <v>112.86398</v>
      </c>
      <c r="EB182" s="112">
        <v>116.81377000000001</v>
      </c>
      <c r="EC182" s="112">
        <v>115.3479</v>
      </c>
      <c r="ED182" s="112">
        <v>103.32438999999999</v>
      </c>
      <c r="EE182" s="112">
        <v>100.21866</v>
      </c>
      <c r="EF182" s="112">
        <v>90.987949999999998</v>
      </c>
      <c r="EG182" s="112">
        <v>85.184700000000007</v>
      </c>
      <c r="EH182" s="112">
        <v>77.271190000000004</v>
      </c>
      <c r="EI182" s="112">
        <v>195.98289</v>
      </c>
      <c r="EJ182" s="112">
        <v>215.06397999999999</v>
      </c>
      <c r="EK182" s="112">
        <v>242.51376999999999</v>
      </c>
      <c r="EL182" s="112">
        <v>239.9479</v>
      </c>
      <c r="EM182" s="112">
        <v>227.92438999999999</v>
      </c>
      <c r="EN182" s="112">
        <v>224.81865999999999</v>
      </c>
      <c r="EO182" s="112">
        <v>215.58795000000001</v>
      </c>
      <c r="EP182" s="112">
        <v>209.78469999999999</v>
      </c>
      <c r="EQ182" s="114">
        <v>195.67018999999999</v>
      </c>
    </row>
    <row r="183" spans="1:147" x14ac:dyDescent="0.25">
      <c r="A183" s="110" t="s">
        <v>253</v>
      </c>
      <c r="B183" s="110">
        <v>5487</v>
      </c>
      <c r="C183" s="110"/>
      <c r="D183" s="111">
        <v>1310.64732</v>
      </c>
      <c r="E183" s="111">
        <v>1485.76874</v>
      </c>
      <c r="F183" s="111">
        <v>1830.0232900000001</v>
      </c>
      <c r="G183" s="111">
        <v>1443.4617499999999</v>
      </c>
      <c r="H183" s="111">
        <v>1744.94019</v>
      </c>
      <c r="I183" s="111">
        <v>1669.8356200000001</v>
      </c>
      <c r="J183" s="111">
        <v>1866.08457</v>
      </c>
      <c r="K183" s="111">
        <v>1699.95036</v>
      </c>
      <c r="L183" s="111">
        <v>1840.8444199999999</v>
      </c>
      <c r="M183" s="111">
        <v>1442.8443299999999</v>
      </c>
      <c r="N183" s="111">
        <v>1609.1959400000001</v>
      </c>
      <c r="O183" s="111">
        <v>1528.8175699999999</v>
      </c>
      <c r="P183" s="111">
        <v>1485.0825400000001</v>
      </c>
      <c r="Q183" s="111">
        <v>1822.6025999999999</v>
      </c>
      <c r="R183" s="111">
        <v>1835.1803600000001</v>
      </c>
      <c r="S183" s="111">
        <v>1928.54648</v>
      </c>
      <c r="T183" s="111">
        <v>1767.20758</v>
      </c>
      <c r="U183" s="111">
        <v>1992.0742399999999</v>
      </c>
      <c r="V183" s="112">
        <v>-132.19701000000001</v>
      </c>
      <c r="W183" s="112">
        <v>-123.4272</v>
      </c>
      <c r="X183" s="112">
        <v>301.20571999999999</v>
      </c>
      <c r="Y183" s="112">
        <v>-41.620790000000198</v>
      </c>
      <c r="Z183" s="112">
        <v>-77.662409999999895</v>
      </c>
      <c r="AA183" s="112">
        <v>-165.34474</v>
      </c>
      <c r="AB183" s="112">
        <v>-62.461910000000003</v>
      </c>
      <c r="AC183" s="112">
        <v>-67.257220000000004</v>
      </c>
      <c r="AD183" s="112">
        <v>-151.22981999999999</v>
      </c>
      <c r="AE183" s="111">
        <v>1263.9823200000001</v>
      </c>
      <c r="AF183" s="111">
        <v>1439.10374</v>
      </c>
      <c r="AG183" s="111">
        <v>1659.9813899999999</v>
      </c>
      <c r="AH183" s="111">
        <v>1394.7067500000001</v>
      </c>
      <c r="AI183" s="111">
        <v>1521.3275900000001</v>
      </c>
      <c r="AJ183" s="111">
        <v>1593.08062</v>
      </c>
      <c r="AK183" s="111">
        <v>1789.3295700000001</v>
      </c>
      <c r="AL183" s="111">
        <v>1623.1953599999999</v>
      </c>
      <c r="AM183" s="111">
        <v>1764.08942</v>
      </c>
      <c r="AN183" s="112">
        <v>178.86201</v>
      </c>
      <c r="AO183" s="112">
        <v>170.09219999999999</v>
      </c>
      <c r="AP183" s="112">
        <v>-131.16381999999999</v>
      </c>
      <c r="AQ183" s="112">
        <v>90.375790000000094</v>
      </c>
      <c r="AR183" s="112">
        <v>301.27501000000001</v>
      </c>
      <c r="AS183" s="112">
        <v>242.09974</v>
      </c>
      <c r="AT183" s="112">
        <v>139.21691000000001</v>
      </c>
      <c r="AU183" s="112">
        <v>144.01222000000001</v>
      </c>
      <c r="AV183" s="112">
        <v>227.98482000000001</v>
      </c>
      <c r="AW183" s="113">
        <v>152.26730000000001</v>
      </c>
      <c r="AX183" s="113">
        <v>302.50074999999998</v>
      </c>
      <c r="AY183" s="113">
        <v>303.81455</v>
      </c>
      <c r="AZ183" s="113">
        <v>139.6249</v>
      </c>
      <c r="BA183" s="113">
        <v>47.721649999999997</v>
      </c>
      <c r="BB183" s="113">
        <v>31.500800000000002</v>
      </c>
      <c r="BC183" s="113">
        <v>6.4425499999999998</v>
      </c>
      <c r="BD183" s="113">
        <v>41.495950000000001</v>
      </c>
      <c r="BE183" s="113">
        <v>67.401049999999998</v>
      </c>
      <c r="BF183" s="112">
        <v>11.355</v>
      </c>
      <c r="BG183" s="112">
        <v>17.849</v>
      </c>
      <c r="BH183" s="112">
        <v>48</v>
      </c>
      <c r="BI183" s="112">
        <v>165.07839999999999</v>
      </c>
      <c r="BJ183" s="112">
        <v>24.04</v>
      </c>
      <c r="BK183" s="112">
        <v>33.447499999999998</v>
      </c>
      <c r="BL183" s="112">
        <v>16.684249999999999</v>
      </c>
      <c r="BM183" s="112">
        <v>23.813800000000001</v>
      </c>
      <c r="BN183" s="112">
        <v>50.995899999999999</v>
      </c>
      <c r="BO183" s="112">
        <v>140.91229999999999</v>
      </c>
      <c r="BP183" s="112">
        <v>284.65174999999999</v>
      </c>
      <c r="BQ183" s="112">
        <v>255.81455</v>
      </c>
      <c r="BR183" s="112">
        <v>-25.453499999999998</v>
      </c>
      <c r="BS183" s="112">
        <v>23.681650000000001</v>
      </c>
      <c r="BT183" s="112">
        <v>-1.9467000000000001</v>
      </c>
      <c r="BU183" s="112">
        <v>-10.2417</v>
      </c>
      <c r="BV183" s="112">
        <v>17.68215</v>
      </c>
      <c r="BW183" s="112">
        <v>16.405149999999999</v>
      </c>
      <c r="BX183" s="112">
        <v>1416.24962</v>
      </c>
      <c r="BY183" s="112">
        <v>1741.6044899999999</v>
      </c>
      <c r="BZ183" s="112">
        <v>1963.79594</v>
      </c>
      <c r="CA183" s="112">
        <v>1534.3316500000001</v>
      </c>
      <c r="CB183" s="112">
        <v>1569.0492400000001</v>
      </c>
      <c r="CC183" s="112">
        <v>1624.58142</v>
      </c>
      <c r="CD183" s="112">
        <v>1795.7721200000001</v>
      </c>
      <c r="CE183" s="112">
        <v>1664.6913099999999</v>
      </c>
      <c r="CF183" s="112">
        <v>1831.49047</v>
      </c>
      <c r="CG183" s="112">
        <v>-37.949710000000003</v>
      </c>
      <c r="CH183" s="112">
        <v>114.55955</v>
      </c>
      <c r="CI183" s="112">
        <v>386.97836999999998</v>
      </c>
      <c r="CJ183" s="112">
        <v>-115.82929</v>
      </c>
      <c r="CK183" s="112">
        <v>-277.59336000000002</v>
      </c>
      <c r="CL183" s="112">
        <v>-244.04643999999999</v>
      </c>
      <c r="CM183" s="112">
        <v>-149.45860999999999</v>
      </c>
      <c r="CN183" s="112">
        <v>-126.33007000000001</v>
      </c>
      <c r="CO183" s="112">
        <v>-211.57966999999999</v>
      </c>
      <c r="CP183" s="113">
        <v>1635.0923499999999</v>
      </c>
      <c r="CQ183" s="113">
        <v>1787.2748999999999</v>
      </c>
      <c r="CR183" s="113">
        <v>2149.2786999999998</v>
      </c>
      <c r="CS183" s="113">
        <v>2016.9284</v>
      </c>
      <c r="CT183" s="113">
        <v>2048.2855</v>
      </c>
      <c r="CU183" s="113">
        <v>1980.2882999999999</v>
      </c>
      <c r="CV183" s="113">
        <v>1912.2910999999999</v>
      </c>
      <c r="CW183" s="113">
        <v>1853.8471999999999</v>
      </c>
      <c r="CX183" s="113">
        <v>1785.8549499999999</v>
      </c>
      <c r="CY183" s="113">
        <v>1851.87193</v>
      </c>
      <c r="CZ183" s="113">
        <v>2037.6244799999999</v>
      </c>
      <c r="DA183" s="113">
        <v>2343.9427599999999</v>
      </c>
      <c r="DB183" s="113">
        <v>2198.49098</v>
      </c>
      <c r="DC183" s="113">
        <v>2321.2353499999999</v>
      </c>
      <c r="DD183" s="113">
        <v>2152.1215999999999</v>
      </c>
      <c r="DE183" s="113">
        <v>2043.3445999999999</v>
      </c>
      <c r="DF183" s="113">
        <v>2016.6560300000001</v>
      </c>
      <c r="DG183" s="113">
        <v>1964.91488</v>
      </c>
      <c r="DH183" s="113">
        <v>1165.8128200000001</v>
      </c>
      <c r="DI183" s="113">
        <v>1237.0058200000001</v>
      </c>
      <c r="DJ183" s="113">
        <v>1156.34573</v>
      </c>
      <c r="DK183" s="113">
        <v>1126.72324</v>
      </c>
      <c r="DL183" s="113">
        <v>1527.06097</v>
      </c>
      <c r="DM183" s="113">
        <v>1601.9936600000001</v>
      </c>
      <c r="DN183" s="113">
        <v>1642.67527</v>
      </c>
      <c r="DO183" s="113">
        <v>1742.3167699999999</v>
      </c>
      <c r="DP183" s="113">
        <v>1902.1552899999999</v>
      </c>
      <c r="DQ183" s="112">
        <v>686.05911000000003</v>
      </c>
      <c r="DR183" s="112">
        <v>800.61865999999998</v>
      </c>
      <c r="DS183" s="112">
        <v>1187.5970299999999</v>
      </c>
      <c r="DT183" s="112">
        <v>1071.76774</v>
      </c>
      <c r="DU183" s="112">
        <v>794.17438000000004</v>
      </c>
      <c r="DV183" s="112">
        <v>550.12793999999997</v>
      </c>
      <c r="DW183" s="112">
        <v>400.66933</v>
      </c>
      <c r="DX183" s="112">
        <v>274.33926000000002</v>
      </c>
      <c r="DY183" s="112">
        <v>62.759590000000003</v>
      </c>
      <c r="DZ183" s="112">
        <v>20.999030000000001</v>
      </c>
      <c r="EA183" s="112">
        <v>21.49117</v>
      </c>
      <c r="EB183" s="112">
        <v>19.65634</v>
      </c>
      <c r="EC183" s="112">
        <v>20.76717</v>
      </c>
      <c r="ED183" s="112">
        <v>16.40117</v>
      </c>
      <c r="EE183" s="112">
        <v>11.60755</v>
      </c>
      <c r="EF183" s="112">
        <v>4.7501699999999998</v>
      </c>
      <c r="EG183" s="112">
        <v>3.6101399999999999</v>
      </c>
      <c r="EH183" s="112">
        <v>4.1705800000000002</v>
      </c>
      <c r="EI183" s="112">
        <v>67.664029999999997</v>
      </c>
      <c r="EJ183" s="112">
        <v>68.156170000000003</v>
      </c>
      <c r="EK183" s="112">
        <v>189.69834</v>
      </c>
      <c r="EL183" s="112">
        <v>69.522170000000003</v>
      </c>
      <c r="EM183" s="112">
        <v>240.01417000000001</v>
      </c>
      <c r="EN183" s="112">
        <v>88.362549999999999</v>
      </c>
      <c r="EO183" s="112">
        <v>81.505170000000007</v>
      </c>
      <c r="EP183" s="112">
        <v>80.365139999999997</v>
      </c>
      <c r="EQ183" s="114">
        <v>80.925579999999997</v>
      </c>
    </row>
    <row r="184" spans="1:147" x14ac:dyDescent="0.25">
      <c r="A184" s="110" t="s">
        <v>252</v>
      </c>
      <c r="B184" s="110">
        <v>5640</v>
      </c>
      <c r="C184" s="110"/>
      <c r="D184" s="111">
        <v>3667.7651900000001</v>
      </c>
      <c r="E184" s="111">
        <v>3575.4593300000001</v>
      </c>
      <c r="F184" s="111">
        <v>3455.6287600000001</v>
      </c>
      <c r="G184" s="111">
        <v>4201.0928199999998</v>
      </c>
      <c r="H184" s="111">
        <v>4000.0923400000001</v>
      </c>
      <c r="I184" s="111">
        <v>5301.6247899999998</v>
      </c>
      <c r="J184" s="111">
        <v>5323.08788</v>
      </c>
      <c r="K184" s="111">
        <v>4634.0081300000002</v>
      </c>
      <c r="L184" s="111">
        <v>5361.08007</v>
      </c>
      <c r="M184" s="111">
        <v>3636.87941</v>
      </c>
      <c r="N184" s="111">
        <v>4149.1928500000004</v>
      </c>
      <c r="O184" s="111">
        <v>3751.2313300000001</v>
      </c>
      <c r="P184" s="111">
        <v>4619.7092400000001</v>
      </c>
      <c r="Q184" s="111">
        <v>5677.1723199999997</v>
      </c>
      <c r="R184" s="111">
        <v>4360.5408399999997</v>
      </c>
      <c r="S184" s="111">
        <v>5509.6461399999998</v>
      </c>
      <c r="T184" s="111">
        <v>4751.2488800000001</v>
      </c>
      <c r="U184" s="111">
        <v>5942.8983600000001</v>
      </c>
      <c r="V184" s="112">
        <v>30.8857800000001</v>
      </c>
      <c r="W184" s="112">
        <v>-573.73352</v>
      </c>
      <c r="X184" s="112">
        <v>-295.60257000000001</v>
      </c>
      <c r="Y184" s="112">
        <v>-418.61642000000001</v>
      </c>
      <c r="Z184" s="112">
        <v>-1677.07998</v>
      </c>
      <c r="AA184" s="112">
        <v>941.08394999999996</v>
      </c>
      <c r="AB184" s="112">
        <v>-186.55825999999999</v>
      </c>
      <c r="AC184" s="112">
        <v>-117.24075000000001</v>
      </c>
      <c r="AD184" s="112">
        <v>-581.81829000000005</v>
      </c>
      <c r="AE184" s="111">
        <v>3517.1651900000002</v>
      </c>
      <c r="AF184" s="111">
        <v>3481.8593300000002</v>
      </c>
      <c r="AG184" s="111">
        <v>3386.8287599999999</v>
      </c>
      <c r="AH184" s="111">
        <v>4117.2928199999997</v>
      </c>
      <c r="AI184" s="111">
        <v>3919.79234</v>
      </c>
      <c r="AJ184" s="111">
        <v>5170.0247900000004</v>
      </c>
      <c r="AK184" s="111">
        <v>5176.7083300000004</v>
      </c>
      <c r="AL184" s="111">
        <v>4497.0081300000002</v>
      </c>
      <c r="AM184" s="111">
        <v>5242.2095200000003</v>
      </c>
      <c r="AN184" s="112">
        <v>119.71422</v>
      </c>
      <c r="AO184" s="112">
        <v>667.33352000000002</v>
      </c>
      <c r="AP184" s="112">
        <v>364.40257000000003</v>
      </c>
      <c r="AQ184" s="112">
        <v>502.41642000000002</v>
      </c>
      <c r="AR184" s="112">
        <v>1757.3799799999999</v>
      </c>
      <c r="AS184" s="112">
        <v>-809.48395000000096</v>
      </c>
      <c r="AT184" s="112">
        <v>332.93780999999899</v>
      </c>
      <c r="AU184" s="112">
        <v>254.24074999999999</v>
      </c>
      <c r="AV184" s="112">
        <v>700.68884000000003</v>
      </c>
      <c r="AW184" s="113">
        <v>638.02764999999999</v>
      </c>
      <c r="AX184" s="113">
        <v>501.55464000000001</v>
      </c>
      <c r="AY184" s="113">
        <v>870.49599999999998</v>
      </c>
      <c r="AZ184" s="113">
        <v>152.89895000000001</v>
      </c>
      <c r="BA184" s="113">
        <v>669.65684999999996</v>
      </c>
      <c r="BB184" s="113">
        <v>498.38605000000001</v>
      </c>
      <c r="BC184" s="113">
        <v>7.0406500000000003</v>
      </c>
      <c r="BD184" s="113">
        <v>36.922350000000002</v>
      </c>
      <c r="BE184" s="113">
        <v>59.2684</v>
      </c>
      <c r="BF184" s="112">
        <v>0</v>
      </c>
      <c r="BG184" s="112">
        <v>90.831699999999998</v>
      </c>
      <c r="BH184" s="112">
        <v>177.18965</v>
      </c>
      <c r="BI184" s="112">
        <v>52.5</v>
      </c>
      <c r="BJ184" s="112">
        <v>159.37479999999999</v>
      </c>
      <c r="BK184" s="112">
        <v>398.16030000000001</v>
      </c>
      <c r="BL184" s="112">
        <v>6.8</v>
      </c>
      <c r="BM184" s="112">
        <v>0</v>
      </c>
      <c r="BN184" s="112">
        <v>0</v>
      </c>
      <c r="BO184" s="112">
        <v>638.02764999999999</v>
      </c>
      <c r="BP184" s="112">
        <v>410.72293999999999</v>
      </c>
      <c r="BQ184" s="112">
        <v>693.30634999999995</v>
      </c>
      <c r="BR184" s="112">
        <v>100.39895</v>
      </c>
      <c r="BS184" s="112">
        <v>510.28205000000003</v>
      </c>
      <c r="BT184" s="112">
        <v>100.22575000000001</v>
      </c>
      <c r="BU184" s="112">
        <v>0.24065</v>
      </c>
      <c r="BV184" s="112">
        <v>36.922350000000002</v>
      </c>
      <c r="BW184" s="112">
        <v>59.2684</v>
      </c>
      <c r="BX184" s="112">
        <v>4155.1928399999997</v>
      </c>
      <c r="BY184" s="112">
        <v>3983.4139700000001</v>
      </c>
      <c r="BZ184" s="112">
        <v>4257.3247600000004</v>
      </c>
      <c r="CA184" s="112">
        <v>4270.1917700000004</v>
      </c>
      <c r="CB184" s="112">
        <v>4589.4491900000003</v>
      </c>
      <c r="CC184" s="112">
        <v>5668.4108399999996</v>
      </c>
      <c r="CD184" s="112">
        <v>5183.7489800000003</v>
      </c>
      <c r="CE184" s="112">
        <v>4533.93048</v>
      </c>
      <c r="CF184" s="112">
        <v>5301.4779200000003</v>
      </c>
      <c r="CG184" s="112">
        <v>518.31343000000004</v>
      </c>
      <c r="CH184" s="112">
        <v>-256.61058000000003</v>
      </c>
      <c r="CI184" s="112">
        <v>328.90377999999998</v>
      </c>
      <c r="CJ184" s="112">
        <v>-402.01747</v>
      </c>
      <c r="CK184" s="112">
        <v>-1247.0979299999999</v>
      </c>
      <c r="CL184" s="112">
        <v>909.7097</v>
      </c>
      <c r="CM184" s="112">
        <v>-332.69716</v>
      </c>
      <c r="CN184" s="112">
        <v>-217.3184</v>
      </c>
      <c r="CO184" s="112">
        <v>-641.42043999999999</v>
      </c>
      <c r="CP184" s="113">
        <v>1430</v>
      </c>
      <c r="CQ184" s="113">
        <v>1410</v>
      </c>
      <c r="CR184" s="113">
        <v>1180</v>
      </c>
      <c r="CS184" s="113">
        <v>950</v>
      </c>
      <c r="CT184" s="113">
        <v>940</v>
      </c>
      <c r="CU184" s="113">
        <v>720</v>
      </c>
      <c r="CV184" s="113">
        <v>750</v>
      </c>
      <c r="CW184" s="113">
        <v>540</v>
      </c>
      <c r="CX184" s="113">
        <v>330</v>
      </c>
      <c r="CY184" s="113">
        <v>1788.5100299999999</v>
      </c>
      <c r="CZ184" s="113">
        <v>1862.08186</v>
      </c>
      <c r="DA184" s="113">
        <v>1913.80672</v>
      </c>
      <c r="DB184" s="113">
        <v>1382.6514099999999</v>
      </c>
      <c r="DC184" s="113">
        <v>1666.25857</v>
      </c>
      <c r="DD184" s="113">
        <v>1277.54294</v>
      </c>
      <c r="DE184" s="113">
        <v>2087.52927</v>
      </c>
      <c r="DF184" s="113">
        <v>1357.0485799999999</v>
      </c>
      <c r="DG184" s="113">
        <v>1633.6098099999999</v>
      </c>
      <c r="DH184" s="113">
        <v>2138.3636999999999</v>
      </c>
      <c r="DI184" s="113">
        <v>2468.5461100000002</v>
      </c>
      <c r="DJ184" s="113">
        <v>2191.3671899999999</v>
      </c>
      <c r="DK184" s="113">
        <v>2062.2293500000001</v>
      </c>
      <c r="DL184" s="113">
        <v>3592.93444</v>
      </c>
      <c r="DM184" s="113">
        <v>2294.50911</v>
      </c>
      <c r="DN184" s="113">
        <v>3437.1925999999999</v>
      </c>
      <c r="DO184" s="113">
        <v>2924.0303100000001</v>
      </c>
      <c r="DP184" s="113">
        <v>3842.0119800000002</v>
      </c>
      <c r="DQ184" s="112">
        <v>-349.85367000000002</v>
      </c>
      <c r="DR184" s="112">
        <v>-606.46424999999999</v>
      </c>
      <c r="DS184" s="112">
        <v>-277.56047000000001</v>
      </c>
      <c r="DT184" s="112">
        <v>-679.57794000000001</v>
      </c>
      <c r="DU184" s="112">
        <v>-1926.67587</v>
      </c>
      <c r="DV184" s="112">
        <v>-1016.96617</v>
      </c>
      <c r="DW184" s="112">
        <v>-1349.6633300000001</v>
      </c>
      <c r="DX184" s="112">
        <v>-1566.98173</v>
      </c>
      <c r="DY184" s="112">
        <v>-2208.4021699999998</v>
      </c>
      <c r="DZ184" s="112">
        <v>24.072199999999999</v>
      </c>
      <c r="EA184" s="112">
        <v>23.938020000000002</v>
      </c>
      <c r="EB184" s="112">
        <v>13.902939999999999</v>
      </c>
      <c r="EC184" s="112">
        <v>10.480040000000001</v>
      </c>
      <c r="ED184" s="112">
        <v>6.08575</v>
      </c>
      <c r="EE184" s="112">
        <v>2.4237600000000001</v>
      </c>
      <c r="EF184" s="112">
        <v>0.33556000000000002</v>
      </c>
      <c r="EG184" s="112">
        <v>-0.17787</v>
      </c>
      <c r="EH184" s="112">
        <v>-1.26597</v>
      </c>
      <c r="EI184" s="112">
        <v>174.6722</v>
      </c>
      <c r="EJ184" s="112">
        <v>117.53802</v>
      </c>
      <c r="EK184" s="112">
        <v>82.702939999999998</v>
      </c>
      <c r="EL184" s="112">
        <v>94.28004</v>
      </c>
      <c r="EM184" s="112">
        <v>86.385750000000002</v>
      </c>
      <c r="EN184" s="112">
        <v>134.02376000000001</v>
      </c>
      <c r="EO184" s="112">
        <v>146.71556000000001</v>
      </c>
      <c r="EP184" s="112">
        <v>136.82212999999999</v>
      </c>
      <c r="EQ184" s="114">
        <v>117.60503</v>
      </c>
    </row>
    <row r="185" spans="1:147" x14ac:dyDescent="0.25">
      <c r="A185" s="110" t="s">
        <v>251</v>
      </c>
      <c r="B185" s="110">
        <v>5606</v>
      </c>
      <c r="C185" s="110"/>
      <c r="D185" s="111">
        <v>67164.39086</v>
      </c>
      <c r="E185" s="111">
        <v>78217.8658</v>
      </c>
      <c r="F185" s="111">
        <v>77121.407560000007</v>
      </c>
      <c r="G185" s="111">
        <v>69185.073839999997</v>
      </c>
      <c r="H185" s="111">
        <v>75182.202290000001</v>
      </c>
      <c r="I185" s="111">
        <v>80449.755520000006</v>
      </c>
      <c r="J185" s="111">
        <v>83674.819619999995</v>
      </c>
      <c r="K185" s="111">
        <v>84604.437690000006</v>
      </c>
      <c r="L185" s="111">
        <v>91389.000910000002</v>
      </c>
      <c r="M185" s="111">
        <v>80672.50172</v>
      </c>
      <c r="N185" s="111">
        <v>77014.646340000007</v>
      </c>
      <c r="O185" s="111">
        <v>78754.773329999996</v>
      </c>
      <c r="P185" s="111">
        <v>78039.505300000004</v>
      </c>
      <c r="Q185" s="111">
        <v>81465.420809999996</v>
      </c>
      <c r="R185" s="111">
        <v>84181.477769999998</v>
      </c>
      <c r="S185" s="111">
        <v>82665.804279999997</v>
      </c>
      <c r="T185" s="111">
        <v>84033.556039999996</v>
      </c>
      <c r="U185" s="111">
        <v>96245.006200000003</v>
      </c>
      <c r="V185" s="112">
        <v>-13508.110860000001</v>
      </c>
      <c r="W185" s="112">
        <v>1203.21945999999</v>
      </c>
      <c r="X185" s="112">
        <v>-1633.3657699999901</v>
      </c>
      <c r="Y185" s="112">
        <v>-8854.4314600000107</v>
      </c>
      <c r="Z185" s="112">
        <v>-6283.2185199999903</v>
      </c>
      <c r="AA185" s="112">
        <v>-3731.7222499999898</v>
      </c>
      <c r="AB185" s="112">
        <v>1009.01534</v>
      </c>
      <c r="AC185" s="112">
        <v>570.88165000001004</v>
      </c>
      <c r="AD185" s="112">
        <v>-4856.0052900000001</v>
      </c>
      <c r="AE185" s="111">
        <v>65185.880579999997</v>
      </c>
      <c r="AF185" s="111">
        <v>76807.15784</v>
      </c>
      <c r="AG185" s="111">
        <v>75304.509139999995</v>
      </c>
      <c r="AH185" s="111">
        <v>67878.287419999993</v>
      </c>
      <c r="AI185" s="111">
        <v>73798.940789999993</v>
      </c>
      <c r="AJ185" s="111">
        <v>79041.992580000006</v>
      </c>
      <c r="AK185" s="111">
        <v>82117.595310000004</v>
      </c>
      <c r="AL185" s="111">
        <v>82917.511580000006</v>
      </c>
      <c r="AM185" s="111">
        <v>89292.94558</v>
      </c>
      <c r="AN185" s="112">
        <v>15486.621139999999</v>
      </c>
      <c r="AO185" s="112">
        <v>207.48850000000701</v>
      </c>
      <c r="AP185" s="112">
        <v>3450.2641899999999</v>
      </c>
      <c r="AQ185" s="112">
        <v>10161.21788</v>
      </c>
      <c r="AR185" s="112">
        <v>7666.48002</v>
      </c>
      <c r="AS185" s="112">
        <v>5139.4851899999903</v>
      </c>
      <c r="AT185" s="112">
        <v>548.20896999999195</v>
      </c>
      <c r="AU185" s="112">
        <v>1116.0444599999901</v>
      </c>
      <c r="AV185" s="112">
        <v>6952.0606200000002</v>
      </c>
      <c r="AW185" s="113">
        <v>2078.1743000000001</v>
      </c>
      <c r="AX185" s="113">
        <v>5518.4706399999995</v>
      </c>
      <c r="AY185" s="113">
        <v>13598.66993</v>
      </c>
      <c r="AZ185" s="113">
        <v>7437.9614199999996</v>
      </c>
      <c r="BA185" s="113">
        <v>7352.3404300000002</v>
      </c>
      <c r="BB185" s="113">
        <v>2415.5242699999999</v>
      </c>
      <c r="BC185" s="113">
        <v>2334.49215</v>
      </c>
      <c r="BD185" s="113">
        <v>3185.76181</v>
      </c>
      <c r="BE185" s="113">
        <v>4657.22102</v>
      </c>
      <c r="BF185" s="112">
        <v>412.89934</v>
      </c>
      <c r="BG185" s="112">
        <v>66.204490000000007</v>
      </c>
      <c r="BH185" s="112">
        <v>189.11116000000001</v>
      </c>
      <c r="BI185" s="112">
        <v>88.31456</v>
      </c>
      <c r="BJ185" s="112">
        <v>186.53654</v>
      </c>
      <c r="BK185" s="112">
        <v>135.8278</v>
      </c>
      <c r="BL185" s="112">
        <v>140.89150000000001</v>
      </c>
      <c r="BM185" s="112">
        <v>221.54355000000001</v>
      </c>
      <c r="BN185" s="112">
        <v>320.00259999999997</v>
      </c>
      <c r="BO185" s="112">
        <v>1665.27496</v>
      </c>
      <c r="BP185" s="112">
        <v>5452.2661500000004</v>
      </c>
      <c r="BQ185" s="112">
        <v>13409.55877</v>
      </c>
      <c r="BR185" s="112">
        <v>7349.6468599999998</v>
      </c>
      <c r="BS185" s="112">
        <v>7165.8038900000001</v>
      </c>
      <c r="BT185" s="112">
        <v>2279.6964699999999</v>
      </c>
      <c r="BU185" s="112">
        <v>2193.6006499999999</v>
      </c>
      <c r="BV185" s="112">
        <v>2964.2182600000001</v>
      </c>
      <c r="BW185" s="112">
        <v>4337.2184200000002</v>
      </c>
      <c r="BX185" s="112">
        <v>67264.054879999996</v>
      </c>
      <c r="BY185" s="112">
        <v>82325.628479999999</v>
      </c>
      <c r="BZ185" s="112">
        <v>88903.179069999998</v>
      </c>
      <c r="CA185" s="112">
        <v>75316.24884</v>
      </c>
      <c r="CB185" s="112">
        <v>81151.281220000004</v>
      </c>
      <c r="CC185" s="112">
        <v>81457.51685</v>
      </c>
      <c r="CD185" s="112">
        <v>84452.087459999995</v>
      </c>
      <c r="CE185" s="112">
        <v>86103.273390000002</v>
      </c>
      <c r="CF185" s="112">
        <v>93950.166599999997</v>
      </c>
      <c r="CG185" s="112">
        <v>-13821.34618</v>
      </c>
      <c r="CH185" s="112">
        <v>5244.77765</v>
      </c>
      <c r="CI185" s="112">
        <v>9959.2945799999998</v>
      </c>
      <c r="CJ185" s="112">
        <v>-2811.5710199999999</v>
      </c>
      <c r="CK185" s="112">
        <v>-500.67613</v>
      </c>
      <c r="CL185" s="112">
        <v>-2859.78872</v>
      </c>
      <c r="CM185" s="112">
        <v>1645.39168</v>
      </c>
      <c r="CN185" s="112">
        <v>1848.1738</v>
      </c>
      <c r="CO185" s="112">
        <v>-2614.8422</v>
      </c>
      <c r="CP185" s="113">
        <v>5437.3986599999998</v>
      </c>
      <c r="CQ185" s="113">
        <v>3303.9039400000001</v>
      </c>
      <c r="CR185" s="113">
        <v>2773.2782900000002</v>
      </c>
      <c r="CS185" s="113">
        <v>5803.2678299999998</v>
      </c>
      <c r="CT185" s="113">
        <v>7307.6288500000001</v>
      </c>
      <c r="CU185" s="113">
        <v>12234.2937</v>
      </c>
      <c r="CV185" s="113">
        <v>12235.06357</v>
      </c>
      <c r="CW185" s="113">
        <v>16208.847309999999</v>
      </c>
      <c r="CX185" s="113">
        <v>7809.8754300000001</v>
      </c>
      <c r="CY185" s="113">
        <v>13860.007970000001</v>
      </c>
      <c r="CZ185" s="113">
        <v>12270.39861</v>
      </c>
      <c r="DA185" s="113">
        <v>13321.06805</v>
      </c>
      <c r="DB185" s="113">
        <v>15730.16475</v>
      </c>
      <c r="DC185" s="113">
        <v>20676.987270000001</v>
      </c>
      <c r="DD185" s="113">
        <v>26407.11592</v>
      </c>
      <c r="DE185" s="113">
        <v>22073.58397</v>
      </c>
      <c r="DF185" s="113">
        <v>27607.526969999999</v>
      </c>
      <c r="DG185" s="113">
        <v>22466.28673</v>
      </c>
      <c r="DH185" s="113">
        <v>70191.417300000001</v>
      </c>
      <c r="DI185" s="113">
        <v>61711.905879999998</v>
      </c>
      <c r="DJ185" s="113">
        <v>52407.219120000002</v>
      </c>
      <c r="DK185" s="113">
        <v>57424.302040000002</v>
      </c>
      <c r="DL185" s="113">
        <v>62650.800689999996</v>
      </c>
      <c r="DM185" s="113">
        <v>71120.718059999999</v>
      </c>
      <c r="DN185" s="113">
        <v>64889.718489999999</v>
      </c>
      <c r="DO185" s="113">
        <v>68569.550489999994</v>
      </c>
      <c r="DP185" s="113">
        <v>65648.287450000003</v>
      </c>
      <c r="DQ185" s="112">
        <v>-56331.409330000002</v>
      </c>
      <c r="DR185" s="112">
        <v>-49441.507270000002</v>
      </c>
      <c r="DS185" s="112">
        <v>-39086.15107</v>
      </c>
      <c r="DT185" s="112">
        <v>-41694.137289999999</v>
      </c>
      <c r="DU185" s="112">
        <v>-41973.813419999999</v>
      </c>
      <c r="DV185" s="112">
        <v>-44713.602140000003</v>
      </c>
      <c r="DW185" s="112">
        <v>-42816.13452</v>
      </c>
      <c r="DX185" s="112">
        <v>-40962.023520000002</v>
      </c>
      <c r="DY185" s="112">
        <v>-43182.000719999996</v>
      </c>
      <c r="DZ185" s="112">
        <v>136.63434000000001</v>
      </c>
      <c r="EA185" s="112">
        <v>65.969669999999994</v>
      </c>
      <c r="EB185" s="112">
        <v>31.746770000000001</v>
      </c>
      <c r="EC185" s="112">
        <v>11.55156</v>
      </c>
      <c r="ED185" s="112">
        <v>15.9452</v>
      </c>
      <c r="EE185" s="112">
        <v>-31.316739999999999</v>
      </c>
      <c r="EF185" s="112">
        <v>-40.508980000000001</v>
      </c>
      <c r="EG185" s="112">
        <v>-38.323</v>
      </c>
      <c r="EH185" s="112">
        <v>-50.892879999999998</v>
      </c>
      <c r="EI185" s="112">
        <v>2115.1443399999998</v>
      </c>
      <c r="EJ185" s="112">
        <v>1476.67767</v>
      </c>
      <c r="EK185" s="112">
        <v>1848.6447700000001</v>
      </c>
      <c r="EL185" s="112">
        <v>1318.3375599999999</v>
      </c>
      <c r="EM185" s="112">
        <v>1399.2072000000001</v>
      </c>
      <c r="EN185" s="112">
        <v>1376.4462599999999</v>
      </c>
      <c r="EO185" s="112">
        <v>1516.7150200000001</v>
      </c>
      <c r="EP185" s="112">
        <v>1648.6030000000001</v>
      </c>
      <c r="EQ185" s="114">
        <v>2045.16212</v>
      </c>
    </row>
    <row r="186" spans="1:147" x14ac:dyDescent="0.25">
      <c r="A186" s="110" t="s">
        <v>250</v>
      </c>
      <c r="B186" s="110">
        <v>5790</v>
      </c>
      <c r="C186" s="110"/>
      <c r="D186" s="111">
        <v>1811.2802300000001</v>
      </c>
      <c r="E186" s="111">
        <v>1599.11149</v>
      </c>
      <c r="F186" s="111">
        <v>1795.90246</v>
      </c>
      <c r="G186" s="111">
        <v>1710.6131800000001</v>
      </c>
      <c r="H186" s="111">
        <v>1917.12338</v>
      </c>
      <c r="I186" s="111">
        <v>1879.69183</v>
      </c>
      <c r="J186" s="111">
        <v>1928.76242</v>
      </c>
      <c r="K186" s="111">
        <v>1901.01504</v>
      </c>
      <c r="L186" s="111">
        <v>2012.6102800000001</v>
      </c>
      <c r="M186" s="111">
        <v>1707.8823400000001</v>
      </c>
      <c r="N186" s="111">
        <v>1860.2180800000001</v>
      </c>
      <c r="O186" s="111">
        <v>1952.51784</v>
      </c>
      <c r="P186" s="111">
        <v>1786.80485</v>
      </c>
      <c r="Q186" s="111">
        <v>1814.1079099999999</v>
      </c>
      <c r="R186" s="111">
        <v>2058.8057399999998</v>
      </c>
      <c r="S186" s="111">
        <v>2183.3756600000002</v>
      </c>
      <c r="T186" s="111">
        <v>1861.78871</v>
      </c>
      <c r="U186" s="111">
        <v>2217.01991</v>
      </c>
      <c r="V186" s="112">
        <v>103.39789</v>
      </c>
      <c r="W186" s="112">
        <v>-261.10658999999998</v>
      </c>
      <c r="X186" s="112">
        <v>-156.61537999999999</v>
      </c>
      <c r="Y186" s="112">
        <v>-76.191669999999903</v>
      </c>
      <c r="Z186" s="112">
        <v>103.01546999999999</v>
      </c>
      <c r="AA186" s="112">
        <v>-179.11391</v>
      </c>
      <c r="AB186" s="112">
        <v>-254.61323999999999</v>
      </c>
      <c r="AC186" s="112">
        <v>39.226329999999997</v>
      </c>
      <c r="AD186" s="112">
        <v>-204.40962999999999</v>
      </c>
      <c r="AE186" s="111">
        <v>1680.2647199999999</v>
      </c>
      <c r="AF186" s="111">
        <v>1460.0564899999999</v>
      </c>
      <c r="AG186" s="111">
        <v>1617.9133999999999</v>
      </c>
      <c r="AH186" s="111">
        <v>1533.7609299999999</v>
      </c>
      <c r="AI186" s="111">
        <v>1752.0973799999999</v>
      </c>
      <c r="AJ186" s="111">
        <v>1722.28693</v>
      </c>
      <c r="AK186" s="111">
        <v>1782.71552</v>
      </c>
      <c r="AL186" s="111">
        <v>1752.50569</v>
      </c>
      <c r="AM186" s="111">
        <v>1873.5584799999999</v>
      </c>
      <c r="AN186" s="112">
        <v>27.617620000000201</v>
      </c>
      <c r="AO186" s="112">
        <v>400.16158999999999</v>
      </c>
      <c r="AP186" s="112">
        <v>334.60444000000001</v>
      </c>
      <c r="AQ186" s="112">
        <v>253.04392000000001</v>
      </c>
      <c r="AR186" s="112">
        <v>62.010530000000003</v>
      </c>
      <c r="AS186" s="112">
        <v>336.51880999999997</v>
      </c>
      <c r="AT186" s="112">
        <v>400.66014000000001</v>
      </c>
      <c r="AU186" s="112">
        <v>109.28301999999999</v>
      </c>
      <c r="AV186" s="112">
        <v>343.46143000000001</v>
      </c>
      <c r="AW186" s="113">
        <v>437.21312</v>
      </c>
      <c r="AX186" s="113">
        <v>840.38982999999996</v>
      </c>
      <c r="AY186" s="113">
        <v>488.36038000000002</v>
      </c>
      <c r="AZ186" s="113">
        <v>272.04964000000001</v>
      </c>
      <c r="BA186" s="113">
        <v>158.67551</v>
      </c>
      <c r="BB186" s="113">
        <v>139.84576999999999</v>
      </c>
      <c r="BC186" s="113">
        <v>474.29340000000002</v>
      </c>
      <c r="BD186" s="113">
        <v>379.71767999999997</v>
      </c>
      <c r="BE186" s="113">
        <v>422.94864000000001</v>
      </c>
      <c r="BF186" s="112">
        <v>75.699969999999993</v>
      </c>
      <c r="BG186" s="112">
        <v>0</v>
      </c>
      <c r="BH186" s="112">
        <v>90.538719999999998</v>
      </c>
      <c r="BI186" s="112">
        <v>0</v>
      </c>
      <c r="BJ186" s="112">
        <v>0</v>
      </c>
      <c r="BK186" s="112">
        <v>0</v>
      </c>
      <c r="BL186" s="112">
        <v>0</v>
      </c>
      <c r="BM186" s="112">
        <v>32.161000000000001</v>
      </c>
      <c r="BN186" s="112">
        <v>98.831699999999998</v>
      </c>
      <c r="BO186" s="112">
        <v>361.51315</v>
      </c>
      <c r="BP186" s="112">
        <v>840.38982999999996</v>
      </c>
      <c r="BQ186" s="112">
        <v>397.82166000000001</v>
      </c>
      <c r="BR186" s="112">
        <v>272.04964000000001</v>
      </c>
      <c r="BS186" s="112">
        <v>158.67551</v>
      </c>
      <c r="BT186" s="112">
        <v>139.84576999999999</v>
      </c>
      <c r="BU186" s="112">
        <v>474.29340000000002</v>
      </c>
      <c r="BV186" s="112">
        <v>347.55667999999997</v>
      </c>
      <c r="BW186" s="112">
        <v>324.11694</v>
      </c>
      <c r="BX186" s="112">
        <v>2117.47784</v>
      </c>
      <c r="BY186" s="112">
        <v>2300.44632</v>
      </c>
      <c r="BZ186" s="112">
        <v>2106.27378</v>
      </c>
      <c r="CA186" s="112">
        <v>1805.8105700000001</v>
      </c>
      <c r="CB186" s="112">
        <v>1910.77289</v>
      </c>
      <c r="CC186" s="112">
        <v>1862.1327000000001</v>
      </c>
      <c r="CD186" s="112">
        <v>2257.0089200000002</v>
      </c>
      <c r="CE186" s="112">
        <v>2132.2233700000002</v>
      </c>
      <c r="CF186" s="112">
        <v>2296.5071200000002</v>
      </c>
      <c r="CG186" s="112">
        <v>333.89553000000001</v>
      </c>
      <c r="CH186" s="112">
        <v>440.22824000000003</v>
      </c>
      <c r="CI186" s="112">
        <v>63.217219999999998</v>
      </c>
      <c r="CJ186" s="112">
        <v>19.00572</v>
      </c>
      <c r="CK186" s="112">
        <v>96.66498</v>
      </c>
      <c r="CL186" s="112">
        <v>-196.67303999999999</v>
      </c>
      <c r="CM186" s="112">
        <v>73.633260000000007</v>
      </c>
      <c r="CN186" s="112">
        <v>238.27366000000001</v>
      </c>
      <c r="CO186" s="112">
        <v>-19.34449</v>
      </c>
      <c r="CP186" s="113">
        <v>2113.3226</v>
      </c>
      <c r="CQ186" s="113">
        <v>2510.5084499999998</v>
      </c>
      <c r="CR186" s="113">
        <v>2743.92445</v>
      </c>
      <c r="CS186" s="113">
        <v>2601.7499499999999</v>
      </c>
      <c r="CT186" s="113">
        <v>2446.7087499999998</v>
      </c>
      <c r="CU186" s="113">
        <v>2291.6684399999999</v>
      </c>
      <c r="CV186" s="113">
        <v>2136.6289499999998</v>
      </c>
      <c r="CW186" s="113">
        <v>2289.5884500000002</v>
      </c>
      <c r="CX186" s="113">
        <v>2389.5461500000001</v>
      </c>
      <c r="CY186" s="113">
        <v>2207.4870299999998</v>
      </c>
      <c r="CZ186" s="113">
        <v>2622.9645</v>
      </c>
      <c r="DA186" s="113">
        <v>2871.2186799999999</v>
      </c>
      <c r="DB186" s="113">
        <v>2687.63058</v>
      </c>
      <c r="DC186" s="113">
        <v>2588.4127800000001</v>
      </c>
      <c r="DD186" s="113">
        <v>2428.3811700000001</v>
      </c>
      <c r="DE186" s="113">
        <v>2437.9968899999999</v>
      </c>
      <c r="DF186" s="113">
        <v>2572.0372699999998</v>
      </c>
      <c r="DG186" s="113">
        <v>2560.74073</v>
      </c>
      <c r="DH186" s="113">
        <v>1613.9602400000001</v>
      </c>
      <c r="DI186" s="113">
        <v>1589.20947</v>
      </c>
      <c r="DJ186" s="113">
        <v>1774.2464299999999</v>
      </c>
      <c r="DK186" s="113">
        <v>1571.6526100000001</v>
      </c>
      <c r="DL186" s="113">
        <v>1375.76983</v>
      </c>
      <c r="DM186" s="113">
        <v>1412.4112600000001</v>
      </c>
      <c r="DN186" s="113">
        <v>1348.39372</v>
      </c>
      <c r="DO186" s="113">
        <v>1244.1604400000001</v>
      </c>
      <c r="DP186" s="113">
        <v>1252.20839</v>
      </c>
      <c r="DQ186" s="112">
        <v>593.52679000000001</v>
      </c>
      <c r="DR186" s="112">
        <v>1033.75503</v>
      </c>
      <c r="DS186" s="112">
        <v>1096.97225</v>
      </c>
      <c r="DT186" s="112">
        <v>1115.9779699999999</v>
      </c>
      <c r="DU186" s="112">
        <v>1212.6429499999999</v>
      </c>
      <c r="DV186" s="112">
        <v>1015.96991</v>
      </c>
      <c r="DW186" s="112">
        <v>1089.6031700000001</v>
      </c>
      <c r="DX186" s="112">
        <v>1327.8768299999999</v>
      </c>
      <c r="DY186" s="112">
        <v>1308.53234</v>
      </c>
      <c r="DZ186" s="112">
        <v>1.6290500000000001</v>
      </c>
      <c r="EA186" s="112">
        <v>0.70869000000000004</v>
      </c>
      <c r="EB186" s="112">
        <v>-1.7755700000000001</v>
      </c>
      <c r="EC186" s="112">
        <v>11.195080000000001</v>
      </c>
      <c r="ED186" s="112">
        <v>10.145619999999999</v>
      </c>
      <c r="EE186" s="112">
        <v>6.1625100000000002</v>
      </c>
      <c r="EF186" s="112">
        <v>-1.6107400000000001</v>
      </c>
      <c r="EG186" s="112">
        <v>1.19164</v>
      </c>
      <c r="EH186" s="112">
        <v>1.46469</v>
      </c>
      <c r="EI186" s="112">
        <v>132.64505</v>
      </c>
      <c r="EJ186" s="112">
        <v>139.76369</v>
      </c>
      <c r="EK186" s="112">
        <v>176.21342999999999</v>
      </c>
      <c r="EL186" s="112">
        <v>188.04707999999999</v>
      </c>
      <c r="EM186" s="112">
        <v>175.17161999999999</v>
      </c>
      <c r="EN186" s="112">
        <v>163.56751</v>
      </c>
      <c r="EO186" s="112">
        <v>144.43626</v>
      </c>
      <c r="EP186" s="112">
        <v>149.70063999999999</v>
      </c>
      <c r="EQ186" s="114">
        <v>140.51669000000001</v>
      </c>
    </row>
    <row r="187" spans="1:147" x14ac:dyDescent="0.25">
      <c r="A187" s="110" t="s">
        <v>249</v>
      </c>
      <c r="B187" s="110">
        <v>5430</v>
      </c>
      <c r="C187" s="110"/>
      <c r="D187" s="111">
        <v>2654.0925999999999</v>
      </c>
      <c r="E187" s="111">
        <v>2594.2937900000002</v>
      </c>
      <c r="F187" s="111">
        <v>2478.0477599999999</v>
      </c>
      <c r="G187" s="111">
        <v>1973.93885</v>
      </c>
      <c r="H187" s="111">
        <v>2319.2625899999998</v>
      </c>
      <c r="I187" s="111">
        <v>2345.3956600000001</v>
      </c>
      <c r="J187" s="111">
        <v>2331.9637200000002</v>
      </c>
      <c r="K187" s="111">
        <v>2553.9506299999998</v>
      </c>
      <c r="L187" s="111">
        <v>2190.2060299999998</v>
      </c>
      <c r="M187" s="111">
        <v>2543.3407699999998</v>
      </c>
      <c r="N187" s="111">
        <v>2146.3884800000001</v>
      </c>
      <c r="O187" s="111">
        <v>2864.7571699999999</v>
      </c>
      <c r="P187" s="111">
        <v>2404.3681299999998</v>
      </c>
      <c r="Q187" s="111">
        <v>2245.2690899999998</v>
      </c>
      <c r="R187" s="111">
        <v>2400.1379900000002</v>
      </c>
      <c r="S187" s="111">
        <v>2359.3294799999999</v>
      </c>
      <c r="T187" s="111">
        <v>2358.89615</v>
      </c>
      <c r="U187" s="111">
        <v>2619.5925099999999</v>
      </c>
      <c r="V187" s="112">
        <v>110.75183</v>
      </c>
      <c r="W187" s="112">
        <v>447.90530999999999</v>
      </c>
      <c r="X187" s="112">
        <v>-386.70940999999999</v>
      </c>
      <c r="Y187" s="112">
        <v>-430.42928000000001</v>
      </c>
      <c r="Z187" s="112">
        <v>73.993499999999997</v>
      </c>
      <c r="AA187" s="112">
        <v>-54.742330000000003</v>
      </c>
      <c r="AB187" s="112">
        <v>-27.3657599999997</v>
      </c>
      <c r="AC187" s="112">
        <v>195.05448000000001</v>
      </c>
      <c r="AD187" s="112">
        <v>-429.38648000000001</v>
      </c>
      <c r="AE187" s="111">
        <v>2605.6187500000001</v>
      </c>
      <c r="AF187" s="111">
        <v>2550.8008399999999</v>
      </c>
      <c r="AG187" s="111">
        <v>2456.0677599999999</v>
      </c>
      <c r="AH187" s="111">
        <v>1861.9157399999999</v>
      </c>
      <c r="AI187" s="111">
        <v>2282.9112399999999</v>
      </c>
      <c r="AJ187" s="111">
        <v>2275.7834200000002</v>
      </c>
      <c r="AK187" s="111">
        <v>2264.8761599999998</v>
      </c>
      <c r="AL187" s="111">
        <v>2486.83763</v>
      </c>
      <c r="AM187" s="111">
        <v>2114.9849399999998</v>
      </c>
      <c r="AN187" s="112">
        <v>-62.277980000000298</v>
      </c>
      <c r="AO187" s="112">
        <v>-404.41235999999998</v>
      </c>
      <c r="AP187" s="112">
        <v>408.68941000000001</v>
      </c>
      <c r="AQ187" s="112">
        <v>542.45239000000004</v>
      </c>
      <c r="AR187" s="112">
        <v>-37.6421500000001</v>
      </c>
      <c r="AS187" s="112">
        <v>124.35457</v>
      </c>
      <c r="AT187" s="112">
        <v>94.453320000000105</v>
      </c>
      <c r="AU187" s="112">
        <v>-127.94148</v>
      </c>
      <c r="AV187" s="112">
        <v>504.60757000000001</v>
      </c>
      <c r="AW187" s="113">
        <v>21.2</v>
      </c>
      <c r="AX187" s="113">
        <v>546.24593000000004</v>
      </c>
      <c r="AY187" s="113">
        <v>976.11361999999997</v>
      </c>
      <c r="AZ187" s="113">
        <v>15.425649999999999</v>
      </c>
      <c r="BA187" s="113">
        <v>258.29020000000003</v>
      </c>
      <c r="BB187" s="113">
        <v>297.46075000000002</v>
      </c>
      <c r="BC187" s="113">
        <v>204.88493</v>
      </c>
      <c r="BD187" s="113">
        <v>370.95474999999999</v>
      </c>
      <c r="BE187" s="113">
        <v>142.66884999999999</v>
      </c>
      <c r="BF187" s="112">
        <v>0</v>
      </c>
      <c r="BG187" s="112">
        <v>61.914299999999997</v>
      </c>
      <c r="BH187" s="112">
        <v>24.20748</v>
      </c>
      <c r="BI187" s="112">
        <v>21.7</v>
      </c>
      <c r="BJ187" s="112">
        <v>18.807749999999999</v>
      </c>
      <c r="BK187" s="112">
        <v>44.165999999999997</v>
      </c>
      <c r="BL187" s="112">
        <v>20.64</v>
      </c>
      <c r="BM187" s="112">
        <v>39.821550000000002</v>
      </c>
      <c r="BN187" s="112">
        <v>131.31700000000001</v>
      </c>
      <c r="BO187" s="112">
        <v>21.2</v>
      </c>
      <c r="BP187" s="112">
        <v>484.33163000000002</v>
      </c>
      <c r="BQ187" s="112">
        <v>951.90614000000005</v>
      </c>
      <c r="BR187" s="112">
        <v>-6.2743500000000001</v>
      </c>
      <c r="BS187" s="112">
        <v>239.48245</v>
      </c>
      <c r="BT187" s="112">
        <v>253.29474999999999</v>
      </c>
      <c r="BU187" s="112">
        <v>184.24493000000001</v>
      </c>
      <c r="BV187" s="112">
        <v>331.13319999999999</v>
      </c>
      <c r="BW187" s="112">
        <v>11.351850000000001</v>
      </c>
      <c r="BX187" s="112">
        <v>2626.8187499999999</v>
      </c>
      <c r="BY187" s="112">
        <v>3097.0467699999999</v>
      </c>
      <c r="BZ187" s="112">
        <v>3432.18138</v>
      </c>
      <c r="CA187" s="112">
        <v>1877.34139</v>
      </c>
      <c r="CB187" s="112">
        <v>2541.2014399999998</v>
      </c>
      <c r="CC187" s="112">
        <v>2573.2441699999999</v>
      </c>
      <c r="CD187" s="112">
        <v>2469.76109</v>
      </c>
      <c r="CE187" s="112">
        <v>2857.7923799999999</v>
      </c>
      <c r="CF187" s="112">
        <v>2257.6537899999998</v>
      </c>
      <c r="CG187" s="112">
        <v>83.477980000000002</v>
      </c>
      <c r="CH187" s="112">
        <v>888.74399000000005</v>
      </c>
      <c r="CI187" s="112">
        <v>543.21672999999998</v>
      </c>
      <c r="CJ187" s="112">
        <v>-548.72673999999995</v>
      </c>
      <c r="CK187" s="112">
        <v>277.12459999999999</v>
      </c>
      <c r="CL187" s="112">
        <v>128.94018</v>
      </c>
      <c r="CM187" s="112">
        <v>89.791610000000006</v>
      </c>
      <c r="CN187" s="112">
        <v>459.07468</v>
      </c>
      <c r="CO187" s="112">
        <v>-493.25572</v>
      </c>
      <c r="CP187" s="113">
        <v>3248.3692999999998</v>
      </c>
      <c r="CQ187" s="113">
        <v>3975.4174499999999</v>
      </c>
      <c r="CR187" s="113">
        <v>4991.7293</v>
      </c>
      <c r="CS187" s="113">
        <v>4963.9960000000001</v>
      </c>
      <c r="CT187" s="113">
        <v>4976.8999999999996</v>
      </c>
      <c r="CU187" s="113">
        <v>5192.8085300000002</v>
      </c>
      <c r="CV187" s="113">
        <v>5133.8485000000001</v>
      </c>
      <c r="CW187" s="113">
        <v>5354.12</v>
      </c>
      <c r="CX187" s="113">
        <v>5259.86</v>
      </c>
      <c r="CY187" s="113">
        <v>3533.8919299999998</v>
      </c>
      <c r="CZ187" s="113">
        <v>4473.9448599999996</v>
      </c>
      <c r="DA187" s="113">
        <v>5407.0200699999996</v>
      </c>
      <c r="DB187" s="113">
        <v>5185.8248599999997</v>
      </c>
      <c r="DC187" s="113">
        <v>5280.5631800000001</v>
      </c>
      <c r="DD187" s="113">
        <v>5648.6996200000003</v>
      </c>
      <c r="DE187" s="113">
        <v>5316.2400299999999</v>
      </c>
      <c r="DF187" s="113">
        <v>5736.6225599999998</v>
      </c>
      <c r="DG187" s="113">
        <v>5438.3244999999997</v>
      </c>
      <c r="DH187" s="113">
        <v>3626.4994999999999</v>
      </c>
      <c r="DI187" s="113">
        <v>3677.8084399999998</v>
      </c>
      <c r="DJ187" s="113">
        <v>3991.8508200000001</v>
      </c>
      <c r="DK187" s="113">
        <v>4319.3823499999999</v>
      </c>
      <c r="DL187" s="113">
        <v>4147.55897</v>
      </c>
      <c r="DM187" s="113">
        <v>4386.7552299999998</v>
      </c>
      <c r="DN187" s="113">
        <v>3964.5040300000001</v>
      </c>
      <c r="DO187" s="113">
        <v>3925.8118800000002</v>
      </c>
      <c r="DP187" s="113">
        <v>4120.7695400000002</v>
      </c>
      <c r="DQ187" s="112">
        <v>-92.607569999999996</v>
      </c>
      <c r="DR187" s="112">
        <v>796.13642000000004</v>
      </c>
      <c r="DS187" s="112">
        <v>1415.1692499999999</v>
      </c>
      <c r="DT187" s="112">
        <v>866.44250999999997</v>
      </c>
      <c r="DU187" s="112">
        <v>1133.0042100000001</v>
      </c>
      <c r="DV187" s="112">
        <v>1261.9443900000001</v>
      </c>
      <c r="DW187" s="112">
        <v>1351.7360000000001</v>
      </c>
      <c r="DX187" s="112">
        <v>1810.81068</v>
      </c>
      <c r="DY187" s="112">
        <v>1317.5549599999999</v>
      </c>
      <c r="DZ187" s="112">
        <v>71.031300000000002</v>
      </c>
      <c r="EA187" s="112">
        <v>75.471909999999994</v>
      </c>
      <c r="EB187" s="112">
        <v>68.217029999999994</v>
      </c>
      <c r="EC187" s="112">
        <v>73.423490000000001</v>
      </c>
      <c r="ED187" s="112">
        <v>68.714860000000002</v>
      </c>
      <c r="EE187" s="112">
        <v>71.119870000000006</v>
      </c>
      <c r="EF187" s="112">
        <v>41.396850000000001</v>
      </c>
      <c r="EG187" s="112">
        <v>24.404309999999999</v>
      </c>
      <c r="EH187" s="112">
        <v>37.842059999999996</v>
      </c>
      <c r="EI187" s="112">
        <v>119.50530000000001</v>
      </c>
      <c r="EJ187" s="112">
        <v>118.96491</v>
      </c>
      <c r="EK187" s="112">
        <v>90.197029999999998</v>
      </c>
      <c r="EL187" s="112">
        <v>185.44649000000001</v>
      </c>
      <c r="EM187" s="112">
        <v>105.06586</v>
      </c>
      <c r="EN187" s="112">
        <v>140.73186999999999</v>
      </c>
      <c r="EO187" s="112">
        <v>108.48484999999999</v>
      </c>
      <c r="EP187" s="112">
        <v>91.517309999999995</v>
      </c>
      <c r="EQ187" s="114">
        <v>113.06305999999999</v>
      </c>
    </row>
    <row r="188" spans="1:147" x14ac:dyDescent="0.25">
      <c r="A188" s="110" t="s">
        <v>248</v>
      </c>
      <c r="B188" s="110">
        <v>5919</v>
      </c>
      <c r="C188" s="110"/>
      <c r="D188" s="111">
        <v>2233.2435099999998</v>
      </c>
      <c r="E188" s="111">
        <v>2303.8524000000002</v>
      </c>
      <c r="F188" s="111">
        <v>2177.8416200000001</v>
      </c>
      <c r="G188" s="111">
        <v>2216.65074</v>
      </c>
      <c r="H188" s="111">
        <v>2884.5141800000001</v>
      </c>
      <c r="I188" s="111">
        <v>2627.3461200000002</v>
      </c>
      <c r="J188" s="111">
        <v>2711.7710200000001</v>
      </c>
      <c r="K188" s="111">
        <v>3353.81592</v>
      </c>
      <c r="L188" s="111">
        <v>3034.5427300000001</v>
      </c>
      <c r="M188" s="111">
        <v>2127.83574</v>
      </c>
      <c r="N188" s="111">
        <v>2235.7790199999999</v>
      </c>
      <c r="O188" s="111">
        <v>2324.5685800000001</v>
      </c>
      <c r="P188" s="111">
        <v>2549.3794699999999</v>
      </c>
      <c r="Q188" s="111">
        <v>2622.9079099999999</v>
      </c>
      <c r="R188" s="111">
        <v>3051.9820500000001</v>
      </c>
      <c r="S188" s="111">
        <v>2835.4591099999998</v>
      </c>
      <c r="T188" s="111">
        <v>3157.28872</v>
      </c>
      <c r="U188" s="111">
        <v>3195.4389299999998</v>
      </c>
      <c r="V188" s="112">
        <v>105.40777</v>
      </c>
      <c r="W188" s="112">
        <v>68.073380000000299</v>
      </c>
      <c r="X188" s="112">
        <v>-146.72695999999999</v>
      </c>
      <c r="Y188" s="112">
        <v>-332.72872999999998</v>
      </c>
      <c r="Z188" s="112">
        <v>261.60626999999999</v>
      </c>
      <c r="AA188" s="112">
        <v>-424.63592999999997</v>
      </c>
      <c r="AB188" s="112">
        <v>-123.68809</v>
      </c>
      <c r="AC188" s="112">
        <v>196.52719999999999</v>
      </c>
      <c r="AD188" s="112">
        <v>-160.89619999999999</v>
      </c>
      <c r="AE188" s="111">
        <v>2071.3167600000002</v>
      </c>
      <c r="AF188" s="111">
        <v>2114.9173999999998</v>
      </c>
      <c r="AG188" s="111">
        <v>2031.04162</v>
      </c>
      <c r="AH188" s="111">
        <v>2069.8507399999999</v>
      </c>
      <c r="AI188" s="111">
        <v>2706.11418</v>
      </c>
      <c r="AJ188" s="111">
        <v>2442.5536200000001</v>
      </c>
      <c r="AK188" s="111">
        <v>2531.41102</v>
      </c>
      <c r="AL188" s="111">
        <v>3151.35032</v>
      </c>
      <c r="AM188" s="111">
        <v>2839.4890300000002</v>
      </c>
      <c r="AN188" s="112">
        <v>56.5189799999998</v>
      </c>
      <c r="AO188" s="112">
        <v>120.86162</v>
      </c>
      <c r="AP188" s="112">
        <v>293.52695999999997</v>
      </c>
      <c r="AQ188" s="112">
        <v>479.52873</v>
      </c>
      <c r="AR188" s="112">
        <v>-83.206270000000103</v>
      </c>
      <c r="AS188" s="112">
        <v>609.42843000000005</v>
      </c>
      <c r="AT188" s="112">
        <v>304.04809</v>
      </c>
      <c r="AU188" s="112">
        <v>5.9383999999999997</v>
      </c>
      <c r="AV188" s="112">
        <v>355.94990000000001</v>
      </c>
      <c r="AW188" s="113">
        <v>256.42685</v>
      </c>
      <c r="AX188" s="113">
        <v>395.55489999999998</v>
      </c>
      <c r="AY188" s="113">
        <v>189</v>
      </c>
      <c r="AZ188" s="113">
        <v>189</v>
      </c>
      <c r="BA188" s="113">
        <v>170.4795</v>
      </c>
      <c r="BB188" s="113">
        <v>98.783950000000004</v>
      </c>
      <c r="BC188" s="113">
        <v>864.25900000000001</v>
      </c>
      <c r="BD188" s="113">
        <v>256.01425</v>
      </c>
      <c r="BE188" s="113">
        <v>136.95910000000001</v>
      </c>
      <c r="BF188" s="112">
        <v>6.72</v>
      </c>
      <c r="BG188" s="112">
        <v>0</v>
      </c>
      <c r="BH188" s="112">
        <v>0</v>
      </c>
      <c r="BI188" s="112">
        <v>0</v>
      </c>
      <c r="BJ188" s="112">
        <v>33.033999999999999</v>
      </c>
      <c r="BK188" s="112">
        <v>0</v>
      </c>
      <c r="BL188" s="112">
        <v>30.59</v>
      </c>
      <c r="BM188" s="112">
        <v>0</v>
      </c>
      <c r="BN188" s="112">
        <v>0</v>
      </c>
      <c r="BO188" s="112">
        <v>249.70685</v>
      </c>
      <c r="BP188" s="112">
        <v>395.55489999999998</v>
      </c>
      <c r="BQ188" s="112">
        <v>189</v>
      </c>
      <c r="BR188" s="112">
        <v>189</v>
      </c>
      <c r="BS188" s="112">
        <v>137.44550000000001</v>
      </c>
      <c r="BT188" s="112">
        <v>98.783950000000004</v>
      </c>
      <c r="BU188" s="112">
        <v>833.66899999999998</v>
      </c>
      <c r="BV188" s="112">
        <v>256.01425</v>
      </c>
      <c r="BW188" s="112">
        <v>136.95910000000001</v>
      </c>
      <c r="BX188" s="112">
        <v>2327.74361</v>
      </c>
      <c r="BY188" s="112">
        <v>2510.4722999999999</v>
      </c>
      <c r="BZ188" s="112">
        <v>2220.04162</v>
      </c>
      <c r="CA188" s="112">
        <v>2258.8507399999999</v>
      </c>
      <c r="CB188" s="112">
        <v>2876.5936799999999</v>
      </c>
      <c r="CC188" s="112">
        <v>2541.3375700000001</v>
      </c>
      <c r="CD188" s="112">
        <v>3395.67002</v>
      </c>
      <c r="CE188" s="112">
        <v>3407.3645700000002</v>
      </c>
      <c r="CF188" s="112">
        <v>2976.4481300000002</v>
      </c>
      <c r="CG188" s="112">
        <v>193.18787</v>
      </c>
      <c r="CH188" s="112">
        <v>274.69328000000002</v>
      </c>
      <c r="CI188" s="112">
        <v>-104.52696</v>
      </c>
      <c r="CJ188" s="112">
        <v>-290.52873</v>
      </c>
      <c r="CK188" s="112">
        <v>220.65177</v>
      </c>
      <c r="CL188" s="112">
        <v>-510.64447999999999</v>
      </c>
      <c r="CM188" s="112">
        <v>529.62090999999998</v>
      </c>
      <c r="CN188" s="112">
        <v>250.07585</v>
      </c>
      <c r="CO188" s="112">
        <v>-218.99080000000001</v>
      </c>
      <c r="CP188" s="113">
        <v>2797.7505000000001</v>
      </c>
      <c r="CQ188" s="113">
        <v>2815.4380000000001</v>
      </c>
      <c r="CR188" s="113">
        <v>2613.1255000000001</v>
      </c>
      <c r="CS188" s="113">
        <v>2410.8130000000001</v>
      </c>
      <c r="CT188" s="113">
        <v>2708.36</v>
      </c>
      <c r="CU188" s="113">
        <v>3362.8724999999999</v>
      </c>
      <c r="CV188" s="113">
        <v>2865.3839499999999</v>
      </c>
      <c r="CW188" s="113">
        <v>2616</v>
      </c>
      <c r="CX188" s="113">
        <v>2405.5</v>
      </c>
      <c r="CY188" s="113">
        <v>2926.12653</v>
      </c>
      <c r="CZ188" s="113">
        <v>3057.0921400000002</v>
      </c>
      <c r="DA188" s="113">
        <v>2850.1505099999999</v>
      </c>
      <c r="DB188" s="113">
        <v>2573.97633</v>
      </c>
      <c r="DC188" s="113">
        <v>3062.7350000000001</v>
      </c>
      <c r="DD188" s="113">
        <v>3773.55735</v>
      </c>
      <c r="DE188" s="113">
        <v>3173.07746</v>
      </c>
      <c r="DF188" s="113">
        <v>2988.0856899999999</v>
      </c>
      <c r="DG188" s="113">
        <v>2922.4151400000001</v>
      </c>
      <c r="DH188" s="113">
        <v>3853.6761799999999</v>
      </c>
      <c r="DI188" s="113">
        <v>3709.9485100000002</v>
      </c>
      <c r="DJ188" s="113">
        <v>3607.5338400000001</v>
      </c>
      <c r="DK188" s="113">
        <v>3621.8883900000001</v>
      </c>
      <c r="DL188" s="113">
        <v>3889.9952899999998</v>
      </c>
      <c r="DM188" s="113">
        <v>5111.4621200000001</v>
      </c>
      <c r="DN188" s="113">
        <v>3981.36132</v>
      </c>
      <c r="DO188" s="113">
        <v>3546.2937000000002</v>
      </c>
      <c r="DP188" s="113">
        <v>3699.6139499999999</v>
      </c>
      <c r="DQ188" s="112">
        <v>-927.54965000000004</v>
      </c>
      <c r="DR188" s="112">
        <v>-652.85636999999997</v>
      </c>
      <c r="DS188" s="112">
        <v>-757.38333</v>
      </c>
      <c r="DT188" s="112">
        <v>-1047.9120600000001</v>
      </c>
      <c r="DU188" s="112">
        <v>-827.26029000000005</v>
      </c>
      <c r="DV188" s="112">
        <v>-1337.9047700000001</v>
      </c>
      <c r="DW188" s="112">
        <v>-808.28386</v>
      </c>
      <c r="DX188" s="112">
        <v>-558.20800999999994</v>
      </c>
      <c r="DY188" s="112">
        <v>-777.19880999999998</v>
      </c>
      <c r="DZ188" s="112">
        <v>57.22278</v>
      </c>
      <c r="EA188" s="112">
        <v>60.014299999999999</v>
      </c>
      <c r="EB188" s="112">
        <v>55.04804</v>
      </c>
      <c r="EC188" s="112">
        <v>48.0884</v>
      </c>
      <c r="ED188" s="112">
        <v>45.849629999999998</v>
      </c>
      <c r="EE188" s="112">
        <v>41.987189999999998</v>
      </c>
      <c r="EF188" s="112">
        <v>46.887689999999999</v>
      </c>
      <c r="EG188" s="112">
        <v>37.855690000000003</v>
      </c>
      <c r="EH188" s="112">
        <v>36.188589999999998</v>
      </c>
      <c r="EI188" s="112">
        <v>219.14977999999999</v>
      </c>
      <c r="EJ188" s="112">
        <v>248.94929999999999</v>
      </c>
      <c r="EK188" s="112">
        <v>201.84804</v>
      </c>
      <c r="EL188" s="112">
        <v>194.88839999999999</v>
      </c>
      <c r="EM188" s="112">
        <v>224.24963</v>
      </c>
      <c r="EN188" s="112">
        <v>226.78019</v>
      </c>
      <c r="EO188" s="112">
        <v>227.24769000000001</v>
      </c>
      <c r="EP188" s="112">
        <v>240.32168999999999</v>
      </c>
      <c r="EQ188" s="114">
        <v>231.24259000000001</v>
      </c>
    </row>
    <row r="189" spans="1:147" x14ac:dyDescent="0.25">
      <c r="A189" s="110" t="s">
        <v>247</v>
      </c>
      <c r="B189" s="110">
        <v>5562</v>
      </c>
      <c r="C189" s="110"/>
      <c r="D189" s="111">
        <v>531.71470999999997</v>
      </c>
      <c r="E189" s="111">
        <v>477.25639999999999</v>
      </c>
      <c r="F189" s="111">
        <v>464.94569000000001</v>
      </c>
      <c r="G189" s="111">
        <v>472.21249</v>
      </c>
      <c r="H189" s="111">
        <v>558.37501999999995</v>
      </c>
      <c r="I189" s="111">
        <v>527.94276000000002</v>
      </c>
      <c r="J189" s="111">
        <v>600.03525000000002</v>
      </c>
      <c r="K189" s="111">
        <v>628.35293999999999</v>
      </c>
      <c r="L189" s="111">
        <v>625.24937999999997</v>
      </c>
      <c r="M189" s="111">
        <v>550.36009999999999</v>
      </c>
      <c r="N189" s="111">
        <v>576.27473999999995</v>
      </c>
      <c r="O189" s="111">
        <v>570.86662000000001</v>
      </c>
      <c r="P189" s="111">
        <v>567.66030999999998</v>
      </c>
      <c r="Q189" s="111">
        <v>663.73193000000003</v>
      </c>
      <c r="R189" s="111">
        <v>646.25490000000002</v>
      </c>
      <c r="S189" s="111">
        <v>710.62797</v>
      </c>
      <c r="T189" s="111">
        <v>673.12171000000001</v>
      </c>
      <c r="U189" s="111">
        <v>712.88418999999999</v>
      </c>
      <c r="V189" s="112">
        <v>-18.645389999999999</v>
      </c>
      <c r="W189" s="112">
        <v>-99.018339999999995</v>
      </c>
      <c r="X189" s="112">
        <v>-105.92093</v>
      </c>
      <c r="Y189" s="112">
        <v>-95.447819999999993</v>
      </c>
      <c r="Z189" s="112">
        <v>-105.35691</v>
      </c>
      <c r="AA189" s="112">
        <v>-118.31214</v>
      </c>
      <c r="AB189" s="112">
        <v>-110.59272</v>
      </c>
      <c r="AC189" s="112">
        <v>-44.768770000000004</v>
      </c>
      <c r="AD189" s="112">
        <v>-87.634810000000002</v>
      </c>
      <c r="AE189" s="111">
        <v>500.69556</v>
      </c>
      <c r="AF189" s="111">
        <v>456.35640000000001</v>
      </c>
      <c r="AG189" s="111">
        <v>458.84568999999999</v>
      </c>
      <c r="AH189" s="111">
        <v>465.81249000000003</v>
      </c>
      <c r="AI189" s="111">
        <v>553.97501999999997</v>
      </c>
      <c r="AJ189" s="111">
        <v>525.94276000000002</v>
      </c>
      <c r="AK189" s="111">
        <v>598.03525000000002</v>
      </c>
      <c r="AL189" s="111">
        <v>548.08189000000004</v>
      </c>
      <c r="AM189" s="111">
        <v>625.24937999999997</v>
      </c>
      <c r="AN189" s="112">
        <v>49.664540000000002</v>
      </c>
      <c r="AO189" s="112">
        <v>119.91834</v>
      </c>
      <c r="AP189" s="112">
        <v>112.02093000000001</v>
      </c>
      <c r="AQ189" s="112">
        <v>101.84782</v>
      </c>
      <c r="AR189" s="112">
        <v>109.75691</v>
      </c>
      <c r="AS189" s="112">
        <v>120.31214</v>
      </c>
      <c r="AT189" s="112">
        <v>112.59272</v>
      </c>
      <c r="AU189" s="112">
        <v>125.03982000000001</v>
      </c>
      <c r="AV189" s="112">
        <v>87.634810000000002</v>
      </c>
      <c r="AW189" s="113">
        <v>0</v>
      </c>
      <c r="AX189" s="113">
        <v>0.5</v>
      </c>
      <c r="AY189" s="113">
        <v>0</v>
      </c>
      <c r="AZ189" s="113">
        <v>0</v>
      </c>
      <c r="BA189" s="113">
        <v>0</v>
      </c>
      <c r="BB189" s="113">
        <v>0</v>
      </c>
      <c r="BC189" s="113">
        <v>18.771049999999999</v>
      </c>
      <c r="BD189" s="113">
        <v>60</v>
      </c>
      <c r="BE189" s="113">
        <v>0</v>
      </c>
      <c r="BF189" s="112">
        <v>0</v>
      </c>
      <c r="BG189" s="112">
        <v>0</v>
      </c>
      <c r="BH189" s="112">
        <v>0</v>
      </c>
      <c r="BI189" s="112">
        <v>0</v>
      </c>
      <c r="BJ189" s="112">
        <v>0</v>
      </c>
      <c r="BK189" s="112">
        <v>0</v>
      </c>
      <c r="BL189" s="112">
        <v>0</v>
      </c>
      <c r="BM189" s="112">
        <v>0</v>
      </c>
      <c r="BN189" s="112">
        <v>0</v>
      </c>
      <c r="BO189" s="112">
        <v>0</v>
      </c>
      <c r="BP189" s="112">
        <v>0.5</v>
      </c>
      <c r="BQ189" s="112">
        <v>0</v>
      </c>
      <c r="BR189" s="112">
        <v>0</v>
      </c>
      <c r="BS189" s="112">
        <v>0</v>
      </c>
      <c r="BT189" s="112">
        <v>0</v>
      </c>
      <c r="BU189" s="112">
        <v>18.771049999999999</v>
      </c>
      <c r="BV189" s="112">
        <v>60</v>
      </c>
      <c r="BW189" s="112">
        <v>0</v>
      </c>
      <c r="BX189" s="112">
        <v>500.69556</v>
      </c>
      <c r="BY189" s="112">
        <v>456.85640000000001</v>
      </c>
      <c r="BZ189" s="112">
        <v>458.84568999999999</v>
      </c>
      <c r="CA189" s="112">
        <v>465.81249000000003</v>
      </c>
      <c r="CB189" s="112">
        <v>553.97501999999997</v>
      </c>
      <c r="CC189" s="112">
        <v>525.94276000000002</v>
      </c>
      <c r="CD189" s="112">
        <v>616.80629999999996</v>
      </c>
      <c r="CE189" s="112">
        <v>608.08189000000004</v>
      </c>
      <c r="CF189" s="112">
        <v>625.24937999999997</v>
      </c>
      <c r="CG189" s="112">
        <v>-49.664540000000002</v>
      </c>
      <c r="CH189" s="112">
        <v>-119.41834</v>
      </c>
      <c r="CI189" s="112">
        <v>-112.02093000000001</v>
      </c>
      <c r="CJ189" s="112">
        <v>-101.84782</v>
      </c>
      <c r="CK189" s="112">
        <v>-109.75691</v>
      </c>
      <c r="CL189" s="112">
        <v>-120.31214</v>
      </c>
      <c r="CM189" s="112">
        <v>-93.821669999999997</v>
      </c>
      <c r="CN189" s="112">
        <v>-65.039820000000006</v>
      </c>
      <c r="CO189" s="112">
        <v>-87.634810000000002</v>
      </c>
      <c r="CP189" s="113">
        <v>50.8</v>
      </c>
      <c r="CQ189" s="113">
        <v>38</v>
      </c>
      <c r="CR189" s="113">
        <v>25.2</v>
      </c>
      <c r="CS189" s="113">
        <v>12.4</v>
      </c>
      <c r="CT189" s="113">
        <v>0</v>
      </c>
      <c r="CU189" s="113">
        <v>0</v>
      </c>
      <c r="CV189" s="113">
        <v>0</v>
      </c>
      <c r="CW189" s="113">
        <v>0</v>
      </c>
      <c r="CX189" s="113">
        <v>0</v>
      </c>
      <c r="CY189" s="113">
        <v>148.7276</v>
      </c>
      <c r="CZ189" s="113">
        <v>149.87629999999999</v>
      </c>
      <c r="DA189" s="113">
        <v>149.70229</v>
      </c>
      <c r="DB189" s="113">
        <v>135.59133</v>
      </c>
      <c r="DC189" s="113">
        <v>180.03899999999999</v>
      </c>
      <c r="DD189" s="113">
        <v>186.74802</v>
      </c>
      <c r="DE189" s="113">
        <v>87.415210000000002</v>
      </c>
      <c r="DF189" s="113">
        <v>80.952420000000004</v>
      </c>
      <c r="DG189" s="113">
        <v>93.751729999999995</v>
      </c>
      <c r="DH189" s="113">
        <v>1201.3877399999999</v>
      </c>
      <c r="DI189" s="113">
        <v>1332.0820799999999</v>
      </c>
      <c r="DJ189" s="113">
        <v>1443.9290000000001</v>
      </c>
      <c r="DK189" s="113">
        <v>1531.6658600000001</v>
      </c>
      <c r="DL189" s="113">
        <v>1680.6785400000001</v>
      </c>
      <c r="DM189" s="113">
        <v>1807.6996999999999</v>
      </c>
      <c r="DN189" s="113">
        <v>1807.1885600000001</v>
      </c>
      <c r="DO189" s="113">
        <v>1865.76559</v>
      </c>
      <c r="DP189" s="113">
        <v>1941.1997100000001</v>
      </c>
      <c r="DQ189" s="112">
        <v>-1052.66014</v>
      </c>
      <c r="DR189" s="112">
        <v>-1182.20578</v>
      </c>
      <c r="DS189" s="112">
        <v>-1294.2267099999999</v>
      </c>
      <c r="DT189" s="112">
        <v>-1396.0745300000001</v>
      </c>
      <c r="DU189" s="112">
        <v>-1500.6395399999999</v>
      </c>
      <c r="DV189" s="112">
        <v>-1620.9516799999999</v>
      </c>
      <c r="DW189" s="112">
        <v>-1719.7733499999999</v>
      </c>
      <c r="DX189" s="112">
        <v>-1784.8131699999999</v>
      </c>
      <c r="DY189" s="112">
        <v>-1847.4479799999999</v>
      </c>
      <c r="DZ189" s="112">
        <v>-4.3331900000000001</v>
      </c>
      <c r="EA189" s="112">
        <v>-4.5831400000000002</v>
      </c>
      <c r="EB189" s="112">
        <v>-4.4359200000000003</v>
      </c>
      <c r="EC189" s="112">
        <v>-6.3691300000000002</v>
      </c>
      <c r="ED189" s="112">
        <v>-6.2773399999999997</v>
      </c>
      <c r="EE189" s="112">
        <v>-14.32071</v>
      </c>
      <c r="EF189" s="112">
        <v>-6.84701</v>
      </c>
      <c r="EG189" s="112">
        <v>-5.8454100000000002</v>
      </c>
      <c r="EH189" s="112">
        <v>-7.2769700000000004</v>
      </c>
      <c r="EI189" s="112">
        <v>26.68581</v>
      </c>
      <c r="EJ189" s="112">
        <v>16.316859999999998</v>
      </c>
      <c r="EK189" s="112">
        <v>1.66408</v>
      </c>
      <c r="EL189" s="112">
        <v>3.0870000000000199E-2</v>
      </c>
      <c r="EM189" s="112">
        <v>-1.87734</v>
      </c>
      <c r="EN189" s="112">
        <v>-12.32071</v>
      </c>
      <c r="EO189" s="112">
        <v>-4.84701</v>
      </c>
      <c r="EP189" s="112">
        <v>74.42559</v>
      </c>
      <c r="EQ189" s="114">
        <v>-7.2769700000000004</v>
      </c>
    </row>
    <row r="190" spans="1:147" x14ac:dyDescent="0.25">
      <c r="A190" s="110" t="s">
        <v>246</v>
      </c>
      <c r="B190" s="110">
        <v>5488</v>
      </c>
      <c r="C190" s="110"/>
      <c r="D190" s="111">
        <v>147.32362000000001</v>
      </c>
      <c r="E190" s="111">
        <v>172.90506999999999</v>
      </c>
      <c r="F190" s="111">
        <v>162.42903999999999</v>
      </c>
      <c r="G190" s="111">
        <v>184.68305000000001</v>
      </c>
      <c r="H190" s="111">
        <v>165.75224</v>
      </c>
      <c r="I190" s="111">
        <v>190.91221999999999</v>
      </c>
      <c r="J190" s="111">
        <v>201.40826999999999</v>
      </c>
      <c r="K190" s="111">
        <v>172.77770000000001</v>
      </c>
      <c r="L190" s="111">
        <v>174.71368000000001</v>
      </c>
      <c r="M190" s="111">
        <v>143.32409999999999</v>
      </c>
      <c r="N190" s="111">
        <v>169.87191000000001</v>
      </c>
      <c r="O190" s="111">
        <v>153.11575999999999</v>
      </c>
      <c r="P190" s="111">
        <v>180.31892999999999</v>
      </c>
      <c r="Q190" s="111">
        <v>173.21412000000001</v>
      </c>
      <c r="R190" s="111">
        <v>213.37577999999999</v>
      </c>
      <c r="S190" s="111">
        <v>201.91795999999999</v>
      </c>
      <c r="T190" s="111">
        <v>185.66512</v>
      </c>
      <c r="U190" s="111">
        <v>219.50631000000001</v>
      </c>
      <c r="V190" s="112">
        <v>3.9995200000000199</v>
      </c>
      <c r="W190" s="112">
        <v>3.0331599999999801</v>
      </c>
      <c r="X190" s="112">
        <v>9.31327999999999</v>
      </c>
      <c r="Y190" s="112">
        <v>4.3641200000000104</v>
      </c>
      <c r="Z190" s="112">
        <v>-7.4618800000000096</v>
      </c>
      <c r="AA190" s="112">
        <v>-22.463560000000001</v>
      </c>
      <c r="AB190" s="112">
        <v>-0.50969000000000597</v>
      </c>
      <c r="AC190" s="112">
        <v>-12.887420000000001</v>
      </c>
      <c r="AD190" s="112">
        <v>-44.792630000000003</v>
      </c>
      <c r="AE190" s="111">
        <v>138.07661999999999</v>
      </c>
      <c r="AF190" s="111">
        <v>163.65807000000001</v>
      </c>
      <c r="AG190" s="111">
        <v>153.18204</v>
      </c>
      <c r="AH190" s="111">
        <v>175.43604999999999</v>
      </c>
      <c r="AI190" s="111">
        <v>156.50523999999999</v>
      </c>
      <c r="AJ190" s="111">
        <v>181.66522000000001</v>
      </c>
      <c r="AK190" s="111">
        <v>192.16127</v>
      </c>
      <c r="AL190" s="111">
        <v>162.77770000000001</v>
      </c>
      <c r="AM190" s="111">
        <v>164.71368000000001</v>
      </c>
      <c r="AN190" s="112">
        <v>5.2474800000000004</v>
      </c>
      <c r="AO190" s="112">
        <v>6.2138400000000003</v>
      </c>
      <c r="AP190" s="112">
        <v>-6.6280000000006098E-2</v>
      </c>
      <c r="AQ190" s="112">
        <v>4.8828800000000001</v>
      </c>
      <c r="AR190" s="112">
        <v>16.708880000000001</v>
      </c>
      <c r="AS190" s="112">
        <v>31.710560000000001</v>
      </c>
      <c r="AT190" s="112">
        <v>9.7566899999999901</v>
      </c>
      <c r="AU190" s="112">
        <v>22.887419999999999</v>
      </c>
      <c r="AV190" s="112">
        <v>54.792630000000003</v>
      </c>
      <c r="AW190" s="113">
        <v>0</v>
      </c>
      <c r="AX190" s="113">
        <v>0</v>
      </c>
      <c r="AY190" s="113">
        <v>0</v>
      </c>
      <c r="AZ190" s="113">
        <v>0</v>
      </c>
      <c r="BA190" s="113">
        <v>18.173100000000002</v>
      </c>
      <c r="BB190" s="113">
        <v>23.823499999999999</v>
      </c>
      <c r="BC190" s="113">
        <v>2.6924999999999999</v>
      </c>
      <c r="BD190" s="113">
        <v>46.308100000000003</v>
      </c>
      <c r="BE190" s="113">
        <v>548.13625000000002</v>
      </c>
      <c r="BF190" s="112">
        <v>0</v>
      </c>
      <c r="BG190" s="112">
        <v>0</v>
      </c>
      <c r="BH190" s="112">
        <v>0</v>
      </c>
      <c r="BI190" s="112">
        <v>0</v>
      </c>
      <c r="BJ190" s="112">
        <v>0</v>
      </c>
      <c r="BK190" s="112">
        <v>0</v>
      </c>
      <c r="BL190" s="112">
        <v>0</v>
      </c>
      <c r="BM190" s="112">
        <v>0</v>
      </c>
      <c r="BN190" s="112">
        <v>0</v>
      </c>
      <c r="BO190" s="112">
        <v>0</v>
      </c>
      <c r="BP190" s="112">
        <v>0</v>
      </c>
      <c r="BQ190" s="112">
        <v>0</v>
      </c>
      <c r="BR190" s="112">
        <v>0</v>
      </c>
      <c r="BS190" s="112">
        <v>18.173100000000002</v>
      </c>
      <c r="BT190" s="112">
        <v>23.823499999999999</v>
      </c>
      <c r="BU190" s="112">
        <v>2.6924999999999999</v>
      </c>
      <c r="BV190" s="112">
        <v>46.308100000000003</v>
      </c>
      <c r="BW190" s="112">
        <v>548.13625000000002</v>
      </c>
      <c r="BX190" s="112">
        <v>138.07661999999999</v>
      </c>
      <c r="BY190" s="112">
        <v>163.65807000000001</v>
      </c>
      <c r="BZ190" s="112">
        <v>153.18204</v>
      </c>
      <c r="CA190" s="112">
        <v>175.43604999999999</v>
      </c>
      <c r="CB190" s="112">
        <v>174.67833999999999</v>
      </c>
      <c r="CC190" s="112">
        <v>205.48872</v>
      </c>
      <c r="CD190" s="112">
        <v>194.85377</v>
      </c>
      <c r="CE190" s="112">
        <v>209.08580000000001</v>
      </c>
      <c r="CF190" s="112">
        <v>712.84992999999997</v>
      </c>
      <c r="CG190" s="112">
        <v>-5.2474800000000004</v>
      </c>
      <c r="CH190" s="112">
        <v>-6.2138400000000003</v>
      </c>
      <c r="CI190" s="112">
        <v>6.6280000000000006E-2</v>
      </c>
      <c r="CJ190" s="112">
        <v>-4.8828800000000001</v>
      </c>
      <c r="CK190" s="112">
        <v>1.4642200000000001</v>
      </c>
      <c r="CL190" s="112">
        <v>-7.88706</v>
      </c>
      <c r="CM190" s="112">
        <v>-7.06419</v>
      </c>
      <c r="CN190" s="112">
        <v>23.420680000000001</v>
      </c>
      <c r="CO190" s="112">
        <v>493.34361999999999</v>
      </c>
      <c r="CP190" s="113">
        <v>0</v>
      </c>
      <c r="CQ190" s="113">
        <v>0</v>
      </c>
      <c r="CR190" s="113">
        <v>0</v>
      </c>
      <c r="CS190" s="113">
        <v>0</v>
      </c>
      <c r="CT190" s="113">
        <v>0</v>
      </c>
      <c r="CU190" s="113">
        <v>0</v>
      </c>
      <c r="CV190" s="113">
        <v>0</v>
      </c>
      <c r="CW190" s="113">
        <v>0</v>
      </c>
      <c r="CX190" s="113">
        <v>650</v>
      </c>
      <c r="CY190" s="113">
        <v>26.6006</v>
      </c>
      <c r="CZ190" s="113">
        <v>57.471800000000002</v>
      </c>
      <c r="DA190" s="113">
        <v>45.104649999999999</v>
      </c>
      <c r="DB190" s="113">
        <v>21.4605</v>
      </c>
      <c r="DC190" s="113">
        <v>40.980899999999998</v>
      </c>
      <c r="DD190" s="113">
        <v>57.908700000000003</v>
      </c>
      <c r="DE190" s="113">
        <v>47.101700000000001</v>
      </c>
      <c r="DF190" s="113">
        <v>32.272300000000001</v>
      </c>
      <c r="DG190" s="113">
        <v>694.28579999999999</v>
      </c>
      <c r="DH190" s="113">
        <v>230.99080000000001</v>
      </c>
      <c r="DI190" s="113">
        <v>268.07584000000003</v>
      </c>
      <c r="DJ190" s="113">
        <v>255.64241000000001</v>
      </c>
      <c r="DK190" s="113">
        <v>236.88113999999999</v>
      </c>
      <c r="DL190" s="113">
        <v>254.93732</v>
      </c>
      <c r="DM190" s="113">
        <v>279.75218000000001</v>
      </c>
      <c r="DN190" s="113">
        <v>276.00936999999999</v>
      </c>
      <c r="DO190" s="113">
        <v>237.75928999999999</v>
      </c>
      <c r="DP190" s="113">
        <v>406.42917</v>
      </c>
      <c r="DQ190" s="112">
        <v>-204.39019999999999</v>
      </c>
      <c r="DR190" s="112">
        <v>-210.60404</v>
      </c>
      <c r="DS190" s="112">
        <v>-210.53775999999999</v>
      </c>
      <c r="DT190" s="112">
        <v>-215.42063999999999</v>
      </c>
      <c r="DU190" s="112">
        <v>-213.95642000000001</v>
      </c>
      <c r="DV190" s="112">
        <v>-221.84348</v>
      </c>
      <c r="DW190" s="112">
        <v>-228.90767</v>
      </c>
      <c r="DX190" s="112">
        <v>-205.48698999999999</v>
      </c>
      <c r="DY190" s="112">
        <v>287.85663</v>
      </c>
      <c r="DZ190" s="112">
        <v>-0.85636999999999996</v>
      </c>
      <c r="EA190" s="112">
        <v>-0.35253000000000001</v>
      </c>
      <c r="EB190" s="112">
        <v>-0.54747999999999997</v>
      </c>
      <c r="EC190" s="112">
        <v>-1.24641</v>
      </c>
      <c r="ED190" s="112">
        <v>-0.54212000000000005</v>
      </c>
      <c r="EE190" s="112">
        <v>-1.3133900000000001</v>
      </c>
      <c r="EF190" s="112">
        <v>-1.0549500000000001</v>
      </c>
      <c r="EG190" s="112">
        <v>-1.14028</v>
      </c>
      <c r="EH190" s="112">
        <v>-1.17709</v>
      </c>
      <c r="EI190" s="112">
        <v>8.3906299999999998</v>
      </c>
      <c r="EJ190" s="112">
        <v>8.8944700000000001</v>
      </c>
      <c r="EK190" s="112">
        <v>8.6995199999999997</v>
      </c>
      <c r="EL190" s="112">
        <v>8.0005900000000008</v>
      </c>
      <c r="EM190" s="112">
        <v>8.7048799999999993</v>
      </c>
      <c r="EN190" s="112">
        <v>7.9336099999999998</v>
      </c>
      <c r="EO190" s="112">
        <v>8.1920500000000001</v>
      </c>
      <c r="EP190" s="112">
        <v>8.8597199999999994</v>
      </c>
      <c r="EQ190" s="114">
        <v>8.8229100000000003</v>
      </c>
    </row>
    <row r="191" spans="1:147" x14ac:dyDescent="0.25">
      <c r="A191" s="110" t="s">
        <v>245</v>
      </c>
      <c r="B191" s="110">
        <v>5489</v>
      </c>
      <c r="C191" s="110"/>
      <c r="D191" s="111">
        <v>3926.1722300000001</v>
      </c>
      <c r="E191" s="111">
        <v>4151.53964</v>
      </c>
      <c r="F191" s="111">
        <v>3954.01361</v>
      </c>
      <c r="G191" s="111">
        <v>4460.9142300000003</v>
      </c>
      <c r="H191" s="111">
        <v>4331.9402200000004</v>
      </c>
      <c r="I191" s="111">
        <v>5480.2008400000004</v>
      </c>
      <c r="J191" s="111">
        <v>4832.6808000000001</v>
      </c>
      <c r="K191" s="111">
        <v>5183.2715900000003</v>
      </c>
      <c r="L191" s="111">
        <v>5447.21137</v>
      </c>
      <c r="M191" s="111">
        <v>3808.4370399999998</v>
      </c>
      <c r="N191" s="111">
        <v>4638.0512600000002</v>
      </c>
      <c r="O191" s="111">
        <v>3463.9300899999998</v>
      </c>
      <c r="P191" s="111">
        <v>4413.5597299999999</v>
      </c>
      <c r="Q191" s="111">
        <v>4992.8746300000003</v>
      </c>
      <c r="R191" s="111">
        <v>5533.7637500000001</v>
      </c>
      <c r="S191" s="111">
        <v>4871.0469800000001</v>
      </c>
      <c r="T191" s="111">
        <v>5753.1792800000003</v>
      </c>
      <c r="U191" s="111">
        <v>6289.0828199999996</v>
      </c>
      <c r="V191" s="112">
        <v>117.73519</v>
      </c>
      <c r="W191" s="112">
        <v>-486.51161999999999</v>
      </c>
      <c r="X191" s="112">
        <v>490.08352000000002</v>
      </c>
      <c r="Y191" s="112">
        <v>47.354500000000399</v>
      </c>
      <c r="Z191" s="112">
        <v>-660.93440999999996</v>
      </c>
      <c r="AA191" s="112">
        <v>-53.562909999999597</v>
      </c>
      <c r="AB191" s="112">
        <v>-38.36618</v>
      </c>
      <c r="AC191" s="112">
        <v>-569.90769</v>
      </c>
      <c r="AD191" s="112">
        <v>-841.87144999999998</v>
      </c>
      <c r="AE191" s="111">
        <v>3877.7392300000001</v>
      </c>
      <c r="AF191" s="111">
        <v>4076.10664</v>
      </c>
      <c r="AG191" s="111">
        <v>3905.58061</v>
      </c>
      <c r="AH191" s="111">
        <v>4412.4812300000003</v>
      </c>
      <c r="AI191" s="111">
        <v>4283.5072200000004</v>
      </c>
      <c r="AJ191" s="111">
        <v>5431.7678400000004</v>
      </c>
      <c r="AK191" s="111">
        <v>4784.2478000000001</v>
      </c>
      <c r="AL191" s="111">
        <v>5134.8385900000003</v>
      </c>
      <c r="AM191" s="111">
        <v>5398.77837</v>
      </c>
      <c r="AN191" s="112">
        <v>-69.302190000000294</v>
      </c>
      <c r="AO191" s="112">
        <v>561.94461999999999</v>
      </c>
      <c r="AP191" s="112">
        <v>-441.65051999999997</v>
      </c>
      <c r="AQ191" s="112">
        <v>1.0784999999996201</v>
      </c>
      <c r="AR191" s="112">
        <v>709.36740999999995</v>
      </c>
      <c r="AS191" s="112">
        <v>101.99590999999999</v>
      </c>
      <c r="AT191" s="112">
        <v>86.799180000000007</v>
      </c>
      <c r="AU191" s="112">
        <v>618.34069</v>
      </c>
      <c r="AV191" s="112">
        <v>890.30444999999997</v>
      </c>
      <c r="AW191" s="113">
        <v>304.63024999999999</v>
      </c>
      <c r="AX191" s="113">
        <v>147.13829999999999</v>
      </c>
      <c r="AY191" s="113">
        <v>502.43725000000001</v>
      </c>
      <c r="AZ191" s="113">
        <v>121.18689999999999</v>
      </c>
      <c r="BA191" s="113">
        <v>0</v>
      </c>
      <c r="BB191" s="113">
        <v>0</v>
      </c>
      <c r="BC191" s="113">
        <v>99.979399999999998</v>
      </c>
      <c r="BD191" s="113">
        <v>0</v>
      </c>
      <c r="BE191" s="113">
        <v>117.57895000000001</v>
      </c>
      <c r="BF191" s="112">
        <v>39.591999999999999</v>
      </c>
      <c r="BG191" s="112">
        <v>130.12909999999999</v>
      </c>
      <c r="BH191" s="112">
        <v>98.336299999999994</v>
      </c>
      <c r="BI191" s="112">
        <v>160.953</v>
      </c>
      <c r="BJ191" s="112">
        <v>0</v>
      </c>
      <c r="BK191" s="112">
        <v>0</v>
      </c>
      <c r="BL191" s="112">
        <v>0</v>
      </c>
      <c r="BM191" s="112">
        <v>0</v>
      </c>
      <c r="BN191" s="112">
        <v>0</v>
      </c>
      <c r="BO191" s="112">
        <v>265.03825000000001</v>
      </c>
      <c r="BP191" s="112">
        <v>17.0092</v>
      </c>
      <c r="BQ191" s="112">
        <v>404.10095000000001</v>
      </c>
      <c r="BR191" s="112">
        <v>-39.766100000000002</v>
      </c>
      <c r="BS191" s="112">
        <v>0</v>
      </c>
      <c r="BT191" s="112">
        <v>0</v>
      </c>
      <c r="BU191" s="112">
        <v>99.979399999999998</v>
      </c>
      <c r="BV191" s="112">
        <v>0</v>
      </c>
      <c r="BW191" s="112">
        <v>117.57895000000001</v>
      </c>
      <c r="BX191" s="112">
        <v>4182.3694800000003</v>
      </c>
      <c r="BY191" s="112">
        <v>4223.2449399999996</v>
      </c>
      <c r="BZ191" s="112">
        <v>4408.0178599999999</v>
      </c>
      <c r="CA191" s="112">
        <v>4533.66813</v>
      </c>
      <c r="CB191" s="112">
        <v>4283.5072200000004</v>
      </c>
      <c r="CC191" s="112">
        <v>5431.7678400000004</v>
      </c>
      <c r="CD191" s="112">
        <v>4884.2272000000003</v>
      </c>
      <c r="CE191" s="112">
        <v>5134.8385900000003</v>
      </c>
      <c r="CF191" s="112">
        <v>5516.3573200000001</v>
      </c>
      <c r="CG191" s="112">
        <v>334.34044</v>
      </c>
      <c r="CH191" s="112">
        <v>-544.93542000000002</v>
      </c>
      <c r="CI191" s="112">
        <v>845.75147000000004</v>
      </c>
      <c r="CJ191" s="112">
        <v>-40.8446</v>
      </c>
      <c r="CK191" s="112">
        <v>-709.36740999999995</v>
      </c>
      <c r="CL191" s="112">
        <v>-101.99590999999999</v>
      </c>
      <c r="CM191" s="112">
        <v>13.18022</v>
      </c>
      <c r="CN191" s="112">
        <v>-618.34069</v>
      </c>
      <c r="CO191" s="112">
        <v>-772.72550000000001</v>
      </c>
      <c r="CP191" s="113">
        <v>1635</v>
      </c>
      <c r="CQ191" s="113">
        <v>1747.5</v>
      </c>
      <c r="CR191" s="113">
        <v>2055</v>
      </c>
      <c r="CS191" s="113">
        <v>4467.5</v>
      </c>
      <c r="CT191" s="113">
        <v>4380</v>
      </c>
      <c r="CU191" s="113">
        <v>11792.5</v>
      </c>
      <c r="CV191" s="113">
        <v>16505</v>
      </c>
      <c r="CW191" s="113">
        <v>21306.865000000002</v>
      </c>
      <c r="CX191" s="113">
        <v>22098.095000000001</v>
      </c>
      <c r="CY191" s="113">
        <v>2193.3592600000002</v>
      </c>
      <c r="CZ191" s="113">
        <v>1995.73217</v>
      </c>
      <c r="DA191" s="113">
        <v>2354.6305299999999</v>
      </c>
      <c r="DB191" s="113">
        <v>4617.1161199999997</v>
      </c>
      <c r="DC191" s="113">
        <v>5604.8006999999998</v>
      </c>
      <c r="DD191" s="113">
        <v>13265.53325</v>
      </c>
      <c r="DE191" s="113">
        <v>17139.7477</v>
      </c>
      <c r="DF191" s="113">
        <v>21770.78944</v>
      </c>
      <c r="DG191" s="113">
        <v>22717.95016</v>
      </c>
      <c r="DH191" s="113">
        <v>3828.18815</v>
      </c>
      <c r="DI191" s="113">
        <v>4175.4964799999998</v>
      </c>
      <c r="DJ191" s="113">
        <v>3793.6433699999998</v>
      </c>
      <c r="DK191" s="113">
        <v>6096.9735600000004</v>
      </c>
      <c r="DL191" s="113">
        <v>7794.0255500000003</v>
      </c>
      <c r="DM191" s="113">
        <v>15556.754010000001</v>
      </c>
      <c r="DN191" s="113">
        <v>19417.788240000002</v>
      </c>
      <c r="DO191" s="113">
        <v>24667.17067</v>
      </c>
      <c r="DP191" s="113">
        <v>26387.05689</v>
      </c>
      <c r="DQ191" s="112">
        <v>-1634.82889</v>
      </c>
      <c r="DR191" s="112">
        <v>-2179.76431</v>
      </c>
      <c r="DS191" s="112">
        <v>-1439.0128400000001</v>
      </c>
      <c r="DT191" s="112">
        <v>-1479.85744</v>
      </c>
      <c r="DU191" s="112">
        <v>-2189.2248500000001</v>
      </c>
      <c r="DV191" s="112">
        <v>-2291.2207600000002</v>
      </c>
      <c r="DW191" s="112">
        <v>-2278.04054</v>
      </c>
      <c r="DX191" s="112">
        <v>-2896.38123</v>
      </c>
      <c r="DY191" s="112">
        <v>-3669.10673</v>
      </c>
      <c r="DZ191" s="112">
        <v>-1.49621</v>
      </c>
      <c r="EA191" s="112">
        <v>7.0037200000000004</v>
      </c>
      <c r="EB191" s="112">
        <v>4.5004099999999996</v>
      </c>
      <c r="EC191" s="112">
        <v>-0.95125000000000004</v>
      </c>
      <c r="ED191" s="112">
        <v>5.3738299999999999</v>
      </c>
      <c r="EE191" s="112">
        <v>-1.45044</v>
      </c>
      <c r="EF191" s="112">
        <v>1.90659</v>
      </c>
      <c r="EG191" s="112">
        <v>95.594110000000001</v>
      </c>
      <c r="EH191" s="112">
        <v>129.34027</v>
      </c>
      <c r="EI191" s="112">
        <v>46.936790000000002</v>
      </c>
      <c r="EJ191" s="112">
        <v>82.436719999999994</v>
      </c>
      <c r="EK191" s="112">
        <v>52.933410000000002</v>
      </c>
      <c r="EL191" s="112">
        <v>47.481749999999998</v>
      </c>
      <c r="EM191" s="112">
        <v>53.806829999999998</v>
      </c>
      <c r="EN191" s="112">
        <v>46.982559999999999</v>
      </c>
      <c r="EO191" s="112">
        <v>50.339590000000001</v>
      </c>
      <c r="EP191" s="112">
        <v>144.02710999999999</v>
      </c>
      <c r="EQ191" s="114">
        <v>177.77327</v>
      </c>
    </row>
    <row r="192" spans="1:147" x14ac:dyDescent="0.25">
      <c r="A192" s="110" t="s">
        <v>244</v>
      </c>
      <c r="B192" s="110">
        <v>5723</v>
      </c>
      <c r="C192" s="110"/>
      <c r="D192" s="111">
        <v>13986.56544</v>
      </c>
      <c r="E192" s="111">
        <v>15389.155350000001</v>
      </c>
      <c r="F192" s="111">
        <v>18673.49121</v>
      </c>
      <c r="G192" s="111">
        <v>36438.838810000001</v>
      </c>
      <c r="H192" s="111">
        <v>30009.559819999999</v>
      </c>
      <c r="I192" s="111">
        <v>30431.25892</v>
      </c>
      <c r="J192" s="111">
        <v>33469.505239999999</v>
      </c>
      <c r="K192" s="111">
        <v>15805.058580000001</v>
      </c>
      <c r="L192" s="111">
        <v>19215.04075</v>
      </c>
      <c r="M192" s="111">
        <v>19037.390490000002</v>
      </c>
      <c r="N192" s="111">
        <v>18689.756229999999</v>
      </c>
      <c r="O192" s="111">
        <v>16925.92211</v>
      </c>
      <c r="P192" s="111">
        <v>33646.587529999997</v>
      </c>
      <c r="Q192" s="111">
        <v>26300.028060000001</v>
      </c>
      <c r="R192" s="111">
        <v>29394.28601</v>
      </c>
      <c r="S192" s="111">
        <v>36502.004200000003</v>
      </c>
      <c r="T192" s="111">
        <v>13959.78376</v>
      </c>
      <c r="U192" s="111">
        <v>18878.911619999999</v>
      </c>
      <c r="V192" s="112">
        <v>-5050.8250500000004</v>
      </c>
      <c r="W192" s="112">
        <v>-3300.60088</v>
      </c>
      <c r="X192" s="112">
        <v>1747.5690999999999</v>
      </c>
      <c r="Y192" s="112">
        <v>2792.25128</v>
      </c>
      <c r="Z192" s="112">
        <v>3709.5317599999998</v>
      </c>
      <c r="AA192" s="112">
        <v>1036.97291</v>
      </c>
      <c r="AB192" s="112">
        <v>-3032.4989599999999</v>
      </c>
      <c r="AC192" s="112">
        <v>1845.2748200000001</v>
      </c>
      <c r="AD192" s="112">
        <v>336.129130000001</v>
      </c>
      <c r="AE192" s="111">
        <v>13688.56544</v>
      </c>
      <c r="AF192" s="111">
        <v>14571.686299999999</v>
      </c>
      <c r="AG192" s="111">
        <v>18375.49121</v>
      </c>
      <c r="AH192" s="111">
        <v>36056.838810000001</v>
      </c>
      <c r="AI192" s="111">
        <v>29619.559819999999</v>
      </c>
      <c r="AJ192" s="111">
        <v>30043.25892</v>
      </c>
      <c r="AK192" s="111">
        <v>32991.325239999998</v>
      </c>
      <c r="AL192" s="111">
        <v>15305.058580000001</v>
      </c>
      <c r="AM192" s="111">
        <v>18663.74195</v>
      </c>
      <c r="AN192" s="112">
        <v>5348.8250500000004</v>
      </c>
      <c r="AO192" s="112">
        <v>4118.0699299999997</v>
      </c>
      <c r="AP192" s="112">
        <v>-1449.5690999999999</v>
      </c>
      <c r="AQ192" s="112">
        <v>-2410.25128</v>
      </c>
      <c r="AR192" s="112">
        <v>-3319.5317599999998</v>
      </c>
      <c r="AS192" s="112">
        <v>-648.97290999999996</v>
      </c>
      <c r="AT192" s="112">
        <v>3510.6789600000002</v>
      </c>
      <c r="AU192" s="112">
        <v>-1345.2748200000001</v>
      </c>
      <c r="AV192" s="112">
        <v>215.169669999999</v>
      </c>
      <c r="AW192" s="113">
        <v>25.3</v>
      </c>
      <c r="AX192" s="113">
        <v>493.53944999999999</v>
      </c>
      <c r="AY192" s="113">
        <v>1489.9837500000001</v>
      </c>
      <c r="AZ192" s="113">
        <v>584.72069999999997</v>
      </c>
      <c r="BA192" s="113">
        <v>284.89145000000002</v>
      </c>
      <c r="BB192" s="113">
        <v>1162.91769</v>
      </c>
      <c r="BC192" s="113">
        <v>1818.74018</v>
      </c>
      <c r="BD192" s="113">
        <v>599.11519999999996</v>
      </c>
      <c r="BE192" s="113">
        <v>1133.1754900000001</v>
      </c>
      <c r="BF192" s="112">
        <v>0</v>
      </c>
      <c r="BG192" s="112">
        <v>0</v>
      </c>
      <c r="BH192" s="112">
        <v>0</v>
      </c>
      <c r="BI192" s="112">
        <v>187.65260000000001</v>
      </c>
      <c r="BJ192" s="112">
        <v>0</v>
      </c>
      <c r="BK192" s="112">
        <v>53.997199999999999</v>
      </c>
      <c r="BL192" s="112">
        <v>39.4176</v>
      </c>
      <c r="BM192" s="112">
        <v>386.40199999999999</v>
      </c>
      <c r="BN192" s="112">
        <v>296.78559999999999</v>
      </c>
      <c r="BO192" s="112">
        <v>25.3</v>
      </c>
      <c r="BP192" s="112">
        <v>493.53944999999999</v>
      </c>
      <c r="BQ192" s="112">
        <v>1489.9837500000001</v>
      </c>
      <c r="BR192" s="112">
        <v>397.06810000000002</v>
      </c>
      <c r="BS192" s="112">
        <v>284.89145000000002</v>
      </c>
      <c r="BT192" s="112">
        <v>1108.92049</v>
      </c>
      <c r="BU192" s="112">
        <v>1779.32258</v>
      </c>
      <c r="BV192" s="112">
        <v>212.7132</v>
      </c>
      <c r="BW192" s="112">
        <v>836.38989000000004</v>
      </c>
      <c r="BX192" s="112">
        <v>13713.86544</v>
      </c>
      <c r="BY192" s="112">
        <v>15065.22575</v>
      </c>
      <c r="BZ192" s="112">
        <v>19865.47496</v>
      </c>
      <c r="CA192" s="112">
        <v>36641.559509999999</v>
      </c>
      <c r="CB192" s="112">
        <v>29904.451270000001</v>
      </c>
      <c r="CC192" s="112">
        <v>31206.176609999999</v>
      </c>
      <c r="CD192" s="112">
        <v>34810.065419999999</v>
      </c>
      <c r="CE192" s="112">
        <v>15904.173779999999</v>
      </c>
      <c r="CF192" s="112">
        <v>19796.917440000001</v>
      </c>
      <c r="CG192" s="112">
        <v>-5323.5250500000002</v>
      </c>
      <c r="CH192" s="112">
        <v>-3624.5304799999999</v>
      </c>
      <c r="CI192" s="112">
        <v>2939.55285</v>
      </c>
      <c r="CJ192" s="112">
        <v>2807.3193799999999</v>
      </c>
      <c r="CK192" s="112">
        <v>3604.4232099999999</v>
      </c>
      <c r="CL192" s="112">
        <v>1757.8933999999999</v>
      </c>
      <c r="CM192" s="112">
        <v>-1731.3563799999999</v>
      </c>
      <c r="CN192" s="112">
        <v>1557.98802</v>
      </c>
      <c r="CO192" s="112">
        <v>621.22022000000004</v>
      </c>
      <c r="CP192" s="113">
        <v>8000</v>
      </c>
      <c r="CQ192" s="113">
        <v>5000</v>
      </c>
      <c r="CR192" s="113">
        <v>6000</v>
      </c>
      <c r="CS192" s="113">
        <v>12000</v>
      </c>
      <c r="CT192" s="113">
        <v>12000</v>
      </c>
      <c r="CU192" s="113">
        <v>9000</v>
      </c>
      <c r="CV192" s="113">
        <v>12000</v>
      </c>
      <c r="CW192" s="113">
        <v>14800</v>
      </c>
      <c r="CX192" s="113">
        <v>24800</v>
      </c>
      <c r="CY192" s="113">
        <v>8638.9971700000006</v>
      </c>
      <c r="CZ192" s="113">
        <v>5538.1982799999996</v>
      </c>
      <c r="DA192" s="113">
        <v>6533.4777299999996</v>
      </c>
      <c r="DB192" s="113">
        <v>26838.799470000002</v>
      </c>
      <c r="DC192" s="113">
        <v>41089.853710000003</v>
      </c>
      <c r="DD192" s="113">
        <v>40608.937519999999</v>
      </c>
      <c r="DE192" s="113">
        <v>40025.642999999996</v>
      </c>
      <c r="DF192" s="113">
        <v>29006.70622</v>
      </c>
      <c r="DG192" s="113">
        <v>41698.894269999997</v>
      </c>
      <c r="DH192" s="113">
        <v>21323.85485</v>
      </c>
      <c r="DI192" s="113">
        <v>21699.130440000001</v>
      </c>
      <c r="DJ192" s="113">
        <v>19754.857039999999</v>
      </c>
      <c r="DK192" s="113">
        <v>41009.793400000002</v>
      </c>
      <c r="DL192" s="113">
        <v>51260.954429999998</v>
      </c>
      <c r="DM192" s="113">
        <v>49022.144840000001</v>
      </c>
      <c r="DN192" s="113">
        <v>50170.206700000002</v>
      </c>
      <c r="DO192" s="113">
        <v>37593.281900000002</v>
      </c>
      <c r="DP192" s="113">
        <v>49664.249730000003</v>
      </c>
      <c r="DQ192" s="112">
        <v>-12684.857679999999</v>
      </c>
      <c r="DR192" s="112">
        <v>-16160.93216</v>
      </c>
      <c r="DS192" s="112">
        <v>-13221.37931</v>
      </c>
      <c r="DT192" s="112">
        <v>-14170.993930000001</v>
      </c>
      <c r="DU192" s="112">
        <v>-10171.10072</v>
      </c>
      <c r="DV192" s="112">
        <v>-8413.2073199999995</v>
      </c>
      <c r="DW192" s="112">
        <v>-10144.563700000001</v>
      </c>
      <c r="DX192" s="112">
        <v>-8586.5756799999999</v>
      </c>
      <c r="DY192" s="112">
        <v>-7965.3554599999998</v>
      </c>
      <c r="DZ192" s="112">
        <v>-4.7024299999999997</v>
      </c>
      <c r="EA192" s="112">
        <v>105.68147</v>
      </c>
      <c r="EB192" s="112">
        <v>-161.79917</v>
      </c>
      <c r="EC192" s="112">
        <v>-46.188839999999999</v>
      </c>
      <c r="ED192" s="112">
        <v>-48.549300000000002</v>
      </c>
      <c r="EE192" s="112">
        <v>-93.487740000000002</v>
      </c>
      <c r="EF192" s="112">
        <v>-165.99799999999999</v>
      </c>
      <c r="EG192" s="112">
        <v>-94.793530000000004</v>
      </c>
      <c r="EH192" s="112">
        <v>-164.0206</v>
      </c>
      <c r="EI192" s="112">
        <v>293.29757000000001</v>
      </c>
      <c r="EJ192" s="112">
        <v>923.15047000000004</v>
      </c>
      <c r="EK192" s="112">
        <v>136.20083</v>
      </c>
      <c r="EL192" s="112">
        <v>335.81115999999997</v>
      </c>
      <c r="EM192" s="112">
        <v>341.45069999999998</v>
      </c>
      <c r="EN192" s="112">
        <v>294.51226000000003</v>
      </c>
      <c r="EO192" s="112">
        <v>312.18200000000002</v>
      </c>
      <c r="EP192" s="112">
        <v>405.20647000000002</v>
      </c>
      <c r="EQ192" s="114">
        <v>387.27839999999998</v>
      </c>
    </row>
    <row r="193" spans="1:147" x14ac:dyDescent="0.25">
      <c r="A193" s="110" t="s">
        <v>243</v>
      </c>
      <c r="B193" s="110">
        <v>5821</v>
      </c>
      <c r="C193" s="110"/>
      <c r="D193" s="111">
        <v>1069.6926800000001</v>
      </c>
      <c r="E193" s="111">
        <v>1143.0707399999999</v>
      </c>
      <c r="F193" s="111">
        <v>1223.6878200000001</v>
      </c>
      <c r="G193" s="111">
        <v>1317.5847699999999</v>
      </c>
      <c r="H193" s="111">
        <v>1177.5173400000001</v>
      </c>
      <c r="I193" s="111">
        <v>1267.17263</v>
      </c>
      <c r="J193" s="111">
        <v>1185.9069999999999</v>
      </c>
      <c r="K193" s="111">
        <v>1153.00847</v>
      </c>
      <c r="L193" s="111">
        <v>1135.4161200000001</v>
      </c>
      <c r="M193" s="111">
        <v>1426.91634</v>
      </c>
      <c r="N193" s="111">
        <v>1463.9365299999999</v>
      </c>
      <c r="O193" s="111">
        <v>1246.27574</v>
      </c>
      <c r="P193" s="111">
        <v>1299.8094699999999</v>
      </c>
      <c r="Q193" s="111">
        <v>1192.23443</v>
      </c>
      <c r="R193" s="111">
        <v>1242.08473</v>
      </c>
      <c r="S193" s="111">
        <v>1156.92245</v>
      </c>
      <c r="T193" s="111">
        <v>1223.42932</v>
      </c>
      <c r="U193" s="111">
        <v>1217.31403</v>
      </c>
      <c r="V193" s="112">
        <v>-357.22366</v>
      </c>
      <c r="W193" s="112">
        <v>-320.86579</v>
      </c>
      <c r="X193" s="112">
        <v>-22.587919999999901</v>
      </c>
      <c r="Y193" s="112">
        <v>17.775300000000001</v>
      </c>
      <c r="Z193" s="112">
        <v>-14.717089999999899</v>
      </c>
      <c r="AA193" s="112">
        <v>25.087900000000001</v>
      </c>
      <c r="AB193" s="112">
        <v>28.984549999999899</v>
      </c>
      <c r="AC193" s="112">
        <v>-70.420850000000002</v>
      </c>
      <c r="AD193" s="112">
        <v>-81.897909999999897</v>
      </c>
      <c r="AE193" s="111">
        <v>935.69268</v>
      </c>
      <c r="AF193" s="111">
        <v>1009.07074</v>
      </c>
      <c r="AG193" s="111">
        <v>1092.6878200000001</v>
      </c>
      <c r="AH193" s="111">
        <v>1186.5847699999999</v>
      </c>
      <c r="AI193" s="111">
        <v>1084.6536100000001</v>
      </c>
      <c r="AJ193" s="111">
        <v>1204.17263</v>
      </c>
      <c r="AK193" s="111">
        <v>1126.9069999999999</v>
      </c>
      <c r="AL193" s="111">
        <v>1085.5042699999999</v>
      </c>
      <c r="AM193" s="111">
        <v>1076.4161200000001</v>
      </c>
      <c r="AN193" s="112">
        <v>491.22366</v>
      </c>
      <c r="AO193" s="112">
        <v>454.86579</v>
      </c>
      <c r="AP193" s="112">
        <v>153.58792</v>
      </c>
      <c r="AQ193" s="112">
        <v>113.2247</v>
      </c>
      <c r="AR193" s="112">
        <v>107.58082</v>
      </c>
      <c r="AS193" s="112">
        <v>37.912100000000002</v>
      </c>
      <c r="AT193" s="112">
        <v>30.015450000000101</v>
      </c>
      <c r="AU193" s="112">
        <v>137.92505</v>
      </c>
      <c r="AV193" s="112">
        <v>140.89791</v>
      </c>
      <c r="AW193" s="113">
        <v>77.811300000000003</v>
      </c>
      <c r="AX193" s="113">
        <v>38.63485</v>
      </c>
      <c r="AY193" s="113">
        <v>11.88</v>
      </c>
      <c r="AZ193" s="113">
        <v>0</v>
      </c>
      <c r="BA193" s="113">
        <v>0</v>
      </c>
      <c r="BB193" s="113">
        <v>0</v>
      </c>
      <c r="BC193" s="113">
        <v>0</v>
      </c>
      <c r="BD193" s="113">
        <v>0</v>
      </c>
      <c r="BE193" s="113">
        <v>82.953900000000004</v>
      </c>
      <c r="BF193" s="112">
        <v>75.465999999999994</v>
      </c>
      <c r="BG193" s="112">
        <v>1.75</v>
      </c>
      <c r="BH193" s="112">
        <v>54.193849999999998</v>
      </c>
      <c r="BI193" s="112">
        <v>0</v>
      </c>
      <c r="BJ193" s="112">
        <v>0</v>
      </c>
      <c r="BK193" s="112">
        <v>0</v>
      </c>
      <c r="BL193" s="112">
        <v>0</v>
      </c>
      <c r="BM193" s="112">
        <v>0</v>
      </c>
      <c r="BN193" s="112">
        <v>0</v>
      </c>
      <c r="BO193" s="112">
        <v>2.3452999999999999</v>
      </c>
      <c r="BP193" s="112">
        <v>36.88485</v>
      </c>
      <c r="BQ193" s="112">
        <v>-42.313850000000002</v>
      </c>
      <c r="BR193" s="112">
        <v>0</v>
      </c>
      <c r="BS193" s="112">
        <v>0</v>
      </c>
      <c r="BT193" s="112">
        <v>0</v>
      </c>
      <c r="BU193" s="112">
        <v>0</v>
      </c>
      <c r="BV193" s="112">
        <v>0</v>
      </c>
      <c r="BW193" s="112">
        <v>82.953900000000004</v>
      </c>
      <c r="BX193" s="112">
        <v>1013.50398</v>
      </c>
      <c r="BY193" s="112">
        <v>1047.70559</v>
      </c>
      <c r="BZ193" s="112">
        <v>1104.56782</v>
      </c>
      <c r="CA193" s="112">
        <v>1186.5847699999999</v>
      </c>
      <c r="CB193" s="112">
        <v>1084.6536100000001</v>
      </c>
      <c r="CC193" s="112">
        <v>1204.17263</v>
      </c>
      <c r="CD193" s="112">
        <v>1126.9069999999999</v>
      </c>
      <c r="CE193" s="112">
        <v>1085.5042699999999</v>
      </c>
      <c r="CF193" s="112">
        <v>1159.3700200000001</v>
      </c>
      <c r="CG193" s="112">
        <v>-488.87835999999999</v>
      </c>
      <c r="CH193" s="112">
        <v>-417.98093999999998</v>
      </c>
      <c r="CI193" s="112">
        <v>-195.90177</v>
      </c>
      <c r="CJ193" s="112">
        <v>-113.2247</v>
      </c>
      <c r="CK193" s="112">
        <v>-107.58082</v>
      </c>
      <c r="CL193" s="112">
        <v>-37.912100000000002</v>
      </c>
      <c r="CM193" s="112">
        <v>-30.015450000000001</v>
      </c>
      <c r="CN193" s="112">
        <v>-137.92505</v>
      </c>
      <c r="CO193" s="112">
        <v>-57.944009999999999</v>
      </c>
      <c r="CP193" s="113">
        <v>1596.73333</v>
      </c>
      <c r="CQ193" s="113">
        <v>1347.23333</v>
      </c>
      <c r="CR193" s="113">
        <v>1065.73333</v>
      </c>
      <c r="CS193" s="113">
        <v>765.73333000000002</v>
      </c>
      <c r="CT193" s="113">
        <v>715.73333000000002</v>
      </c>
      <c r="CU193" s="113">
        <v>690.73333000000002</v>
      </c>
      <c r="CV193" s="113">
        <v>640.73333000000002</v>
      </c>
      <c r="CW193" s="113">
        <v>590.73333000000002</v>
      </c>
      <c r="CX193" s="113">
        <v>540.73333000000002</v>
      </c>
      <c r="CY193" s="113">
        <v>1676.4336900000001</v>
      </c>
      <c r="CZ193" s="113">
        <v>1433.0682200000001</v>
      </c>
      <c r="DA193" s="113">
        <v>1146.2548099999999</v>
      </c>
      <c r="DB193" s="113">
        <v>876.23447999999996</v>
      </c>
      <c r="DC193" s="113">
        <v>797.29228000000001</v>
      </c>
      <c r="DD193" s="113">
        <v>901.38460999999995</v>
      </c>
      <c r="DE193" s="113">
        <v>817.15309000000002</v>
      </c>
      <c r="DF193" s="113">
        <v>649.52917000000002</v>
      </c>
      <c r="DG193" s="113">
        <v>647.79425000000003</v>
      </c>
      <c r="DH193" s="113">
        <v>1673.6419800000001</v>
      </c>
      <c r="DI193" s="113">
        <v>1848.2574500000001</v>
      </c>
      <c r="DJ193" s="113">
        <v>1757.34581</v>
      </c>
      <c r="DK193" s="113">
        <v>1600.55018</v>
      </c>
      <c r="DL193" s="113">
        <v>1629.1887999999999</v>
      </c>
      <c r="DM193" s="113">
        <v>1771.1932300000001</v>
      </c>
      <c r="DN193" s="113">
        <v>1716.9771599999999</v>
      </c>
      <c r="DO193" s="113">
        <v>1687.27829</v>
      </c>
      <c r="DP193" s="113">
        <v>1743.48738</v>
      </c>
      <c r="DQ193" s="112">
        <v>2.7917100000000001</v>
      </c>
      <c r="DR193" s="112">
        <v>-415.18923000000001</v>
      </c>
      <c r="DS193" s="112">
        <v>-611.09100000000001</v>
      </c>
      <c r="DT193" s="112">
        <v>-724.31569999999999</v>
      </c>
      <c r="DU193" s="112">
        <v>-831.89652000000001</v>
      </c>
      <c r="DV193" s="112">
        <v>-869.80862000000002</v>
      </c>
      <c r="DW193" s="112">
        <v>-899.82407000000001</v>
      </c>
      <c r="DX193" s="112">
        <v>-1037.7491199999999</v>
      </c>
      <c r="DY193" s="112">
        <v>-1095.6931300000001</v>
      </c>
      <c r="DZ193" s="112">
        <v>27.740819999999999</v>
      </c>
      <c r="EA193" s="112">
        <v>18.363</v>
      </c>
      <c r="EB193" s="112">
        <v>2.82396</v>
      </c>
      <c r="EC193" s="112">
        <v>-5.9794299999999998</v>
      </c>
      <c r="ED193" s="112">
        <v>0.15185000000000001</v>
      </c>
      <c r="EE193" s="112">
        <v>-3.6936300000000002</v>
      </c>
      <c r="EF193" s="112">
        <v>-5.7275200000000002</v>
      </c>
      <c r="EG193" s="112">
        <v>-9.0756300000000003</v>
      </c>
      <c r="EH193" s="112">
        <v>-8.2178299999999993</v>
      </c>
      <c r="EI193" s="112">
        <v>161.74082000000001</v>
      </c>
      <c r="EJ193" s="112">
        <v>152.363</v>
      </c>
      <c r="EK193" s="112">
        <v>133.82396</v>
      </c>
      <c r="EL193" s="112">
        <v>125.02057000000001</v>
      </c>
      <c r="EM193" s="112">
        <v>93.01585</v>
      </c>
      <c r="EN193" s="112">
        <v>59.306370000000001</v>
      </c>
      <c r="EO193" s="112">
        <v>53.272480000000002</v>
      </c>
      <c r="EP193" s="112">
        <v>58.428370000000001</v>
      </c>
      <c r="EQ193" s="114">
        <v>50.782170000000001</v>
      </c>
    </row>
    <row r="194" spans="1:147" x14ac:dyDescent="0.25">
      <c r="A194" s="110" t="s">
        <v>242</v>
      </c>
      <c r="B194" s="110">
        <v>5490</v>
      </c>
      <c r="C194" s="110"/>
      <c r="D194" s="111">
        <v>1191.0331699999999</v>
      </c>
      <c r="E194" s="111">
        <v>1059.17328</v>
      </c>
      <c r="F194" s="111">
        <v>1123.7240899999999</v>
      </c>
      <c r="G194" s="111">
        <v>1209.1110699999999</v>
      </c>
      <c r="H194" s="111">
        <v>1234.7971700000001</v>
      </c>
      <c r="I194" s="111">
        <v>1312.78108</v>
      </c>
      <c r="J194" s="111">
        <v>1440.6145200000001</v>
      </c>
      <c r="K194" s="111">
        <v>1340.8156899999999</v>
      </c>
      <c r="L194" s="111">
        <v>1400.6532199999999</v>
      </c>
      <c r="M194" s="111">
        <v>1296.4718399999999</v>
      </c>
      <c r="N194" s="111">
        <v>1184.6375599999999</v>
      </c>
      <c r="O194" s="111">
        <v>1149.54143</v>
      </c>
      <c r="P194" s="111">
        <v>1161.98341</v>
      </c>
      <c r="Q194" s="111">
        <v>1323.5127199999999</v>
      </c>
      <c r="R194" s="111">
        <v>1394.22191</v>
      </c>
      <c r="S194" s="111">
        <v>1368.53998</v>
      </c>
      <c r="T194" s="111">
        <v>1402.3548699999999</v>
      </c>
      <c r="U194" s="111">
        <v>1503.9556399999999</v>
      </c>
      <c r="V194" s="112">
        <v>-105.43867</v>
      </c>
      <c r="W194" s="112">
        <v>-125.46428</v>
      </c>
      <c r="X194" s="112">
        <v>-25.817340000000101</v>
      </c>
      <c r="Y194" s="112">
        <v>47.127659999999899</v>
      </c>
      <c r="Z194" s="112">
        <v>-88.715549999999894</v>
      </c>
      <c r="AA194" s="112">
        <v>-81.440830000000005</v>
      </c>
      <c r="AB194" s="112">
        <v>72.074540000000098</v>
      </c>
      <c r="AC194" s="112">
        <v>-61.539180000000002</v>
      </c>
      <c r="AD194" s="112">
        <v>-103.30242</v>
      </c>
      <c r="AE194" s="111">
        <v>973.53317000000004</v>
      </c>
      <c r="AF194" s="111">
        <v>888.94763</v>
      </c>
      <c r="AG194" s="111">
        <v>1015.22409</v>
      </c>
      <c r="AH194" s="111">
        <v>1092.13427</v>
      </c>
      <c r="AI194" s="111">
        <v>1104.2971700000001</v>
      </c>
      <c r="AJ194" s="111">
        <v>1178.7309299999999</v>
      </c>
      <c r="AK194" s="111">
        <v>1333.91452</v>
      </c>
      <c r="AL194" s="111">
        <v>1193.60069</v>
      </c>
      <c r="AM194" s="111">
        <v>1213.5892200000001</v>
      </c>
      <c r="AN194" s="112">
        <v>322.93867</v>
      </c>
      <c r="AO194" s="112">
        <v>295.68993</v>
      </c>
      <c r="AP194" s="112">
        <v>134.31734</v>
      </c>
      <c r="AQ194" s="112">
        <v>69.849140000000006</v>
      </c>
      <c r="AR194" s="112">
        <v>219.21555000000001</v>
      </c>
      <c r="AS194" s="112">
        <v>215.49098000000001</v>
      </c>
      <c r="AT194" s="112">
        <v>34.625459999999997</v>
      </c>
      <c r="AU194" s="112">
        <v>208.75417999999999</v>
      </c>
      <c r="AV194" s="112">
        <v>290.36642000000001</v>
      </c>
      <c r="AW194" s="113">
        <v>325.8544</v>
      </c>
      <c r="AX194" s="113">
        <v>35.939799999999998</v>
      </c>
      <c r="AY194" s="113">
        <v>145.90799999999999</v>
      </c>
      <c r="AZ194" s="113">
        <v>418.32515000000001</v>
      </c>
      <c r="BA194" s="113">
        <v>431.35989999999998</v>
      </c>
      <c r="BB194" s="113">
        <v>13.370799999999999</v>
      </c>
      <c r="BC194" s="113">
        <v>45.091749999999998</v>
      </c>
      <c r="BD194" s="113">
        <v>28.493649999999999</v>
      </c>
      <c r="BE194" s="113">
        <v>50.052999999999997</v>
      </c>
      <c r="BF194" s="112">
        <v>139.29589999999999</v>
      </c>
      <c r="BG194" s="112">
        <v>0.29370000000000002</v>
      </c>
      <c r="BH194" s="112">
        <v>0</v>
      </c>
      <c r="BI194" s="112">
        <v>51.965899999999998</v>
      </c>
      <c r="BJ194" s="112">
        <v>157.5</v>
      </c>
      <c r="BK194" s="112">
        <v>0</v>
      </c>
      <c r="BL194" s="112">
        <v>2.7559999999999998</v>
      </c>
      <c r="BM194" s="112">
        <v>0</v>
      </c>
      <c r="BN194" s="112">
        <v>0</v>
      </c>
      <c r="BO194" s="112">
        <v>186.55850000000001</v>
      </c>
      <c r="BP194" s="112">
        <v>35.646099999999997</v>
      </c>
      <c r="BQ194" s="112">
        <v>145.90799999999999</v>
      </c>
      <c r="BR194" s="112">
        <v>366.35924999999997</v>
      </c>
      <c r="BS194" s="112">
        <v>273.85989999999998</v>
      </c>
      <c r="BT194" s="112">
        <v>13.370799999999999</v>
      </c>
      <c r="BU194" s="112">
        <v>42.335749999999997</v>
      </c>
      <c r="BV194" s="112">
        <v>28.493649999999999</v>
      </c>
      <c r="BW194" s="112">
        <v>50.052999999999997</v>
      </c>
      <c r="BX194" s="112">
        <v>1299.3875700000001</v>
      </c>
      <c r="BY194" s="112">
        <v>924.88742999999999</v>
      </c>
      <c r="BZ194" s="112">
        <v>1161.1320900000001</v>
      </c>
      <c r="CA194" s="112">
        <v>1510.4594199999999</v>
      </c>
      <c r="CB194" s="112">
        <v>1535.65707</v>
      </c>
      <c r="CC194" s="112">
        <v>1192.1017300000001</v>
      </c>
      <c r="CD194" s="112">
        <v>1379.0062700000001</v>
      </c>
      <c r="CE194" s="112">
        <v>1222.0943400000001</v>
      </c>
      <c r="CF194" s="112">
        <v>1263.64222</v>
      </c>
      <c r="CG194" s="112">
        <v>-136.38016999999999</v>
      </c>
      <c r="CH194" s="112">
        <v>-260.04383000000001</v>
      </c>
      <c r="CI194" s="112">
        <v>11.59066</v>
      </c>
      <c r="CJ194" s="112">
        <v>296.51011</v>
      </c>
      <c r="CK194" s="112">
        <v>54.644350000000003</v>
      </c>
      <c r="CL194" s="112">
        <v>-202.12018</v>
      </c>
      <c r="CM194" s="112">
        <v>7.7102899999999996</v>
      </c>
      <c r="CN194" s="112">
        <v>-180.26052999999999</v>
      </c>
      <c r="CO194" s="112">
        <v>-240.31342000000001</v>
      </c>
      <c r="CP194" s="113">
        <v>1141</v>
      </c>
      <c r="CQ194" s="113">
        <v>1166.9290000000001</v>
      </c>
      <c r="CR194" s="113">
        <v>1598.2</v>
      </c>
      <c r="CS194" s="113">
        <v>2026.4</v>
      </c>
      <c r="CT194" s="113">
        <v>1854.6</v>
      </c>
      <c r="CU194" s="113">
        <v>1769.46667</v>
      </c>
      <c r="CV194" s="113">
        <v>1548.3333399999999</v>
      </c>
      <c r="CW194" s="113">
        <v>1464.00001</v>
      </c>
      <c r="CX194" s="113">
        <v>1379.66668</v>
      </c>
      <c r="CY194" s="113">
        <v>1233.85088</v>
      </c>
      <c r="CZ194" s="113">
        <v>1212.54565</v>
      </c>
      <c r="DA194" s="113">
        <v>1653.0873999999999</v>
      </c>
      <c r="DB194" s="113">
        <v>2059.6156000000001</v>
      </c>
      <c r="DC194" s="113">
        <v>1917.5967499999999</v>
      </c>
      <c r="DD194" s="113">
        <v>1848.33977</v>
      </c>
      <c r="DE194" s="113">
        <v>1640.52802</v>
      </c>
      <c r="DF194" s="113">
        <v>1546.6012000000001</v>
      </c>
      <c r="DG194" s="113">
        <v>1439.3288</v>
      </c>
      <c r="DH194" s="113">
        <v>919.51607000000001</v>
      </c>
      <c r="DI194" s="113">
        <v>1158.25467</v>
      </c>
      <c r="DJ194" s="113">
        <v>1587.2057600000001</v>
      </c>
      <c r="DK194" s="113">
        <v>1697.2238500000001</v>
      </c>
      <c r="DL194" s="113">
        <v>1500.5606499999999</v>
      </c>
      <c r="DM194" s="113">
        <v>1633.4238499999999</v>
      </c>
      <c r="DN194" s="113">
        <v>1417.9018100000001</v>
      </c>
      <c r="DO194" s="113">
        <v>1504.23552</v>
      </c>
      <c r="DP194" s="113">
        <v>1637.2765400000001</v>
      </c>
      <c r="DQ194" s="112">
        <v>314.33481</v>
      </c>
      <c r="DR194" s="112">
        <v>54.290979999999998</v>
      </c>
      <c r="DS194" s="112">
        <v>65.881640000000004</v>
      </c>
      <c r="DT194" s="112">
        <v>362.39175</v>
      </c>
      <c r="DU194" s="112">
        <v>417.03609999999998</v>
      </c>
      <c r="DV194" s="112">
        <v>214.91592</v>
      </c>
      <c r="DW194" s="112">
        <v>222.62620999999999</v>
      </c>
      <c r="DX194" s="112">
        <v>42.365679999999998</v>
      </c>
      <c r="DY194" s="112">
        <v>-197.94774000000001</v>
      </c>
      <c r="DZ194" s="112">
        <v>39.080579999999998</v>
      </c>
      <c r="EA194" s="112">
        <v>37.308149999999998</v>
      </c>
      <c r="EB194" s="112">
        <v>17.591069999999998</v>
      </c>
      <c r="EC194" s="112">
        <v>8.2883899999999997</v>
      </c>
      <c r="ED194" s="112">
        <v>6.8402599999999998</v>
      </c>
      <c r="EE194" s="112">
        <v>7.3210899999999999</v>
      </c>
      <c r="EF194" s="112">
        <v>4.4813799999999997</v>
      </c>
      <c r="EG194" s="112">
        <v>0.45268999999999998</v>
      </c>
      <c r="EH194" s="112">
        <v>1.9028700000000001</v>
      </c>
      <c r="EI194" s="112">
        <v>256.58058</v>
      </c>
      <c r="EJ194" s="112">
        <v>207.53415000000001</v>
      </c>
      <c r="EK194" s="112">
        <v>126.09107</v>
      </c>
      <c r="EL194" s="112">
        <v>125.26539</v>
      </c>
      <c r="EM194" s="112">
        <v>137.34026</v>
      </c>
      <c r="EN194" s="112">
        <v>141.37109000000001</v>
      </c>
      <c r="EO194" s="112">
        <v>111.18138</v>
      </c>
      <c r="EP194" s="112">
        <v>147.66768999999999</v>
      </c>
      <c r="EQ194" s="114">
        <v>188.96687</v>
      </c>
    </row>
    <row r="195" spans="1:147" x14ac:dyDescent="0.25">
      <c r="A195" s="110" t="s">
        <v>241</v>
      </c>
      <c r="B195" s="110">
        <v>5431</v>
      </c>
      <c r="C195" s="110"/>
      <c r="D195" s="111">
        <v>1637.3436099999999</v>
      </c>
      <c r="E195" s="111">
        <v>1707.83944</v>
      </c>
      <c r="F195" s="111">
        <v>1681.76494</v>
      </c>
      <c r="G195" s="111">
        <v>1860.2840200000001</v>
      </c>
      <c r="H195" s="111">
        <v>1727.62742</v>
      </c>
      <c r="I195" s="111">
        <v>1667.56321</v>
      </c>
      <c r="J195" s="111">
        <v>1845.7401199999999</v>
      </c>
      <c r="K195" s="111">
        <v>1799.04573</v>
      </c>
      <c r="L195" s="111">
        <v>1788.5022100000001</v>
      </c>
      <c r="M195" s="111">
        <v>1739.5871999999999</v>
      </c>
      <c r="N195" s="111">
        <v>1626.5138300000001</v>
      </c>
      <c r="O195" s="111">
        <v>1697.7862700000001</v>
      </c>
      <c r="P195" s="111">
        <v>1990.72632</v>
      </c>
      <c r="Q195" s="111">
        <v>1789.1406300000001</v>
      </c>
      <c r="R195" s="111">
        <v>1708.3628799999999</v>
      </c>
      <c r="S195" s="111">
        <v>2152.36474</v>
      </c>
      <c r="T195" s="111">
        <v>1942.1340499999999</v>
      </c>
      <c r="U195" s="111">
        <v>1928.09196</v>
      </c>
      <c r="V195" s="112">
        <v>-102.24359</v>
      </c>
      <c r="W195" s="112">
        <v>81.325609999999898</v>
      </c>
      <c r="X195" s="112">
        <v>-16.021329999999999</v>
      </c>
      <c r="Y195" s="112">
        <v>-130.44229999999999</v>
      </c>
      <c r="Z195" s="112">
        <v>-61.5132100000001</v>
      </c>
      <c r="AA195" s="112">
        <v>-40.7996699999999</v>
      </c>
      <c r="AB195" s="112">
        <v>-306.62461999999999</v>
      </c>
      <c r="AC195" s="112">
        <v>-143.08832000000001</v>
      </c>
      <c r="AD195" s="112">
        <v>-139.58975000000001</v>
      </c>
      <c r="AE195" s="111">
        <v>1562.02001</v>
      </c>
      <c r="AF195" s="111">
        <v>1657.33944</v>
      </c>
      <c r="AG195" s="111">
        <v>1631.26494</v>
      </c>
      <c r="AH195" s="111">
        <v>1809.7840200000001</v>
      </c>
      <c r="AI195" s="111">
        <v>1668.12742</v>
      </c>
      <c r="AJ195" s="111">
        <v>1608.06321</v>
      </c>
      <c r="AK195" s="111">
        <v>1681.4842699999999</v>
      </c>
      <c r="AL195" s="111">
        <v>1750.14573</v>
      </c>
      <c r="AM195" s="111">
        <v>1739.60221</v>
      </c>
      <c r="AN195" s="112">
        <v>177.56719000000001</v>
      </c>
      <c r="AO195" s="112">
        <v>-30.825609999999902</v>
      </c>
      <c r="AP195" s="112">
        <v>66.521330000000006</v>
      </c>
      <c r="AQ195" s="112">
        <v>180.94229999999999</v>
      </c>
      <c r="AR195" s="112">
        <v>121.01321</v>
      </c>
      <c r="AS195" s="112">
        <v>100.29967000000001</v>
      </c>
      <c r="AT195" s="112">
        <v>470.88047</v>
      </c>
      <c r="AU195" s="112">
        <v>191.98831999999999</v>
      </c>
      <c r="AV195" s="112">
        <v>188.48974999999999</v>
      </c>
      <c r="AW195" s="113">
        <v>65.254499999999993</v>
      </c>
      <c r="AX195" s="113">
        <v>132.166</v>
      </c>
      <c r="AY195" s="113">
        <v>24.5776</v>
      </c>
      <c r="AZ195" s="113">
        <v>761.89774999999997</v>
      </c>
      <c r="BA195" s="113">
        <v>377.8793</v>
      </c>
      <c r="BB195" s="113">
        <v>72.646789999999996</v>
      </c>
      <c r="BC195" s="113">
        <v>42.960599999999999</v>
      </c>
      <c r="BD195" s="113">
        <v>27.387149999999998</v>
      </c>
      <c r="BE195" s="113">
        <v>2.1001500000000002</v>
      </c>
      <c r="BF195" s="112">
        <v>0</v>
      </c>
      <c r="BG195" s="112">
        <v>0</v>
      </c>
      <c r="BH195" s="112">
        <v>0</v>
      </c>
      <c r="BI195" s="112">
        <v>113.06440000000001</v>
      </c>
      <c r="BJ195" s="112">
        <v>888.96659999999997</v>
      </c>
      <c r="BK195" s="112">
        <v>7.4586499999999996</v>
      </c>
      <c r="BL195" s="112">
        <v>0</v>
      </c>
      <c r="BM195" s="112">
        <v>0</v>
      </c>
      <c r="BN195" s="112">
        <v>0</v>
      </c>
      <c r="BO195" s="112">
        <v>65.254499999999993</v>
      </c>
      <c r="BP195" s="112">
        <v>132.166</v>
      </c>
      <c r="BQ195" s="112">
        <v>24.5776</v>
      </c>
      <c r="BR195" s="112">
        <v>648.83335</v>
      </c>
      <c r="BS195" s="112">
        <v>-511.08730000000003</v>
      </c>
      <c r="BT195" s="112">
        <v>65.188140000000004</v>
      </c>
      <c r="BU195" s="112">
        <v>42.960599999999999</v>
      </c>
      <c r="BV195" s="112">
        <v>27.387149999999998</v>
      </c>
      <c r="BW195" s="112">
        <v>2.1001500000000002</v>
      </c>
      <c r="BX195" s="112">
        <v>1627.27451</v>
      </c>
      <c r="BY195" s="112">
        <v>1789.5054399999999</v>
      </c>
      <c r="BZ195" s="112">
        <v>1655.8425400000001</v>
      </c>
      <c r="CA195" s="112">
        <v>2571.6817700000001</v>
      </c>
      <c r="CB195" s="112">
        <v>2046.0067200000001</v>
      </c>
      <c r="CC195" s="112">
        <v>1680.71</v>
      </c>
      <c r="CD195" s="112">
        <v>1724.44487</v>
      </c>
      <c r="CE195" s="112">
        <v>1777.53288</v>
      </c>
      <c r="CF195" s="112">
        <v>1741.70236</v>
      </c>
      <c r="CG195" s="112">
        <v>-112.31269</v>
      </c>
      <c r="CH195" s="112">
        <v>162.99161000000001</v>
      </c>
      <c r="CI195" s="112">
        <v>-41.943730000000002</v>
      </c>
      <c r="CJ195" s="112">
        <v>467.89105000000001</v>
      </c>
      <c r="CK195" s="112">
        <v>-632.10050999999999</v>
      </c>
      <c r="CL195" s="112">
        <v>-35.111530000000002</v>
      </c>
      <c r="CM195" s="112">
        <v>-427.91987</v>
      </c>
      <c r="CN195" s="112">
        <v>-164.60117</v>
      </c>
      <c r="CO195" s="112">
        <v>-186.3896</v>
      </c>
      <c r="CP195" s="113">
        <v>1877.2606499999999</v>
      </c>
      <c r="CQ195" s="113">
        <v>1919.84845</v>
      </c>
      <c r="CR195" s="113">
        <v>1905.7774999999999</v>
      </c>
      <c r="CS195" s="113">
        <v>2432.4324999999999</v>
      </c>
      <c r="CT195" s="113">
        <v>2677.7818499999998</v>
      </c>
      <c r="CU195" s="113">
        <v>2643.2478500000002</v>
      </c>
      <c r="CV195" s="113">
        <v>2608.7138500000001</v>
      </c>
      <c r="CW195" s="113">
        <v>2574.17985</v>
      </c>
      <c r="CX195" s="113">
        <v>2516.9899999999998</v>
      </c>
      <c r="CY195" s="113">
        <v>1983.72993</v>
      </c>
      <c r="CZ195" s="113">
        <v>2102.3836200000001</v>
      </c>
      <c r="DA195" s="113">
        <v>2043.38436</v>
      </c>
      <c r="DB195" s="113">
        <v>2738.9810499999999</v>
      </c>
      <c r="DC195" s="113">
        <v>2823.9223999999999</v>
      </c>
      <c r="DD195" s="113">
        <v>2784.9736400000002</v>
      </c>
      <c r="DE195" s="113">
        <v>2920.0297399999999</v>
      </c>
      <c r="DF195" s="113">
        <v>2818.11643</v>
      </c>
      <c r="DG195" s="113">
        <v>2623.7918199999999</v>
      </c>
      <c r="DH195" s="113">
        <v>1818.95138</v>
      </c>
      <c r="DI195" s="113">
        <v>1774.61346</v>
      </c>
      <c r="DJ195" s="113">
        <v>1757.5579299999999</v>
      </c>
      <c r="DK195" s="113">
        <v>1985.2635700000001</v>
      </c>
      <c r="DL195" s="113">
        <v>2702.3054299999999</v>
      </c>
      <c r="DM195" s="113">
        <v>2698.4681999999998</v>
      </c>
      <c r="DN195" s="113">
        <v>3261.4441700000002</v>
      </c>
      <c r="DO195" s="113">
        <v>3324.1320300000002</v>
      </c>
      <c r="DP195" s="113">
        <v>3316.1970200000001</v>
      </c>
      <c r="DQ195" s="112">
        <v>164.77855</v>
      </c>
      <c r="DR195" s="112">
        <v>327.77015999999998</v>
      </c>
      <c r="DS195" s="112">
        <v>285.82643000000002</v>
      </c>
      <c r="DT195" s="112">
        <v>753.71748000000002</v>
      </c>
      <c r="DU195" s="112">
        <v>121.61696999999999</v>
      </c>
      <c r="DV195" s="112">
        <v>86.505439999999993</v>
      </c>
      <c r="DW195" s="112">
        <v>-341.41442999999998</v>
      </c>
      <c r="DX195" s="112">
        <v>-506.01560000000001</v>
      </c>
      <c r="DY195" s="112">
        <v>-692.40520000000004</v>
      </c>
      <c r="DZ195" s="112">
        <v>9.5656099999999995</v>
      </c>
      <c r="EA195" s="112">
        <v>23.62567</v>
      </c>
      <c r="EB195" s="112">
        <v>16.713190000000001</v>
      </c>
      <c r="EC195" s="112">
        <v>20.947009999999999</v>
      </c>
      <c r="ED195" s="112">
        <v>5.8493000000000004</v>
      </c>
      <c r="EE195" s="112">
        <v>17.728359999999999</v>
      </c>
      <c r="EF195" s="112">
        <v>17.69688</v>
      </c>
      <c r="EG195" s="112">
        <v>22.882860000000001</v>
      </c>
      <c r="EH195" s="112">
        <v>15.17708</v>
      </c>
      <c r="EI195" s="112">
        <v>84.889610000000005</v>
      </c>
      <c r="EJ195" s="112">
        <v>74.12567</v>
      </c>
      <c r="EK195" s="112">
        <v>67.213189999999997</v>
      </c>
      <c r="EL195" s="112">
        <v>71.447010000000006</v>
      </c>
      <c r="EM195" s="112">
        <v>65.349299999999999</v>
      </c>
      <c r="EN195" s="112">
        <v>77.228359999999995</v>
      </c>
      <c r="EO195" s="112">
        <v>181.95287999999999</v>
      </c>
      <c r="EP195" s="112">
        <v>71.782859999999999</v>
      </c>
      <c r="EQ195" s="114">
        <v>64.077079999999995</v>
      </c>
    </row>
    <row r="196" spans="1:147" x14ac:dyDescent="0.25">
      <c r="A196" s="110" t="s">
        <v>240</v>
      </c>
      <c r="B196" s="110">
        <v>5921</v>
      </c>
      <c r="C196" s="110"/>
      <c r="D196" s="111">
        <v>887.04615999999999</v>
      </c>
      <c r="E196" s="111">
        <v>960.76072999999997</v>
      </c>
      <c r="F196" s="111">
        <v>930.32168000000001</v>
      </c>
      <c r="G196" s="111">
        <v>925.98819000000003</v>
      </c>
      <c r="H196" s="111">
        <v>899.74216999999999</v>
      </c>
      <c r="I196" s="111">
        <v>1015.28334</v>
      </c>
      <c r="J196" s="111">
        <v>1110.65211</v>
      </c>
      <c r="K196" s="111">
        <v>909.33303000000001</v>
      </c>
      <c r="L196" s="111">
        <v>1073.8330900000001</v>
      </c>
      <c r="M196" s="111">
        <v>871.20096999999998</v>
      </c>
      <c r="N196" s="111">
        <v>1035.4024400000001</v>
      </c>
      <c r="O196" s="111">
        <v>978.09826999999996</v>
      </c>
      <c r="P196" s="111">
        <v>986.53553999999997</v>
      </c>
      <c r="Q196" s="111">
        <v>1008.62902</v>
      </c>
      <c r="R196" s="111">
        <v>1125.09301</v>
      </c>
      <c r="S196" s="111">
        <v>1129.7583500000001</v>
      </c>
      <c r="T196" s="111">
        <v>1139.14085</v>
      </c>
      <c r="U196" s="111">
        <v>1159.14246</v>
      </c>
      <c r="V196" s="112">
        <v>15.845190000000001</v>
      </c>
      <c r="W196" s="112">
        <v>-74.641710000000103</v>
      </c>
      <c r="X196" s="112">
        <v>-47.776589999999899</v>
      </c>
      <c r="Y196" s="112">
        <v>-60.547349999999902</v>
      </c>
      <c r="Z196" s="112">
        <v>-108.88685</v>
      </c>
      <c r="AA196" s="112">
        <v>-109.80967</v>
      </c>
      <c r="AB196" s="112">
        <v>-19.106240000000099</v>
      </c>
      <c r="AC196" s="112">
        <v>-229.80781999999999</v>
      </c>
      <c r="AD196" s="112">
        <v>-85.309369999999902</v>
      </c>
      <c r="AE196" s="111">
        <v>833.43192999999997</v>
      </c>
      <c r="AF196" s="111">
        <v>850.76072999999997</v>
      </c>
      <c r="AG196" s="111">
        <v>824.65467999999998</v>
      </c>
      <c r="AH196" s="111">
        <v>860.28818999999999</v>
      </c>
      <c r="AI196" s="111">
        <v>899.74216999999999</v>
      </c>
      <c r="AJ196" s="111">
        <v>1015.28334</v>
      </c>
      <c r="AK196" s="111">
        <v>1110.65211</v>
      </c>
      <c r="AL196" s="111">
        <v>909.33303000000001</v>
      </c>
      <c r="AM196" s="111">
        <v>1073.8330900000001</v>
      </c>
      <c r="AN196" s="112">
        <v>37.769039999999997</v>
      </c>
      <c r="AO196" s="112">
        <v>184.64170999999999</v>
      </c>
      <c r="AP196" s="112">
        <v>153.44359</v>
      </c>
      <c r="AQ196" s="112">
        <v>126.24735</v>
      </c>
      <c r="AR196" s="112">
        <v>108.88685</v>
      </c>
      <c r="AS196" s="112">
        <v>109.80967</v>
      </c>
      <c r="AT196" s="112">
        <v>19.106240000000099</v>
      </c>
      <c r="AU196" s="112">
        <v>229.80781999999999</v>
      </c>
      <c r="AV196" s="112">
        <v>85.309369999999902</v>
      </c>
      <c r="AW196" s="113">
        <v>45.9771</v>
      </c>
      <c r="AX196" s="113">
        <v>0</v>
      </c>
      <c r="AY196" s="113">
        <v>66.501099999999994</v>
      </c>
      <c r="AZ196" s="113">
        <v>0</v>
      </c>
      <c r="BA196" s="113">
        <v>0</v>
      </c>
      <c r="BB196" s="113">
        <v>117.40215000000001</v>
      </c>
      <c r="BC196" s="113">
        <v>49.639000000000003</v>
      </c>
      <c r="BD196" s="113">
        <v>0</v>
      </c>
      <c r="BE196" s="113">
        <v>0</v>
      </c>
      <c r="BF196" s="112">
        <v>278</v>
      </c>
      <c r="BG196" s="112">
        <v>0.23069999999999999</v>
      </c>
      <c r="BH196" s="112">
        <v>0</v>
      </c>
      <c r="BI196" s="112">
        <v>0</v>
      </c>
      <c r="BJ196" s="112">
        <v>0</v>
      </c>
      <c r="BK196" s="112">
        <v>0</v>
      </c>
      <c r="BL196" s="112">
        <v>0</v>
      </c>
      <c r="BM196" s="112">
        <v>0</v>
      </c>
      <c r="BN196" s="112">
        <v>0</v>
      </c>
      <c r="BO196" s="112">
        <v>-232.02289999999999</v>
      </c>
      <c r="BP196" s="112">
        <v>-0.23069999999999999</v>
      </c>
      <c r="BQ196" s="112">
        <v>66.501099999999994</v>
      </c>
      <c r="BR196" s="112">
        <v>0</v>
      </c>
      <c r="BS196" s="112">
        <v>0</v>
      </c>
      <c r="BT196" s="112">
        <v>117.40215000000001</v>
      </c>
      <c r="BU196" s="112">
        <v>49.639000000000003</v>
      </c>
      <c r="BV196" s="112">
        <v>0</v>
      </c>
      <c r="BW196" s="112">
        <v>0</v>
      </c>
      <c r="BX196" s="112">
        <v>879.40903000000003</v>
      </c>
      <c r="BY196" s="112">
        <v>850.76072999999997</v>
      </c>
      <c r="BZ196" s="112">
        <v>891.15578000000005</v>
      </c>
      <c r="CA196" s="112">
        <v>860.28818999999999</v>
      </c>
      <c r="CB196" s="112">
        <v>899.74216999999999</v>
      </c>
      <c r="CC196" s="112">
        <v>1132.6854900000001</v>
      </c>
      <c r="CD196" s="112">
        <v>1160.2911099999999</v>
      </c>
      <c r="CE196" s="112">
        <v>909.33303000000001</v>
      </c>
      <c r="CF196" s="112">
        <v>1073.8330900000001</v>
      </c>
      <c r="CG196" s="112">
        <v>-269.79194000000001</v>
      </c>
      <c r="CH196" s="112">
        <v>-184.87241</v>
      </c>
      <c r="CI196" s="112">
        <v>-86.942490000000006</v>
      </c>
      <c r="CJ196" s="112">
        <v>-126.24735</v>
      </c>
      <c r="CK196" s="112">
        <v>-108.88685</v>
      </c>
      <c r="CL196" s="112">
        <v>7.5924800000000001</v>
      </c>
      <c r="CM196" s="112">
        <v>30.53276</v>
      </c>
      <c r="CN196" s="112">
        <v>-229.80781999999999</v>
      </c>
      <c r="CO196" s="112">
        <v>-85.309370000000001</v>
      </c>
      <c r="CP196" s="113">
        <v>260</v>
      </c>
      <c r="CQ196" s="113">
        <v>250</v>
      </c>
      <c r="CR196" s="113">
        <v>240</v>
      </c>
      <c r="CS196" s="113">
        <v>590</v>
      </c>
      <c r="CT196" s="113">
        <v>869</v>
      </c>
      <c r="CU196" s="113">
        <v>1095.3</v>
      </c>
      <c r="CV196" s="113">
        <v>1278.3</v>
      </c>
      <c r="CW196" s="113">
        <v>1208.3</v>
      </c>
      <c r="CX196" s="113">
        <v>1640.3</v>
      </c>
      <c r="CY196" s="113">
        <v>375.42734999999999</v>
      </c>
      <c r="CZ196" s="113">
        <v>352.68275</v>
      </c>
      <c r="DA196" s="113">
        <v>347.42077</v>
      </c>
      <c r="DB196" s="113">
        <v>766.15409999999997</v>
      </c>
      <c r="DC196" s="113">
        <v>1017.96745</v>
      </c>
      <c r="DD196" s="113">
        <v>1229.56441</v>
      </c>
      <c r="DE196" s="113">
        <v>1436.93031</v>
      </c>
      <c r="DF196" s="113">
        <v>1439.5419099999999</v>
      </c>
      <c r="DG196" s="113">
        <v>1883.9003399999999</v>
      </c>
      <c r="DH196" s="113">
        <v>1719.2278699999999</v>
      </c>
      <c r="DI196" s="113">
        <v>1923.8556799999999</v>
      </c>
      <c r="DJ196" s="113">
        <v>2007.10844</v>
      </c>
      <c r="DK196" s="113">
        <v>2553.5491200000001</v>
      </c>
      <c r="DL196" s="113">
        <v>2928.2493199999999</v>
      </c>
      <c r="DM196" s="113">
        <v>3132.2538</v>
      </c>
      <c r="DN196" s="113">
        <v>3307.8333600000001</v>
      </c>
      <c r="DO196" s="113">
        <v>3428.0149700000002</v>
      </c>
      <c r="DP196" s="113">
        <v>3942.0965900000001</v>
      </c>
      <c r="DQ196" s="112">
        <v>-1343.80052</v>
      </c>
      <c r="DR196" s="112">
        <v>-1571.17293</v>
      </c>
      <c r="DS196" s="112">
        <v>-1659.68767</v>
      </c>
      <c r="DT196" s="112">
        <v>-1787.3950199999999</v>
      </c>
      <c r="DU196" s="112">
        <v>-1910.28187</v>
      </c>
      <c r="DV196" s="112">
        <v>-1902.68939</v>
      </c>
      <c r="DW196" s="112">
        <v>-1870.9030499999999</v>
      </c>
      <c r="DX196" s="112">
        <v>-1988.47306</v>
      </c>
      <c r="DY196" s="112">
        <v>-2058.19625</v>
      </c>
      <c r="DZ196" s="112">
        <v>-6.6200799999999997</v>
      </c>
      <c r="EA196" s="112">
        <v>-12.599500000000001</v>
      </c>
      <c r="EB196" s="112">
        <v>-10.969329999999999</v>
      </c>
      <c r="EC196" s="112">
        <v>-13.055149999999999</v>
      </c>
      <c r="ED196" s="112">
        <v>-9.9014699999999998</v>
      </c>
      <c r="EE196" s="112">
        <v>-8.45566</v>
      </c>
      <c r="EF196" s="112">
        <v>-6.8308499999999999</v>
      </c>
      <c r="EG196" s="112">
        <v>-4.6408100000000001</v>
      </c>
      <c r="EH196" s="112">
        <v>-4.29033</v>
      </c>
      <c r="EI196" s="112">
        <v>46.993920000000003</v>
      </c>
      <c r="EJ196" s="112">
        <v>97.400499999999994</v>
      </c>
      <c r="EK196" s="112">
        <v>94.697670000000002</v>
      </c>
      <c r="EL196" s="112">
        <v>52.644849999999998</v>
      </c>
      <c r="EM196" s="112">
        <v>-9.9014699999999998</v>
      </c>
      <c r="EN196" s="112">
        <v>-8.45566</v>
      </c>
      <c r="EO196" s="112">
        <v>-6.8308499999999999</v>
      </c>
      <c r="EP196" s="112">
        <v>-4.6408100000000001</v>
      </c>
      <c r="EQ196" s="114">
        <v>-4.29033</v>
      </c>
    </row>
    <row r="197" spans="1:147" x14ac:dyDescent="0.25">
      <c r="A197" s="110" t="s">
        <v>239</v>
      </c>
      <c r="B197" s="110">
        <v>5491</v>
      </c>
      <c r="C197" s="110"/>
      <c r="D197" s="111">
        <v>1726.7463299999999</v>
      </c>
      <c r="E197" s="111">
        <v>1793.46057</v>
      </c>
      <c r="F197" s="111">
        <v>1763.4898000000001</v>
      </c>
      <c r="G197" s="111">
        <v>1938.39642</v>
      </c>
      <c r="H197" s="111">
        <v>2024.53034</v>
      </c>
      <c r="I197" s="111">
        <v>1897.8962200000001</v>
      </c>
      <c r="J197" s="111">
        <v>2345.4577199999999</v>
      </c>
      <c r="K197" s="111">
        <v>2780.7302300000001</v>
      </c>
      <c r="L197" s="111">
        <v>2328.5648700000002</v>
      </c>
      <c r="M197" s="111">
        <v>1550.97822</v>
      </c>
      <c r="N197" s="111">
        <v>2058.17256</v>
      </c>
      <c r="O197" s="111">
        <v>2341.5020199999999</v>
      </c>
      <c r="P197" s="111">
        <v>2305.8608199999999</v>
      </c>
      <c r="Q197" s="111">
        <v>3173.1314200000002</v>
      </c>
      <c r="R197" s="111">
        <v>2237.16311</v>
      </c>
      <c r="S197" s="111">
        <v>2239.1545799999999</v>
      </c>
      <c r="T197" s="111">
        <v>2466.4928599999998</v>
      </c>
      <c r="U197" s="111">
        <v>2724.0312199999998</v>
      </c>
      <c r="V197" s="112">
        <v>175.76811000000001</v>
      </c>
      <c r="W197" s="112">
        <v>-264.71199000000001</v>
      </c>
      <c r="X197" s="112">
        <v>-578.01221999999996</v>
      </c>
      <c r="Y197" s="112">
        <v>-367.46440000000001</v>
      </c>
      <c r="Z197" s="112">
        <v>-1148.6010799999999</v>
      </c>
      <c r="AA197" s="112">
        <v>-339.26688999999999</v>
      </c>
      <c r="AB197" s="112">
        <v>106.30314</v>
      </c>
      <c r="AC197" s="112">
        <v>314.23737</v>
      </c>
      <c r="AD197" s="112">
        <v>-395.46634999999998</v>
      </c>
      <c r="AE197" s="111">
        <v>1475.1426300000001</v>
      </c>
      <c r="AF197" s="111">
        <v>1639.0215700000001</v>
      </c>
      <c r="AG197" s="111">
        <v>1646.7508</v>
      </c>
      <c r="AH197" s="111">
        <v>1709.35742</v>
      </c>
      <c r="AI197" s="111">
        <v>1895.49134</v>
      </c>
      <c r="AJ197" s="111">
        <v>1781.8572200000001</v>
      </c>
      <c r="AK197" s="111">
        <v>2229.4187200000001</v>
      </c>
      <c r="AL197" s="111">
        <v>2648.0412299999998</v>
      </c>
      <c r="AM197" s="111">
        <v>2147.8258700000001</v>
      </c>
      <c r="AN197" s="112">
        <v>75.835589999999897</v>
      </c>
      <c r="AO197" s="112">
        <v>419.15098999999998</v>
      </c>
      <c r="AP197" s="112">
        <v>694.75121999999999</v>
      </c>
      <c r="AQ197" s="112">
        <v>596.50340000000006</v>
      </c>
      <c r="AR197" s="112">
        <v>1277.6400799999999</v>
      </c>
      <c r="AS197" s="112">
        <v>455.30588999999998</v>
      </c>
      <c r="AT197" s="112">
        <v>9.7358599999997804</v>
      </c>
      <c r="AU197" s="112">
        <v>-181.54837000000001</v>
      </c>
      <c r="AV197" s="112">
        <v>576.20534999999995</v>
      </c>
      <c r="AW197" s="113">
        <v>103.4089</v>
      </c>
      <c r="AX197" s="113">
        <v>37.700000000000003</v>
      </c>
      <c r="AY197" s="113">
        <v>231.31475</v>
      </c>
      <c r="AZ197" s="113">
        <v>321.04829999999998</v>
      </c>
      <c r="BA197" s="113">
        <v>436.32085000000001</v>
      </c>
      <c r="BB197" s="113">
        <v>126.52975000000001</v>
      </c>
      <c r="BC197" s="113">
        <v>190.07575</v>
      </c>
      <c r="BD197" s="113">
        <v>1647.2389900000001</v>
      </c>
      <c r="BE197" s="113">
        <v>319.9101</v>
      </c>
      <c r="BF197" s="112">
        <v>17.706</v>
      </c>
      <c r="BG197" s="112">
        <v>0</v>
      </c>
      <c r="BH197" s="112">
        <v>0</v>
      </c>
      <c r="BI197" s="112">
        <v>13.718</v>
      </c>
      <c r="BJ197" s="112">
        <v>11.798</v>
      </c>
      <c r="BK197" s="112">
        <v>0</v>
      </c>
      <c r="BL197" s="112">
        <v>190.596</v>
      </c>
      <c r="BM197" s="112">
        <v>0</v>
      </c>
      <c r="BN197" s="112">
        <v>0</v>
      </c>
      <c r="BO197" s="112">
        <v>85.7029</v>
      </c>
      <c r="BP197" s="112">
        <v>37.700000000000003</v>
      </c>
      <c r="BQ197" s="112">
        <v>231.31475</v>
      </c>
      <c r="BR197" s="112">
        <v>307.33030000000002</v>
      </c>
      <c r="BS197" s="112">
        <v>424.52285000000001</v>
      </c>
      <c r="BT197" s="112">
        <v>126.52975000000001</v>
      </c>
      <c r="BU197" s="112">
        <v>-0.52024999999999999</v>
      </c>
      <c r="BV197" s="112">
        <v>1647.2389900000001</v>
      </c>
      <c r="BW197" s="112">
        <v>319.9101</v>
      </c>
      <c r="BX197" s="112">
        <v>1578.55153</v>
      </c>
      <c r="BY197" s="112">
        <v>1676.7215699999999</v>
      </c>
      <c r="BZ197" s="112">
        <v>1878.06555</v>
      </c>
      <c r="CA197" s="112">
        <v>2030.40572</v>
      </c>
      <c r="CB197" s="112">
        <v>2331.8121900000001</v>
      </c>
      <c r="CC197" s="112">
        <v>1908.38697</v>
      </c>
      <c r="CD197" s="112">
        <v>2419.4944700000001</v>
      </c>
      <c r="CE197" s="112">
        <v>4295.2802199999996</v>
      </c>
      <c r="CF197" s="112">
        <v>2467.7359700000002</v>
      </c>
      <c r="CG197" s="112">
        <v>9.8673099999999998</v>
      </c>
      <c r="CH197" s="112">
        <v>-381.45098999999999</v>
      </c>
      <c r="CI197" s="112">
        <v>-463.43646999999999</v>
      </c>
      <c r="CJ197" s="112">
        <v>-289.17309999999998</v>
      </c>
      <c r="CK197" s="112">
        <v>-853.11722999999995</v>
      </c>
      <c r="CL197" s="112">
        <v>-328.77614</v>
      </c>
      <c r="CM197" s="112">
        <v>-10.25611</v>
      </c>
      <c r="CN197" s="112">
        <v>1828.78736</v>
      </c>
      <c r="CO197" s="112">
        <v>-256.29525000000001</v>
      </c>
      <c r="CP197" s="113">
        <v>1719.2525000000001</v>
      </c>
      <c r="CQ197" s="113">
        <v>1579.2525000000001</v>
      </c>
      <c r="CR197" s="113">
        <v>1509.2525000000001</v>
      </c>
      <c r="CS197" s="113">
        <v>1726.7171499999999</v>
      </c>
      <c r="CT197" s="113">
        <v>1688.5759</v>
      </c>
      <c r="CU197" s="113">
        <v>1498.5759</v>
      </c>
      <c r="CV197" s="113">
        <v>2844.64975</v>
      </c>
      <c r="CW197" s="113">
        <v>3879.81601</v>
      </c>
      <c r="CX197" s="113">
        <v>3723.1680099999999</v>
      </c>
      <c r="CY197" s="113">
        <v>1938.6287400000001</v>
      </c>
      <c r="CZ197" s="113">
        <v>1846.87779</v>
      </c>
      <c r="DA197" s="113">
        <v>1691.3062</v>
      </c>
      <c r="DB197" s="113">
        <v>1884.1821</v>
      </c>
      <c r="DC197" s="113">
        <v>1965.0272500000001</v>
      </c>
      <c r="DD197" s="113">
        <v>2002.0417</v>
      </c>
      <c r="DE197" s="113">
        <v>3198.3467999999998</v>
      </c>
      <c r="DF197" s="113">
        <v>4290.0823300000002</v>
      </c>
      <c r="DG197" s="113">
        <v>4043.8769499999999</v>
      </c>
      <c r="DH197" s="113">
        <v>1756.8937699999999</v>
      </c>
      <c r="DI197" s="113">
        <v>2046.5938100000001</v>
      </c>
      <c r="DJ197" s="113">
        <v>2354.4586899999999</v>
      </c>
      <c r="DK197" s="113">
        <v>2836.5076899999999</v>
      </c>
      <c r="DL197" s="113">
        <v>3770.4700699999999</v>
      </c>
      <c r="DM197" s="113">
        <v>4136.2606599999999</v>
      </c>
      <c r="DN197" s="113">
        <v>5342.8218699999998</v>
      </c>
      <c r="DO197" s="113">
        <v>4605.7700400000003</v>
      </c>
      <c r="DP197" s="113">
        <v>4615.8599100000001</v>
      </c>
      <c r="DQ197" s="112">
        <v>181.73497</v>
      </c>
      <c r="DR197" s="112">
        <v>-199.71601999999999</v>
      </c>
      <c r="DS197" s="112">
        <v>-663.15248999999994</v>
      </c>
      <c r="DT197" s="112">
        <v>-952.32559000000003</v>
      </c>
      <c r="DU197" s="112">
        <v>-1805.44282</v>
      </c>
      <c r="DV197" s="112">
        <v>-2134.2189600000002</v>
      </c>
      <c r="DW197" s="112">
        <v>-2144.47507</v>
      </c>
      <c r="DX197" s="112">
        <v>-315.68770999999998</v>
      </c>
      <c r="DY197" s="112">
        <v>-571.98296000000005</v>
      </c>
      <c r="DZ197" s="112">
        <v>18.542660000000001</v>
      </c>
      <c r="EA197" s="112">
        <v>14.04738</v>
      </c>
      <c r="EB197" s="112">
        <v>15.40568</v>
      </c>
      <c r="EC197" s="112">
        <v>7.2509499999999996</v>
      </c>
      <c r="ED197" s="112">
        <v>13.514049999999999</v>
      </c>
      <c r="EE197" s="112">
        <v>-2.1692100000000001</v>
      </c>
      <c r="EF197" s="112">
        <v>-3.7848600000000001</v>
      </c>
      <c r="EG197" s="112">
        <v>0.30413000000000001</v>
      </c>
      <c r="EH197" s="112">
        <v>12.30025</v>
      </c>
      <c r="EI197" s="112">
        <v>270.14666</v>
      </c>
      <c r="EJ197" s="112">
        <v>168.48638</v>
      </c>
      <c r="EK197" s="112">
        <v>132.14467999999999</v>
      </c>
      <c r="EL197" s="112">
        <v>236.28995</v>
      </c>
      <c r="EM197" s="112">
        <v>142.55305000000001</v>
      </c>
      <c r="EN197" s="112">
        <v>113.86978999999999</v>
      </c>
      <c r="EO197" s="112">
        <v>112.25414000000001</v>
      </c>
      <c r="EP197" s="112">
        <v>132.99313000000001</v>
      </c>
      <c r="EQ197" s="114">
        <v>193.03925000000001</v>
      </c>
    </row>
    <row r="198" spans="1:147" x14ac:dyDescent="0.25">
      <c r="A198" s="110" t="s">
        <v>238</v>
      </c>
      <c r="B198" s="110">
        <v>5859</v>
      </c>
      <c r="C198" s="110"/>
      <c r="D198" s="111">
        <v>11462.807650000001</v>
      </c>
      <c r="E198" s="111">
        <v>12264.77089</v>
      </c>
      <c r="F198" s="111">
        <v>12617.69665</v>
      </c>
      <c r="G198" s="111">
        <v>13854.185359999999</v>
      </c>
      <c r="H198" s="111">
        <v>13248.370860000001</v>
      </c>
      <c r="I198" s="111">
        <v>12984.00844</v>
      </c>
      <c r="J198" s="111">
        <v>13497.70169</v>
      </c>
      <c r="K198" s="111">
        <v>12546.72522</v>
      </c>
      <c r="L198" s="111">
        <v>14669.78681</v>
      </c>
      <c r="M198" s="111">
        <v>13736.46018</v>
      </c>
      <c r="N198" s="111">
        <v>13074.007310000001</v>
      </c>
      <c r="O198" s="111">
        <v>13507.593580000001</v>
      </c>
      <c r="P198" s="111">
        <v>12791.50692</v>
      </c>
      <c r="Q198" s="111">
        <v>13781.20449</v>
      </c>
      <c r="R198" s="111">
        <v>13641.733389999999</v>
      </c>
      <c r="S198" s="111">
        <v>13799.954019999999</v>
      </c>
      <c r="T198" s="111">
        <v>13310.25532</v>
      </c>
      <c r="U198" s="111">
        <v>15377.093500000001</v>
      </c>
      <c r="V198" s="112">
        <v>-2273.6525299999998</v>
      </c>
      <c r="W198" s="112">
        <v>-809.23642000000098</v>
      </c>
      <c r="X198" s="112">
        <v>-889.89693000000102</v>
      </c>
      <c r="Y198" s="112">
        <v>1062.6784399999999</v>
      </c>
      <c r="Z198" s="112">
        <v>-532.83362999999895</v>
      </c>
      <c r="AA198" s="112">
        <v>-657.72495000000004</v>
      </c>
      <c r="AB198" s="112">
        <v>-302.25232999999901</v>
      </c>
      <c r="AC198" s="112">
        <v>-763.53009999999995</v>
      </c>
      <c r="AD198" s="112">
        <v>-707.30669000000103</v>
      </c>
      <c r="AE198" s="111">
        <v>11297.807650000001</v>
      </c>
      <c r="AF198" s="111">
        <v>12099.77089</v>
      </c>
      <c r="AG198" s="111">
        <v>12452.69665</v>
      </c>
      <c r="AH198" s="111">
        <v>12250.357410000001</v>
      </c>
      <c r="AI198" s="111">
        <v>12569.997310000001</v>
      </c>
      <c r="AJ198" s="111">
        <v>12150.50534</v>
      </c>
      <c r="AK198" s="111">
        <v>12994.423940000001</v>
      </c>
      <c r="AL198" s="111">
        <v>12043.549220000001</v>
      </c>
      <c r="AM198" s="111">
        <v>13317.83491</v>
      </c>
      <c r="AN198" s="112">
        <v>2438.6525299999998</v>
      </c>
      <c r="AO198" s="112">
        <v>974.23642000000098</v>
      </c>
      <c r="AP198" s="112">
        <v>1054.8969300000001</v>
      </c>
      <c r="AQ198" s="112">
        <v>541.14950999999905</v>
      </c>
      <c r="AR198" s="112">
        <v>1211.2071800000001</v>
      </c>
      <c r="AS198" s="112">
        <v>1491.2280499999999</v>
      </c>
      <c r="AT198" s="112">
        <v>805.53007999999897</v>
      </c>
      <c r="AU198" s="112">
        <v>1266.7061000000001</v>
      </c>
      <c r="AV198" s="112">
        <v>2059.2585899999999</v>
      </c>
      <c r="AW198" s="113">
        <v>665.47080000000005</v>
      </c>
      <c r="AX198" s="113">
        <v>847.20010000000002</v>
      </c>
      <c r="AY198" s="113">
        <v>2684.8310000000001</v>
      </c>
      <c r="AZ198" s="113">
        <v>897.86464000000001</v>
      </c>
      <c r="BA198" s="113">
        <v>915.35038999999995</v>
      </c>
      <c r="BB198" s="113">
        <v>269.61829999999998</v>
      </c>
      <c r="BC198" s="113">
        <v>692.47532000000001</v>
      </c>
      <c r="BD198" s="113">
        <v>182.0213</v>
      </c>
      <c r="BE198" s="113">
        <v>665.28094999999996</v>
      </c>
      <c r="BF198" s="112">
        <v>8</v>
      </c>
      <c r="BG198" s="112">
        <v>28.564900000000002</v>
      </c>
      <c r="BH198" s="112">
        <v>43.338999999999999</v>
      </c>
      <c r="BI198" s="112">
        <v>305.64600000000002</v>
      </c>
      <c r="BJ198" s="112">
        <v>20.302250000000001</v>
      </c>
      <c r="BK198" s="112">
        <v>0</v>
      </c>
      <c r="BL198" s="112">
        <v>0</v>
      </c>
      <c r="BM198" s="112">
        <v>0</v>
      </c>
      <c r="BN198" s="112">
        <v>100.7</v>
      </c>
      <c r="BO198" s="112">
        <v>657.47080000000005</v>
      </c>
      <c r="BP198" s="112">
        <v>818.63520000000005</v>
      </c>
      <c r="BQ198" s="112">
        <v>2641.4920000000002</v>
      </c>
      <c r="BR198" s="112">
        <v>592.21864000000005</v>
      </c>
      <c r="BS198" s="112">
        <v>895.04813999999999</v>
      </c>
      <c r="BT198" s="112">
        <v>269.61829999999998</v>
      </c>
      <c r="BU198" s="112">
        <v>692.47532000000001</v>
      </c>
      <c r="BV198" s="112">
        <v>182.0213</v>
      </c>
      <c r="BW198" s="112">
        <v>564.58095000000003</v>
      </c>
      <c r="BX198" s="112">
        <v>11963.27845</v>
      </c>
      <c r="BY198" s="112">
        <v>12946.97099</v>
      </c>
      <c r="BZ198" s="112">
        <v>15137.52765</v>
      </c>
      <c r="CA198" s="112">
        <v>13148.22205</v>
      </c>
      <c r="CB198" s="112">
        <v>13485.3477</v>
      </c>
      <c r="CC198" s="112">
        <v>12420.12364</v>
      </c>
      <c r="CD198" s="112">
        <v>13686.89926</v>
      </c>
      <c r="CE198" s="112">
        <v>12225.570519999999</v>
      </c>
      <c r="CF198" s="112">
        <v>13983.11586</v>
      </c>
      <c r="CG198" s="112">
        <v>-1781.18173</v>
      </c>
      <c r="CH198" s="112">
        <v>-155.60122000000001</v>
      </c>
      <c r="CI198" s="112">
        <v>1586.5950700000001</v>
      </c>
      <c r="CJ198" s="112">
        <v>51.069130000000001</v>
      </c>
      <c r="CK198" s="112">
        <v>-316.15904</v>
      </c>
      <c r="CL198" s="112">
        <v>-1221.6097500000001</v>
      </c>
      <c r="CM198" s="112">
        <v>-113.05476</v>
      </c>
      <c r="CN198" s="112">
        <v>-1084.6848</v>
      </c>
      <c r="CO198" s="112">
        <v>-1494.6776400000001</v>
      </c>
      <c r="CP198" s="113">
        <v>10560</v>
      </c>
      <c r="CQ198" s="113">
        <v>10560</v>
      </c>
      <c r="CR198" s="113">
        <v>9960</v>
      </c>
      <c r="CS198" s="113">
        <v>10307.368</v>
      </c>
      <c r="CT198" s="113">
        <v>10494.736000000001</v>
      </c>
      <c r="CU198" s="113">
        <v>9842.1039999999994</v>
      </c>
      <c r="CV198" s="113">
        <v>9789.4719999999998</v>
      </c>
      <c r="CW198" s="113">
        <v>8736.84</v>
      </c>
      <c r="CX198" s="113">
        <v>7684.2079999999996</v>
      </c>
      <c r="CY198" s="113">
        <v>10889.175999999999</v>
      </c>
      <c r="CZ198" s="113">
        <v>11329.01396</v>
      </c>
      <c r="DA198" s="113">
        <v>10858.91879</v>
      </c>
      <c r="DB198" s="113">
        <v>10960.34893</v>
      </c>
      <c r="DC198" s="113">
        <v>11131.88953</v>
      </c>
      <c r="DD198" s="113">
        <v>10665.84906</v>
      </c>
      <c r="DE198" s="113">
        <v>10554.68289</v>
      </c>
      <c r="DF198" s="113">
        <v>9250.8868500000008</v>
      </c>
      <c r="DG198" s="113">
        <v>8946.7075199999999</v>
      </c>
      <c r="DH198" s="113">
        <v>9621.9827800000003</v>
      </c>
      <c r="DI198" s="113">
        <v>10309.68196</v>
      </c>
      <c r="DJ198" s="113">
        <v>8345.2517200000002</v>
      </c>
      <c r="DK198" s="113">
        <v>8395.6127300000007</v>
      </c>
      <c r="DL198" s="113">
        <v>8883.3123699999996</v>
      </c>
      <c r="DM198" s="113">
        <v>9638.8816499999994</v>
      </c>
      <c r="DN198" s="113">
        <v>9640.7702399999998</v>
      </c>
      <c r="DO198" s="113">
        <v>9421.6589999999997</v>
      </c>
      <c r="DP198" s="113">
        <v>10612.157310000001</v>
      </c>
      <c r="DQ198" s="112">
        <v>1267.1932200000001</v>
      </c>
      <c r="DR198" s="112">
        <v>1019.332</v>
      </c>
      <c r="DS198" s="112">
        <v>2513.66707</v>
      </c>
      <c r="DT198" s="112">
        <v>2564.7361999999998</v>
      </c>
      <c r="DU198" s="112">
        <v>2248.5771599999998</v>
      </c>
      <c r="DV198" s="112">
        <v>1026.96741</v>
      </c>
      <c r="DW198" s="112">
        <v>913.91264999999999</v>
      </c>
      <c r="DX198" s="112">
        <v>-170.77215000000001</v>
      </c>
      <c r="DY198" s="112">
        <v>-1665.4497899999999</v>
      </c>
      <c r="DZ198" s="112">
        <v>149.75463999999999</v>
      </c>
      <c r="EA198" s="112">
        <v>165.62297000000001</v>
      </c>
      <c r="EB198" s="112">
        <v>-41.025120000000001</v>
      </c>
      <c r="EC198" s="112">
        <v>64.528850000000006</v>
      </c>
      <c r="ED198" s="112">
        <v>-13.41939</v>
      </c>
      <c r="EE198" s="112">
        <v>-32.11853</v>
      </c>
      <c r="EF198" s="112">
        <v>-90.504130000000004</v>
      </c>
      <c r="EG198" s="112">
        <v>-41.643740000000001</v>
      </c>
      <c r="EH198" s="112">
        <v>-59.527920000000002</v>
      </c>
      <c r="EI198" s="112">
        <v>314.75463999999999</v>
      </c>
      <c r="EJ198" s="112">
        <v>330.62297000000001</v>
      </c>
      <c r="EK198" s="112">
        <v>123.97488</v>
      </c>
      <c r="EL198" s="112">
        <v>1668.3568499999999</v>
      </c>
      <c r="EM198" s="112">
        <v>664.95461</v>
      </c>
      <c r="EN198" s="112">
        <v>801.38446999999996</v>
      </c>
      <c r="EO198" s="112">
        <v>412.77386999999999</v>
      </c>
      <c r="EP198" s="112">
        <v>461.53226000000001</v>
      </c>
      <c r="EQ198" s="114">
        <v>1292.42408</v>
      </c>
    </row>
    <row r="199" spans="1:147" ht="25.5" x14ac:dyDescent="0.25">
      <c r="A199" s="110" t="s">
        <v>237</v>
      </c>
      <c r="B199" s="110">
        <v>5922</v>
      </c>
      <c r="C199" s="110"/>
      <c r="D199" s="111">
        <v>4291.0604599999997</v>
      </c>
      <c r="E199" s="111">
        <v>4489.8993899999996</v>
      </c>
      <c r="F199" s="111">
        <v>4439.4088199999997</v>
      </c>
      <c r="G199" s="111">
        <v>6047.1325500000003</v>
      </c>
      <c r="H199" s="111">
        <v>5135.4200600000004</v>
      </c>
      <c r="I199" s="111">
        <v>4021.7645699999998</v>
      </c>
      <c r="J199" s="111">
        <v>4631.1305700000003</v>
      </c>
      <c r="K199" s="111">
        <v>4076.4283500000001</v>
      </c>
      <c r="L199" s="111">
        <v>3949.33824</v>
      </c>
      <c r="M199" s="111">
        <v>4119.6826600000004</v>
      </c>
      <c r="N199" s="111">
        <v>4418.00479</v>
      </c>
      <c r="O199" s="111">
        <v>4953.93055</v>
      </c>
      <c r="P199" s="111">
        <v>4393.8367200000002</v>
      </c>
      <c r="Q199" s="111">
        <v>4859.3752199999999</v>
      </c>
      <c r="R199" s="111">
        <v>4659.3299800000004</v>
      </c>
      <c r="S199" s="111">
        <v>4480.5975200000003</v>
      </c>
      <c r="T199" s="111">
        <v>4081.82735</v>
      </c>
      <c r="U199" s="111">
        <v>4860.8619699999999</v>
      </c>
      <c r="V199" s="112">
        <v>171.37779999999901</v>
      </c>
      <c r="W199" s="112">
        <v>71.894599999999599</v>
      </c>
      <c r="X199" s="112">
        <v>-514.52173000000005</v>
      </c>
      <c r="Y199" s="112">
        <v>1653.29583</v>
      </c>
      <c r="Z199" s="112">
        <v>276.04484000000002</v>
      </c>
      <c r="AA199" s="112">
        <v>-637.56541000000095</v>
      </c>
      <c r="AB199" s="112">
        <v>150.53305</v>
      </c>
      <c r="AC199" s="112">
        <v>-5.3989999999998899</v>
      </c>
      <c r="AD199" s="112">
        <v>-911.52373</v>
      </c>
      <c r="AE199" s="111">
        <v>4026.0410099999999</v>
      </c>
      <c r="AF199" s="111">
        <v>3949.1981900000001</v>
      </c>
      <c r="AG199" s="111">
        <v>4320.6998199999998</v>
      </c>
      <c r="AH199" s="111">
        <v>4987.4393499999996</v>
      </c>
      <c r="AI199" s="111">
        <v>4911.82816</v>
      </c>
      <c r="AJ199" s="111">
        <v>3995.7645699999998</v>
      </c>
      <c r="AK199" s="111">
        <v>4492.0677699999997</v>
      </c>
      <c r="AL199" s="111">
        <v>3849.98875</v>
      </c>
      <c r="AM199" s="111">
        <v>3836.3848400000002</v>
      </c>
      <c r="AN199" s="112">
        <v>93.641650000000496</v>
      </c>
      <c r="AO199" s="112">
        <v>468.8066</v>
      </c>
      <c r="AP199" s="112">
        <v>633.23072999999999</v>
      </c>
      <c r="AQ199" s="112">
        <v>-593.60262999999895</v>
      </c>
      <c r="AR199" s="112">
        <v>-52.452940000000098</v>
      </c>
      <c r="AS199" s="112">
        <v>663.56541000000095</v>
      </c>
      <c r="AT199" s="112">
        <v>-11.4702499999994</v>
      </c>
      <c r="AU199" s="112">
        <v>231.83860000000001</v>
      </c>
      <c r="AV199" s="112">
        <v>1024.47713</v>
      </c>
      <c r="AW199" s="113">
        <v>157.2199</v>
      </c>
      <c r="AX199" s="113">
        <v>1713.086</v>
      </c>
      <c r="AY199" s="113">
        <v>550.59270000000004</v>
      </c>
      <c r="AZ199" s="113">
        <v>474.84875</v>
      </c>
      <c r="BA199" s="113">
        <v>110.38523000000001</v>
      </c>
      <c r="BB199" s="113">
        <v>252.41534999999999</v>
      </c>
      <c r="BC199" s="113">
        <v>534.92834000000005</v>
      </c>
      <c r="BD199" s="113">
        <v>763.75836000000004</v>
      </c>
      <c r="BE199" s="113">
        <v>988.72646999999995</v>
      </c>
      <c r="BF199" s="112">
        <v>0</v>
      </c>
      <c r="BG199" s="112">
        <v>0</v>
      </c>
      <c r="BH199" s="112">
        <v>48.05</v>
      </c>
      <c r="BI199" s="112">
        <v>0</v>
      </c>
      <c r="BJ199" s="112">
        <v>16.239999999999998</v>
      </c>
      <c r="BK199" s="112">
        <v>26.828199999999999</v>
      </c>
      <c r="BL199" s="112">
        <v>9.5739999999999998</v>
      </c>
      <c r="BM199" s="112">
        <v>0</v>
      </c>
      <c r="BN199" s="112">
        <v>0</v>
      </c>
      <c r="BO199" s="112">
        <v>157.2199</v>
      </c>
      <c r="BP199" s="112">
        <v>1713.086</v>
      </c>
      <c r="BQ199" s="112">
        <v>502.54270000000002</v>
      </c>
      <c r="BR199" s="112">
        <v>474.84875</v>
      </c>
      <c r="BS199" s="112">
        <v>94.145229999999998</v>
      </c>
      <c r="BT199" s="112">
        <v>225.58715000000001</v>
      </c>
      <c r="BU199" s="112">
        <v>525.35433999999998</v>
      </c>
      <c r="BV199" s="112">
        <v>763.75836000000004</v>
      </c>
      <c r="BW199" s="112">
        <v>988.72646999999995</v>
      </c>
      <c r="BX199" s="112">
        <v>4183.26091</v>
      </c>
      <c r="BY199" s="112">
        <v>5662.2841900000003</v>
      </c>
      <c r="BZ199" s="112">
        <v>4871.29252</v>
      </c>
      <c r="CA199" s="112">
        <v>5462.2880999999998</v>
      </c>
      <c r="CB199" s="112">
        <v>5022.2133899999999</v>
      </c>
      <c r="CC199" s="112">
        <v>4248.1799199999996</v>
      </c>
      <c r="CD199" s="112">
        <v>5026.99611</v>
      </c>
      <c r="CE199" s="112">
        <v>4613.7471100000002</v>
      </c>
      <c r="CF199" s="112">
        <v>4825.1113100000002</v>
      </c>
      <c r="CG199" s="112">
        <v>63.578249999999997</v>
      </c>
      <c r="CH199" s="112">
        <v>1244.2793999999999</v>
      </c>
      <c r="CI199" s="112">
        <v>-130.68803</v>
      </c>
      <c r="CJ199" s="112">
        <v>1068.45138</v>
      </c>
      <c r="CK199" s="112">
        <v>146.59817000000001</v>
      </c>
      <c r="CL199" s="112">
        <v>-437.97825999999998</v>
      </c>
      <c r="CM199" s="112">
        <v>536.82458999999994</v>
      </c>
      <c r="CN199" s="112">
        <v>531.91976</v>
      </c>
      <c r="CO199" s="112">
        <v>-35.750660000000003</v>
      </c>
      <c r="CP199" s="113">
        <v>0</v>
      </c>
      <c r="CQ199" s="113">
        <v>0</v>
      </c>
      <c r="CR199" s="113">
        <v>0</v>
      </c>
      <c r="CS199" s="113">
        <v>0</v>
      </c>
      <c r="CT199" s="113">
        <v>0</v>
      </c>
      <c r="CU199" s="113">
        <v>0</v>
      </c>
      <c r="CV199" s="113">
        <v>0</v>
      </c>
      <c r="CW199" s="113">
        <v>2000</v>
      </c>
      <c r="CX199" s="113">
        <v>2000</v>
      </c>
      <c r="CY199" s="113">
        <v>261.70611000000002</v>
      </c>
      <c r="CZ199" s="113">
        <v>384.50752</v>
      </c>
      <c r="DA199" s="113">
        <v>346.40030999999999</v>
      </c>
      <c r="DB199" s="113">
        <v>557.28902000000005</v>
      </c>
      <c r="DC199" s="113">
        <v>483.90726000000001</v>
      </c>
      <c r="DD199" s="113">
        <v>342.57828000000001</v>
      </c>
      <c r="DE199" s="113">
        <v>458.48532</v>
      </c>
      <c r="DF199" s="113">
        <v>2630.3547699999999</v>
      </c>
      <c r="DG199" s="113">
        <v>2352.0188600000001</v>
      </c>
      <c r="DH199" s="113">
        <v>4655.3049499999997</v>
      </c>
      <c r="DI199" s="113">
        <v>3533.8269599999999</v>
      </c>
      <c r="DJ199" s="113">
        <v>3626.40778</v>
      </c>
      <c r="DK199" s="113">
        <v>2768.8451100000002</v>
      </c>
      <c r="DL199" s="113">
        <v>2548.8651799999998</v>
      </c>
      <c r="DM199" s="113">
        <v>2845.5144599999999</v>
      </c>
      <c r="DN199" s="113">
        <v>2424.5969100000002</v>
      </c>
      <c r="DO199" s="113">
        <v>4064.5466000000001</v>
      </c>
      <c r="DP199" s="113">
        <v>3821.96135</v>
      </c>
      <c r="DQ199" s="112">
        <v>-4393.5988399999997</v>
      </c>
      <c r="DR199" s="112">
        <v>-3149.3194400000002</v>
      </c>
      <c r="DS199" s="112">
        <v>-3280.00747</v>
      </c>
      <c r="DT199" s="112">
        <v>-2211.55609</v>
      </c>
      <c r="DU199" s="112">
        <v>-2064.9579199999998</v>
      </c>
      <c r="DV199" s="112">
        <v>-2502.9361800000001</v>
      </c>
      <c r="DW199" s="112">
        <v>-1966.11159</v>
      </c>
      <c r="DX199" s="112">
        <v>-1434.19183</v>
      </c>
      <c r="DY199" s="112">
        <v>-1469.9424899999999</v>
      </c>
      <c r="DZ199" s="112">
        <v>-4.3685400000000003</v>
      </c>
      <c r="EA199" s="112">
        <v>-7.1449600000000002</v>
      </c>
      <c r="EB199" s="112">
        <v>1.3688400000000001</v>
      </c>
      <c r="EC199" s="112">
        <v>-0.56830999999999998</v>
      </c>
      <c r="ED199" s="112">
        <v>-2.46591</v>
      </c>
      <c r="EE199" s="112">
        <v>-0.34781000000000001</v>
      </c>
      <c r="EF199" s="112">
        <v>-1.6563600000000001</v>
      </c>
      <c r="EG199" s="112">
        <v>1.3374999999999999</v>
      </c>
      <c r="EH199" s="112">
        <v>5.0304900000000004</v>
      </c>
      <c r="EI199" s="112">
        <v>260.65046000000001</v>
      </c>
      <c r="EJ199" s="112">
        <v>533.55604000000005</v>
      </c>
      <c r="EK199" s="112">
        <v>120.07783999999999</v>
      </c>
      <c r="EL199" s="112">
        <v>1059.1246900000001</v>
      </c>
      <c r="EM199" s="112">
        <v>221.12609</v>
      </c>
      <c r="EN199" s="112">
        <v>25.652190000000001</v>
      </c>
      <c r="EO199" s="112">
        <v>137.40664000000001</v>
      </c>
      <c r="EP199" s="112">
        <v>227.7775</v>
      </c>
      <c r="EQ199" s="114">
        <v>117.98349</v>
      </c>
    </row>
    <row r="200" spans="1:147" x14ac:dyDescent="0.25">
      <c r="A200" s="110" t="s">
        <v>236</v>
      </c>
      <c r="B200" s="110">
        <v>5693</v>
      </c>
      <c r="C200" s="110"/>
      <c r="D200" s="111">
        <v>8866.5790099999995</v>
      </c>
      <c r="E200" s="111">
        <v>8578.2627900000007</v>
      </c>
      <c r="F200" s="111">
        <v>9656.0604600000006</v>
      </c>
      <c r="G200" s="111">
        <v>10217.50166</v>
      </c>
      <c r="H200" s="111">
        <v>10099.831200000001</v>
      </c>
      <c r="I200" s="111">
        <v>10702.25779</v>
      </c>
      <c r="J200" s="111">
        <v>11248.215169999999</v>
      </c>
      <c r="K200" s="111">
        <v>10986.914430000001</v>
      </c>
      <c r="L200" s="111">
        <v>11335.48424</v>
      </c>
      <c r="M200" s="111">
        <v>11355.102999999999</v>
      </c>
      <c r="N200" s="111">
        <v>9177.7776300000005</v>
      </c>
      <c r="O200" s="111">
        <v>9835.6040699999994</v>
      </c>
      <c r="P200" s="111">
        <v>9739.8231599999999</v>
      </c>
      <c r="Q200" s="111">
        <v>10666.925859999999</v>
      </c>
      <c r="R200" s="111">
        <v>10731.99265</v>
      </c>
      <c r="S200" s="111">
        <v>11020.966920000001</v>
      </c>
      <c r="T200" s="111">
        <v>11799.329519999999</v>
      </c>
      <c r="U200" s="111">
        <v>11943.329250000001</v>
      </c>
      <c r="V200" s="112">
        <v>-2488.5239900000001</v>
      </c>
      <c r="W200" s="112">
        <v>-599.51484000000005</v>
      </c>
      <c r="X200" s="112">
        <v>-179.54360999999901</v>
      </c>
      <c r="Y200" s="112">
        <v>477.67849999999999</v>
      </c>
      <c r="Z200" s="112">
        <v>-567.09465999999895</v>
      </c>
      <c r="AA200" s="112">
        <v>-29.734860000000499</v>
      </c>
      <c r="AB200" s="112">
        <v>227.24824999999899</v>
      </c>
      <c r="AC200" s="112">
        <v>-812.41508999999905</v>
      </c>
      <c r="AD200" s="112">
        <v>-607.84501000000103</v>
      </c>
      <c r="AE200" s="111">
        <v>8300.4790099999991</v>
      </c>
      <c r="AF200" s="111">
        <v>7989.1827899999998</v>
      </c>
      <c r="AG200" s="111">
        <v>9021.4804600000007</v>
      </c>
      <c r="AH200" s="111">
        <v>9627.3566599999995</v>
      </c>
      <c r="AI200" s="111">
        <v>9469.6754999999994</v>
      </c>
      <c r="AJ200" s="111">
        <v>10133.862789999999</v>
      </c>
      <c r="AK200" s="111">
        <v>10601.85017</v>
      </c>
      <c r="AL200" s="111">
        <v>10099.88343</v>
      </c>
      <c r="AM200" s="111">
        <v>10671.084489999999</v>
      </c>
      <c r="AN200" s="112">
        <v>3054.62399</v>
      </c>
      <c r="AO200" s="112">
        <v>1188.59484</v>
      </c>
      <c r="AP200" s="112">
        <v>814.12360999999896</v>
      </c>
      <c r="AQ200" s="112">
        <v>112.4665</v>
      </c>
      <c r="AR200" s="112">
        <v>1197.25036</v>
      </c>
      <c r="AS200" s="112">
        <v>598.12986000000103</v>
      </c>
      <c r="AT200" s="112">
        <v>419.11675000000099</v>
      </c>
      <c r="AU200" s="112">
        <v>1699.4460899999999</v>
      </c>
      <c r="AV200" s="112">
        <v>1272.24476</v>
      </c>
      <c r="AW200" s="113">
        <v>1638.5246500000001</v>
      </c>
      <c r="AX200" s="113">
        <v>484.07909999999998</v>
      </c>
      <c r="AY200" s="113">
        <v>1117.9358999999999</v>
      </c>
      <c r="AZ200" s="113">
        <v>1811.9431</v>
      </c>
      <c r="BA200" s="113">
        <v>1069.2963500000001</v>
      </c>
      <c r="BB200" s="113">
        <v>519.10578999999996</v>
      </c>
      <c r="BC200" s="113">
        <v>1413.1605500000001</v>
      </c>
      <c r="BD200" s="113">
        <v>1848.8697199999999</v>
      </c>
      <c r="BE200" s="113">
        <v>2316.8579</v>
      </c>
      <c r="BF200" s="112">
        <v>435.40989999999999</v>
      </c>
      <c r="BG200" s="112">
        <v>2240.7415799999999</v>
      </c>
      <c r="BH200" s="112">
        <v>25.53</v>
      </c>
      <c r="BI200" s="112">
        <v>325.74799999999999</v>
      </c>
      <c r="BJ200" s="112">
        <v>232.99209999999999</v>
      </c>
      <c r="BK200" s="112">
        <v>2</v>
      </c>
      <c r="BL200" s="112">
        <v>32.686900000000001</v>
      </c>
      <c r="BM200" s="112">
        <v>22.38</v>
      </c>
      <c r="BN200" s="112">
        <v>327.19299999999998</v>
      </c>
      <c r="BO200" s="112">
        <v>1203.11475</v>
      </c>
      <c r="BP200" s="112">
        <v>-1756.66248</v>
      </c>
      <c r="BQ200" s="112">
        <v>1092.4059</v>
      </c>
      <c r="BR200" s="112">
        <v>1486.1950999999999</v>
      </c>
      <c r="BS200" s="112">
        <v>836.30425000000002</v>
      </c>
      <c r="BT200" s="112">
        <v>517.10578999999996</v>
      </c>
      <c r="BU200" s="112">
        <v>1380.4736499999999</v>
      </c>
      <c r="BV200" s="112">
        <v>1826.48972</v>
      </c>
      <c r="BW200" s="112">
        <v>1989.6649</v>
      </c>
      <c r="BX200" s="112">
        <v>9939.0036600000003</v>
      </c>
      <c r="BY200" s="112">
        <v>8473.2618899999998</v>
      </c>
      <c r="BZ200" s="112">
        <v>10139.416359999999</v>
      </c>
      <c r="CA200" s="112">
        <v>11439.29976</v>
      </c>
      <c r="CB200" s="112">
        <v>10538.97185</v>
      </c>
      <c r="CC200" s="112">
        <v>10652.968580000001</v>
      </c>
      <c r="CD200" s="112">
        <v>12015.01072</v>
      </c>
      <c r="CE200" s="112">
        <v>11948.75315</v>
      </c>
      <c r="CF200" s="112">
        <v>12987.94239</v>
      </c>
      <c r="CG200" s="112">
        <v>-1851.5092400000001</v>
      </c>
      <c r="CH200" s="112">
        <v>-2945.2573200000002</v>
      </c>
      <c r="CI200" s="112">
        <v>278.28228999999999</v>
      </c>
      <c r="CJ200" s="112">
        <v>1373.7285999999999</v>
      </c>
      <c r="CK200" s="112">
        <v>-360.94610999999998</v>
      </c>
      <c r="CL200" s="112">
        <v>-81.024069999999995</v>
      </c>
      <c r="CM200" s="112">
        <v>961.3569</v>
      </c>
      <c r="CN200" s="112">
        <v>127.04362999999999</v>
      </c>
      <c r="CO200" s="112">
        <v>717.42013999999995</v>
      </c>
      <c r="CP200" s="113">
        <v>13150.686100000001</v>
      </c>
      <c r="CQ200" s="113">
        <v>12888.573850000001</v>
      </c>
      <c r="CR200" s="113">
        <v>12438.954900000001</v>
      </c>
      <c r="CS200" s="113">
        <v>14837.112499999999</v>
      </c>
      <c r="CT200" s="113">
        <v>14634.963599999999</v>
      </c>
      <c r="CU200" s="113">
        <v>14241.3364</v>
      </c>
      <c r="CV200" s="113">
        <v>15491.336600000001</v>
      </c>
      <c r="CW200" s="113">
        <v>15252.938200000001</v>
      </c>
      <c r="CX200" s="113">
        <v>14648.14495</v>
      </c>
      <c r="CY200" s="113">
        <v>13838.854880000001</v>
      </c>
      <c r="CZ200" s="113">
        <v>13425.76093</v>
      </c>
      <c r="DA200" s="113">
        <v>13136.036609999999</v>
      </c>
      <c r="DB200" s="113">
        <v>15350.912770000001</v>
      </c>
      <c r="DC200" s="113">
        <v>15241.127329999999</v>
      </c>
      <c r="DD200" s="113">
        <v>14803.264300000001</v>
      </c>
      <c r="DE200" s="113">
        <v>16337.254430000001</v>
      </c>
      <c r="DF200" s="113">
        <v>16797.116819999999</v>
      </c>
      <c r="DG200" s="113">
        <v>17575.295399999999</v>
      </c>
      <c r="DH200" s="113">
        <v>11194.704879999999</v>
      </c>
      <c r="DI200" s="113">
        <v>13726.86825</v>
      </c>
      <c r="DJ200" s="113">
        <v>13158.861639999999</v>
      </c>
      <c r="DK200" s="113">
        <v>14000.0092</v>
      </c>
      <c r="DL200" s="113">
        <v>14251.16987</v>
      </c>
      <c r="DM200" s="113">
        <v>13894.330910000001</v>
      </c>
      <c r="DN200" s="113">
        <v>14466.96414</v>
      </c>
      <c r="DO200" s="113">
        <v>14799.7829</v>
      </c>
      <c r="DP200" s="113">
        <v>14860.54134</v>
      </c>
      <c r="DQ200" s="112">
        <v>2644.15</v>
      </c>
      <c r="DR200" s="112">
        <v>-301.10732000000002</v>
      </c>
      <c r="DS200" s="112">
        <v>-22.825030000000002</v>
      </c>
      <c r="DT200" s="112">
        <v>1350.9035699999999</v>
      </c>
      <c r="DU200" s="112">
        <v>989.95745999999997</v>
      </c>
      <c r="DV200" s="112">
        <v>908.93339000000003</v>
      </c>
      <c r="DW200" s="112">
        <v>1870.2902899999999</v>
      </c>
      <c r="DX200" s="112">
        <v>1997.33392</v>
      </c>
      <c r="DY200" s="112">
        <v>2714.7540600000002</v>
      </c>
      <c r="DZ200" s="112">
        <v>233.28685999999999</v>
      </c>
      <c r="EA200" s="112">
        <v>223.96126000000001</v>
      </c>
      <c r="EB200" s="112">
        <v>199.09133</v>
      </c>
      <c r="EC200" s="112">
        <v>151.84602000000001</v>
      </c>
      <c r="ED200" s="112">
        <v>140.17211</v>
      </c>
      <c r="EE200" s="112">
        <v>131.90039999999999</v>
      </c>
      <c r="EF200" s="112">
        <v>63.192210000000003</v>
      </c>
      <c r="EG200" s="112">
        <v>54.025190000000002</v>
      </c>
      <c r="EH200" s="112">
        <v>28.963909999999998</v>
      </c>
      <c r="EI200" s="112">
        <v>799.38685999999996</v>
      </c>
      <c r="EJ200" s="112">
        <v>813.04125999999997</v>
      </c>
      <c r="EK200" s="112">
        <v>833.67133000000001</v>
      </c>
      <c r="EL200" s="112">
        <v>741.99102000000005</v>
      </c>
      <c r="EM200" s="112">
        <v>770.32811000000004</v>
      </c>
      <c r="EN200" s="112">
        <v>700.29539999999997</v>
      </c>
      <c r="EO200" s="112">
        <v>709.55721000000005</v>
      </c>
      <c r="EP200" s="112">
        <v>941.05619000000002</v>
      </c>
      <c r="EQ200" s="114">
        <v>693.36391000000003</v>
      </c>
    </row>
    <row r="201" spans="1:147" x14ac:dyDescent="0.25">
      <c r="A201" s="110" t="s">
        <v>235</v>
      </c>
      <c r="B201" s="110">
        <v>5756</v>
      </c>
      <c r="C201" s="110"/>
      <c r="D201" s="111">
        <v>1632.90669</v>
      </c>
      <c r="E201" s="111">
        <v>1770.8535899999999</v>
      </c>
      <c r="F201" s="111">
        <v>1752.4597900000001</v>
      </c>
      <c r="G201" s="111">
        <v>1700.23792</v>
      </c>
      <c r="H201" s="111">
        <v>1923.3438799999999</v>
      </c>
      <c r="I201" s="111">
        <v>1801.2645</v>
      </c>
      <c r="J201" s="111">
        <v>1949.8959500000001</v>
      </c>
      <c r="K201" s="111">
        <v>1986.4898900000001</v>
      </c>
      <c r="L201" s="111">
        <v>1918.4741200000001</v>
      </c>
      <c r="M201" s="111">
        <v>1820.56888</v>
      </c>
      <c r="N201" s="111">
        <v>1821.6489099999999</v>
      </c>
      <c r="O201" s="111">
        <v>1734.1903400000001</v>
      </c>
      <c r="P201" s="111">
        <v>1813.8847599999999</v>
      </c>
      <c r="Q201" s="111">
        <v>2114.96569</v>
      </c>
      <c r="R201" s="111">
        <v>1796.1759199999999</v>
      </c>
      <c r="S201" s="111">
        <v>2099.5993899999999</v>
      </c>
      <c r="T201" s="111">
        <v>2159.4333299999998</v>
      </c>
      <c r="U201" s="111">
        <v>2077.8446800000002</v>
      </c>
      <c r="V201" s="112">
        <v>-187.66219000000001</v>
      </c>
      <c r="W201" s="112">
        <v>-50.795319999999897</v>
      </c>
      <c r="X201" s="112">
        <v>18.269449999999999</v>
      </c>
      <c r="Y201" s="112">
        <v>-113.64684</v>
      </c>
      <c r="Z201" s="112">
        <v>-191.62181000000001</v>
      </c>
      <c r="AA201" s="112">
        <v>5.08858000000009</v>
      </c>
      <c r="AB201" s="112">
        <v>-149.70344</v>
      </c>
      <c r="AC201" s="112">
        <v>-172.94344000000001</v>
      </c>
      <c r="AD201" s="112">
        <v>-159.37056000000001</v>
      </c>
      <c r="AE201" s="111">
        <v>1572.13624</v>
      </c>
      <c r="AF201" s="111">
        <v>1702.3762899999999</v>
      </c>
      <c r="AG201" s="111">
        <v>1631.79864</v>
      </c>
      <c r="AH201" s="111">
        <v>1605.8379199999999</v>
      </c>
      <c r="AI201" s="111">
        <v>1823.94633</v>
      </c>
      <c r="AJ201" s="111">
        <v>1703.8531</v>
      </c>
      <c r="AK201" s="111">
        <v>1831.7379000000001</v>
      </c>
      <c r="AL201" s="111">
        <v>1861.69354</v>
      </c>
      <c r="AM201" s="111">
        <v>1797.72847</v>
      </c>
      <c r="AN201" s="112">
        <v>248.43263999999999</v>
      </c>
      <c r="AO201" s="112">
        <v>119.27262</v>
      </c>
      <c r="AP201" s="112">
        <v>102.3917</v>
      </c>
      <c r="AQ201" s="112">
        <v>208.04684</v>
      </c>
      <c r="AR201" s="112">
        <v>291.01936000000001</v>
      </c>
      <c r="AS201" s="112">
        <v>92.322819999999894</v>
      </c>
      <c r="AT201" s="112">
        <v>267.86149</v>
      </c>
      <c r="AU201" s="112">
        <v>297.73979000000003</v>
      </c>
      <c r="AV201" s="112">
        <v>280.11621000000002</v>
      </c>
      <c r="AW201" s="113">
        <v>407.51639999999998</v>
      </c>
      <c r="AX201" s="113">
        <v>487.42824999999999</v>
      </c>
      <c r="AY201" s="113">
        <v>448.29345000000001</v>
      </c>
      <c r="AZ201" s="113">
        <v>366.54109999999997</v>
      </c>
      <c r="BA201" s="113">
        <v>115.34725</v>
      </c>
      <c r="BB201" s="113">
        <v>116.11695</v>
      </c>
      <c r="BC201" s="113">
        <v>92.143450000000001</v>
      </c>
      <c r="BD201" s="113">
        <v>0</v>
      </c>
      <c r="BE201" s="113">
        <v>65</v>
      </c>
      <c r="BF201" s="112">
        <v>128.00389999999999</v>
      </c>
      <c r="BG201" s="112">
        <v>0</v>
      </c>
      <c r="BH201" s="112">
        <v>197.51185000000001</v>
      </c>
      <c r="BI201" s="112">
        <v>0</v>
      </c>
      <c r="BJ201" s="112">
        <v>84.81</v>
      </c>
      <c r="BK201" s="112">
        <v>3.5</v>
      </c>
      <c r="BL201" s="112">
        <v>0</v>
      </c>
      <c r="BM201" s="112">
        <v>16.489999999999998</v>
      </c>
      <c r="BN201" s="112">
        <v>0</v>
      </c>
      <c r="BO201" s="112">
        <v>279.51249999999999</v>
      </c>
      <c r="BP201" s="112">
        <v>487.42824999999999</v>
      </c>
      <c r="BQ201" s="112">
        <v>250.7816</v>
      </c>
      <c r="BR201" s="112">
        <v>366.54109999999997</v>
      </c>
      <c r="BS201" s="112">
        <v>30.53725</v>
      </c>
      <c r="BT201" s="112">
        <v>112.61695</v>
      </c>
      <c r="BU201" s="112">
        <v>92.143450000000001</v>
      </c>
      <c r="BV201" s="112">
        <v>-16.489999999999998</v>
      </c>
      <c r="BW201" s="112">
        <v>65</v>
      </c>
      <c r="BX201" s="112">
        <v>1979.65264</v>
      </c>
      <c r="BY201" s="112">
        <v>2189.8045400000001</v>
      </c>
      <c r="BZ201" s="112">
        <v>2080.0920900000001</v>
      </c>
      <c r="CA201" s="112">
        <v>1972.3790200000001</v>
      </c>
      <c r="CB201" s="112">
        <v>1939.29358</v>
      </c>
      <c r="CC201" s="112">
        <v>1819.9700499999999</v>
      </c>
      <c r="CD201" s="112">
        <v>1923.8813500000001</v>
      </c>
      <c r="CE201" s="112">
        <v>1861.69354</v>
      </c>
      <c r="CF201" s="112">
        <v>1862.72847</v>
      </c>
      <c r="CG201" s="112">
        <v>31.07986</v>
      </c>
      <c r="CH201" s="112">
        <v>368.15562999999997</v>
      </c>
      <c r="CI201" s="112">
        <v>148.38990000000001</v>
      </c>
      <c r="CJ201" s="112">
        <v>158.49426</v>
      </c>
      <c r="CK201" s="112">
        <v>-260.48210999999998</v>
      </c>
      <c r="CL201" s="112">
        <v>20.294129999999999</v>
      </c>
      <c r="CM201" s="112">
        <v>-175.71804</v>
      </c>
      <c r="CN201" s="112">
        <v>-314.22978999999998</v>
      </c>
      <c r="CO201" s="112">
        <v>-215.11621</v>
      </c>
      <c r="CP201" s="113">
        <v>800</v>
      </c>
      <c r="CQ201" s="113">
        <v>800</v>
      </c>
      <c r="CR201" s="113">
        <v>1100</v>
      </c>
      <c r="CS201" s="113">
        <v>1500</v>
      </c>
      <c r="CT201" s="113">
        <v>1500</v>
      </c>
      <c r="CU201" s="113">
        <v>1500</v>
      </c>
      <c r="CV201" s="113">
        <v>1200</v>
      </c>
      <c r="CW201" s="113">
        <v>1200</v>
      </c>
      <c r="CX201" s="113">
        <v>1000</v>
      </c>
      <c r="CY201" s="113">
        <v>995.64239999999995</v>
      </c>
      <c r="CZ201" s="113">
        <v>1085.4069</v>
      </c>
      <c r="DA201" s="113">
        <v>1246.71165</v>
      </c>
      <c r="DB201" s="113">
        <v>1740.2599499999999</v>
      </c>
      <c r="DC201" s="113">
        <v>1876.3921600000001</v>
      </c>
      <c r="DD201" s="113">
        <v>1729.2037800000001</v>
      </c>
      <c r="DE201" s="113">
        <v>1377.1311499999999</v>
      </c>
      <c r="DF201" s="113">
        <v>1309.93319</v>
      </c>
      <c r="DG201" s="113">
        <v>1175.4810500000001</v>
      </c>
      <c r="DH201" s="113">
        <v>1440.19866</v>
      </c>
      <c r="DI201" s="113">
        <v>1161.80753</v>
      </c>
      <c r="DJ201" s="113">
        <v>1174.7223799999999</v>
      </c>
      <c r="DK201" s="113">
        <v>1509.7764199999999</v>
      </c>
      <c r="DL201" s="113">
        <v>1906.3907400000001</v>
      </c>
      <c r="DM201" s="113">
        <v>1738.90823</v>
      </c>
      <c r="DN201" s="113">
        <v>1562.5536400000001</v>
      </c>
      <c r="DO201" s="113">
        <v>1809.58547</v>
      </c>
      <c r="DP201" s="113">
        <v>1890.24954</v>
      </c>
      <c r="DQ201" s="112">
        <v>-444.55626000000001</v>
      </c>
      <c r="DR201" s="112">
        <v>-76.400630000000007</v>
      </c>
      <c r="DS201" s="112">
        <v>71.989270000000005</v>
      </c>
      <c r="DT201" s="112">
        <v>230.48353</v>
      </c>
      <c r="DU201" s="112">
        <v>-29.99858</v>
      </c>
      <c r="DV201" s="112">
        <v>-9.7044499999999996</v>
      </c>
      <c r="DW201" s="112">
        <v>-185.42249000000001</v>
      </c>
      <c r="DX201" s="112">
        <v>-499.65228000000002</v>
      </c>
      <c r="DY201" s="112">
        <v>-714.76849000000004</v>
      </c>
      <c r="DZ201" s="112">
        <v>3.9855100000000001</v>
      </c>
      <c r="EA201" s="112">
        <v>7.2491399999999997</v>
      </c>
      <c r="EB201" s="112">
        <v>0.56569999999999998</v>
      </c>
      <c r="EC201" s="112">
        <v>11.88907</v>
      </c>
      <c r="ED201" s="112">
        <v>7.9034800000000001</v>
      </c>
      <c r="EE201" s="112">
        <v>0.34328999999999998</v>
      </c>
      <c r="EF201" s="112">
        <v>3.6975199999999999</v>
      </c>
      <c r="EG201" s="112">
        <v>-20.243749999999999</v>
      </c>
      <c r="EH201" s="112">
        <v>-18.329660000000001</v>
      </c>
      <c r="EI201" s="112">
        <v>64.755510000000001</v>
      </c>
      <c r="EJ201" s="112">
        <v>75.726140000000001</v>
      </c>
      <c r="EK201" s="112">
        <v>121.22669999999999</v>
      </c>
      <c r="EL201" s="112">
        <v>106.28907</v>
      </c>
      <c r="EM201" s="112">
        <v>107.30148</v>
      </c>
      <c r="EN201" s="112">
        <v>97.754289999999997</v>
      </c>
      <c r="EO201" s="112">
        <v>121.85552</v>
      </c>
      <c r="EP201" s="112">
        <v>104.55225</v>
      </c>
      <c r="EQ201" s="114">
        <v>102.41634000000001</v>
      </c>
    </row>
    <row r="202" spans="1:147" x14ac:dyDescent="0.25">
      <c r="A202" s="110" t="s">
        <v>234</v>
      </c>
      <c r="B202" s="110">
        <v>5540</v>
      </c>
      <c r="C202" s="110"/>
      <c r="D202" s="111">
        <v>5883.2575200000001</v>
      </c>
      <c r="E202" s="111">
        <v>6221.3343800000002</v>
      </c>
      <c r="F202" s="111">
        <v>7555.9224999999997</v>
      </c>
      <c r="G202" s="111">
        <v>6593.2529800000002</v>
      </c>
      <c r="H202" s="111">
        <v>8168.683</v>
      </c>
      <c r="I202" s="111">
        <v>7834.4752500000004</v>
      </c>
      <c r="J202" s="111">
        <v>8035.1936800000003</v>
      </c>
      <c r="K202" s="111">
        <v>8012.7922200000003</v>
      </c>
      <c r="L202" s="111">
        <v>7370.7493800000002</v>
      </c>
      <c r="M202" s="111">
        <v>6579.70507</v>
      </c>
      <c r="N202" s="111">
        <v>6447.2060000000001</v>
      </c>
      <c r="O202" s="111">
        <v>6256.8924399999996</v>
      </c>
      <c r="P202" s="111">
        <v>7592.4304000000002</v>
      </c>
      <c r="Q202" s="111">
        <v>8500.4975099999992</v>
      </c>
      <c r="R202" s="111">
        <v>7407.4932900000003</v>
      </c>
      <c r="S202" s="111">
        <v>7737.0073400000001</v>
      </c>
      <c r="T202" s="111">
        <v>7999.5952900000002</v>
      </c>
      <c r="U202" s="111">
        <v>8058.0480399999997</v>
      </c>
      <c r="V202" s="112">
        <v>-696.44754999999998</v>
      </c>
      <c r="W202" s="112">
        <v>-225.87162000000001</v>
      </c>
      <c r="X202" s="112">
        <v>1299.03006</v>
      </c>
      <c r="Y202" s="112">
        <v>-999.17741999999998</v>
      </c>
      <c r="Z202" s="112">
        <v>-331.81450999999902</v>
      </c>
      <c r="AA202" s="112">
        <v>426.98196000000002</v>
      </c>
      <c r="AB202" s="112">
        <v>298.18633999999997</v>
      </c>
      <c r="AC202" s="112">
        <v>13.1969300000001</v>
      </c>
      <c r="AD202" s="112">
        <v>-687.29865999999902</v>
      </c>
      <c r="AE202" s="111">
        <v>5474.0641699999996</v>
      </c>
      <c r="AF202" s="111">
        <v>5822.4550300000001</v>
      </c>
      <c r="AG202" s="111">
        <v>7163.9433499999996</v>
      </c>
      <c r="AH202" s="111">
        <v>6142.1966300000004</v>
      </c>
      <c r="AI202" s="111">
        <v>7674.1536500000002</v>
      </c>
      <c r="AJ202" s="111">
        <v>7339.1968999999999</v>
      </c>
      <c r="AK202" s="111">
        <v>7557.4018299999998</v>
      </c>
      <c r="AL202" s="111">
        <v>7526.8768700000001</v>
      </c>
      <c r="AM202" s="111">
        <v>6872.9345800000001</v>
      </c>
      <c r="AN202" s="112">
        <v>1105.6409000000001</v>
      </c>
      <c r="AO202" s="112">
        <v>624.75097000000005</v>
      </c>
      <c r="AP202" s="112">
        <v>-907.05091000000004</v>
      </c>
      <c r="AQ202" s="112">
        <v>1450.23377</v>
      </c>
      <c r="AR202" s="112">
        <v>826.34385999999904</v>
      </c>
      <c r="AS202" s="112">
        <v>68.2963900000004</v>
      </c>
      <c r="AT202" s="112">
        <v>179.60551000000001</v>
      </c>
      <c r="AU202" s="112">
        <v>472.71841999999998</v>
      </c>
      <c r="AV202" s="112">
        <v>1185.11346</v>
      </c>
      <c r="AW202" s="113">
        <v>687.68624999999997</v>
      </c>
      <c r="AX202" s="113">
        <v>902.72505000000001</v>
      </c>
      <c r="AY202" s="113">
        <v>332.75155000000001</v>
      </c>
      <c r="AZ202" s="113">
        <v>421.33499999999998</v>
      </c>
      <c r="BA202" s="113">
        <v>702.4298</v>
      </c>
      <c r="BB202" s="113">
        <v>50.16825</v>
      </c>
      <c r="BC202" s="113">
        <v>339.16230000000002</v>
      </c>
      <c r="BD202" s="113">
        <v>1046.89057</v>
      </c>
      <c r="BE202" s="113">
        <v>1031.20595</v>
      </c>
      <c r="BF202" s="112">
        <v>231.66325000000001</v>
      </c>
      <c r="BG202" s="112">
        <v>9.1999999999999993</v>
      </c>
      <c r="BH202" s="112">
        <v>103.85680000000001</v>
      </c>
      <c r="BI202" s="112">
        <v>0</v>
      </c>
      <c r="BJ202" s="112">
        <v>166.38</v>
      </c>
      <c r="BK202" s="112">
        <v>56.094999999999999</v>
      </c>
      <c r="BL202" s="112">
        <v>1E-3</v>
      </c>
      <c r="BM202" s="112">
        <v>60.014600000000002</v>
      </c>
      <c r="BN202" s="112">
        <v>182.05109999999999</v>
      </c>
      <c r="BO202" s="112">
        <v>456.02300000000002</v>
      </c>
      <c r="BP202" s="112">
        <v>893.52504999999996</v>
      </c>
      <c r="BQ202" s="112">
        <v>228.89474999999999</v>
      </c>
      <c r="BR202" s="112">
        <v>421.33499999999998</v>
      </c>
      <c r="BS202" s="112">
        <v>536.0498</v>
      </c>
      <c r="BT202" s="112">
        <v>-5.9267500000000002</v>
      </c>
      <c r="BU202" s="112">
        <v>339.16129999999998</v>
      </c>
      <c r="BV202" s="112">
        <v>986.87597000000005</v>
      </c>
      <c r="BW202" s="112">
        <v>849.15485000000001</v>
      </c>
      <c r="BX202" s="112">
        <v>6161.7504200000003</v>
      </c>
      <c r="BY202" s="112">
        <v>6725.1800800000001</v>
      </c>
      <c r="BZ202" s="112">
        <v>7496.6949000000004</v>
      </c>
      <c r="CA202" s="112">
        <v>6563.5316300000004</v>
      </c>
      <c r="CB202" s="112">
        <v>8376.5834500000001</v>
      </c>
      <c r="CC202" s="112">
        <v>7389.3651499999996</v>
      </c>
      <c r="CD202" s="112">
        <v>7896.5641299999997</v>
      </c>
      <c r="CE202" s="112">
        <v>8573.7674399999996</v>
      </c>
      <c r="CF202" s="112">
        <v>7904.1405299999997</v>
      </c>
      <c r="CG202" s="112">
        <v>-649.61789999999996</v>
      </c>
      <c r="CH202" s="112">
        <v>268.77408000000003</v>
      </c>
      <c r="CI202" s="112">
        <v>1135.9456600000001</v>
      </c>
      <c r="CJ202" s="112">
        <v>-1028.89877</v>
      </c>
      <c r="CK202" s="112">
        <v>-290.29406</v>
      </c>
      <c r="CL202" s="112">
        <v>-74.223140000000001</v>
      </c>
      <c r="CM202" s="112">
        <v>159.55579</v>
      </c>
      <c r="CN202" s="112">
        <v>514.15755000000001</v>
      </c>
      <c r="CO202" s="112">
        <v>-335.95861000000002</v>
      </c>
      <c r="CP202" s="113">
        <v>7415.3588</v>
      </c>
      <c r="CQ202" s="113">
        <v>7881.8253999999997</v>
      </c>
      <c r="CR202" s="113">
        <v>8579.2919999999995</v>
      </c>
      <c r="CS202" s="113">
        <v>8277.7585999999992</v>
      </c>
      <c r="CT202" s="113">
        <v>7871.0252</v>
      </c>
      <c r="CU202" s="113">
        <v>7559.0918000000001</v>
      </c>
      <c r="CV202" s="113">
        <v>7247.1584000000003</v>
      </c>
      <c r="CW202" s="113">
        <v>8435.2250000000004</v>
      </c>
      <c r="CX202" s="113">
        <v>8073.2915999999996</v>
      </c>
      <c r="CY202" s="113">
        <v>7795.6814000000004</v>
      </c>
      <c r="CZ202" s="113">
        <v>8288.0136000000002</v>
      </c>
      <c r="DA202" s="113">
        <v>8981.3197500000006</v>
      </c>
      <c r="DB202" s="113">
        <v>8693.7484499999991</v>
      </c>
      <c r="DC202" s="113">
        <v>9856.9311600000001</v>
      </c>
      <c r="DD202" s="113">
        <v>8093.8905500000001</v>
      </c>
      <c r="DE202" s="113">
        <v>8408.95399</v>
      </c>
      <c r="DF202" s="113">
        <v>9731.6849299999994</v>
      </c>
      <c r="DG202" s="113">
        <v>8354.2135199999993</v>
      </c>
      <c r="DH202" s="113">
        <v>5426.0609400000003</v>
      </c>
      <c r="DI202" s="113">
        <v>5649.61906</v>
      </c>
      <c r="DJ202" s="113">
        <v>5206.97955</v>
      </c>
      <c r="DK202" s="113">
        <v>5948.3070200000002</v>
      </c>
      <c r="DL202" s="113">
        <v>7401.7837900000004</v>
      </c>
      <c r="DM202" s="113">
        <v>5712.9663200000005</v>
      </c>
      <c r="DN202" s="113">
        <v>5868.47397</v>
      </c>
      <c r="DO202" s="113">
        <v>6677.0473599999996</v>
      </c>
      <c r="DP202" s="113">
        <v>5635.5345600000001</v>
      </c>
      <c r="DQ202" s="112">
        <v>2369.6204600000001</v>
      </c>
      <c r="DR202" s="112">
        <v>2638.3945399999998</v>
      </c>
      <c r="DS202" s="112">
        <v>3774.3402000000001</v>
      </c>
      <c r="DT202" s="112">
        <v>2745.4414299999999</v>
      </c>
      <c r="DU202" s="112">
        <v>2455.1473700000001</v>
      </c>
      <c r="DV202" s="112">
        <v>2380.9242300000001</v>
      </c>
      <c r="DW202" s="112">
        <v>2540.48002</v>
      </c>
      <c r="DX202" s="112">
        <v>3054.6375699999999</v>
      </c>
      <c r="DY202" s="112">
        <v>2718.6789600000002</v>
      </c>
      <c r="DZ202" s="112">
        <v>90.158249999999995</v>
      </c>
      <c r="EA202" s="112">
        <v>77.450869999999995</v>
      </c>
      <c r="EB202" s="112">
        <v>67.674080000000004</v>
      </c>
      <c r="EC202" s="112">
        <v>61.555160000000001</v>
      </c>
      <c r="ED202" s="112">
        <v>59.63458</v>
      </c>
      <c r="EE202" s="112">
        <v>47.273899999999998</v>
      </c>
      <c r="EF202" s="112">
        <v>38.686190000000003</v>
      </c>
      <c r="EG202" s="112">
        <v>29.129149999999999</v>
      </c>
      <c r="EH202" s="112">
        <v>34.926699999999997</v>
      </c>
      <c r="EI202" s="112">
        <v>499.35124999999999</v>
      </c>
      <c r="EJ202" s="112">
        <v>476.32987000000003</v>
      </c>
      <c r="EK202" s="112">
        <v>459.65307999999999</v>
      </c>
      <c r="EL202" s="112">
        <v>512.61116000000004</v>
      </c>
      <c r="EM202" s="112">
        <v>554.16358000000002</v>
      </c>
      <c r="EN202" s="112">
        <v>542.55190000000005</v>
      </c>
      <c r="EO202" s="112">
        <v>516.47819000000004</v>
      </c>
      <c r="EP202" s="112">
        <v>515.04414999999995</v>
      </c>
      <c r="EQ202" s="114">
        <v>532.74170000000004</v>
      </c>
    </row>
    <row r="203" spans="1:147" x14ac:dyDescent="0.25">
      <c r="A203" s="110" t="s">
        <v>233</v>
      </c>
      <c r="B203" s="110">
        <v>5792</v>
      </c>
      <c r="C203" s="110"/>
      <c r="D203" s="111">
        <v>2324.8294799999999</v>
      </c>
      <c r="E203" s="111">
        <v>2439.00497</v>
      </c>
      <c r="F203" s="111">
        <v>2377.5189500000001</v>
      </c>
      <c r="G203" s="111">
        <v>2474.2614199999998</v>
      </c>
      <c r="H203" s="111">
        <v>2520.2599</v>
      </c>
      <c r="I203" s="111">
        <v>2526.1255500000002</v>
      </c>
      <c r="J203" s="111">
        <v>2834.7939900000001</v>
      </c>
      <c r="K203" s="111">
        <v>2651.1046000000001</v>
      </c>
      <c r="L203" s="111">
        <v>2805.3973000000001</v>
      </c>
      <c r="M203" s="111">
        <v>2614.7235099999998</v>
      </c>
      <c r="N203" s="111">
        <v>2730.31664</v>
      </c>
      <c r="O203" s="111">
        <v>2716.2979399999999</v>
      </c>
      <c r="P203" s="111">
        <v>2640.93426</v>
      </c>
      <c r="Q203" s="111">
        <v>2793.25882</v>
      </c>
      <c r="R203" s="111">
        <v>3039.9457299999999</v>
      </c>
      <c r="S203" s="111">
        <v>2817.4189299999998</v>
      </c>
      <c r="T203" s="111">
        <v>2532.62102</v>
      </c>
      <c r="U203" s="111">
        <v>3241.3258799999999</v>
      </c>
      <c r="V203" s="112">
        <v>-289.89402999999999</v>
      </c>
      <c r="W203" s="112">
        <v>-291.31166999999999</v>
      </c>
      <c r="X203" s="112">
        <v>-338.77899000000002</v>
      </c>
      <c r="Y203" s="112">
        <v>-166.67284000000001</v>
      </c>
      <c r="Z203" s="112">
        <v>-272.99892</v>
      </c>
      <c r="AA203" s="112">
        <v>-513.82018000000005</v>
      </c>
      <c r="AB203" s="112">
        <v>17.3750600000003</v>
      </c>
      <c r="AC203" s="112">
        <v>118.48358</v>
      </c>
      <c r="AD203" s="112">
        <v>-435.92858000000001</v>
      </c>
      <c r="AE203" s="111">
        <v>2216.5864799999999</v>
      </c>
      <c r="AF203" s="111">
        <v>2340.6159699999998</v>
      </c>
      <c r="AG203" s="111">
        <v>2279.12995</v>
      </c>
      <c r="AH203" s="111">
        <v>2365.19742</v>
      </c>
      <c r="AI203" s="111">
        <v>2423.5399000000002</v>
      </c>
      <c r="AJ203" s="111">
        <v>2448.9855499999999</v>
      </c>
      <c r="AK203" s="111">
        <v>2723.2312400000001</v>
      </c>
      <c r="AL203" s="111">
        <v>2530.5875999999998</v>
      </c>
      <c r="AM203" s="111">
        <v>2695.2667000000001</v>
      </c>
      <c r="AN203" s="112">
        <v>398.13702999999998</v>
      </c>
      <c r="AO203" s="112">
        <v>389.70067</v>
      </c>
      <c r="AP203" s="112">
        <v>437.16798999999997</v>
      </c>
      <c r="AQ203" s="112">
        <v>275.73683999999997</v>
      </c>
      <c r="AR203" s="112">
        <v>369.71892000000003</v>
      </c>
      <c r="AS203" s="112">
        <v>590.96018000000004</v>
      </c>
      <c r="AT203" s="112">
        <v>94.187689999999705</v>
      </c>
      <c r="AU203" s="112">
        <v>2.0334200000002101</v>
      </c>
      <c r="AV203" s="112">
        <v>546.05917999999997</v>
      </c>
      <c r="AW203" s="113">
        <v>25.049250000000001</v>
      </c>
      <c r="AX203" s="113">
        <v>53.067399999999999</v>
      </c>
      <c r="AY203" s="113">
        <v>367.17250000000001</v>
      </c>
      <c r="AZ203" s="113">
        <v>43.751300000000001</v>
      </c>
      <c r="BA203" s="113">
        <v>376.20024999999998</v>
      </c>
      <c r="BB203" s="113">
        <v>244.357</v>
      </c>
      <c r="BC203" s="113">
        <v>230.45034999999999</v>
      </c>
      <c r="BD203" s="113">
        <v>162.95679999999999</v>
      </c>
      <c r="BE203" s="113">
        <v>66.936949999999996</v>
      </c>
      <c r="BF203" s="112">
        <v>0</v>
      </c>
      <c r="BG203" s="112">
        <v>11.88</v>
      </c>
      <c r="BH203" s="112">
        <v>0</v>
      </c>
      <c r="BI203" s="112">
        <v>0</v>
      </c>
      <c r="BJ203" s="112">
        <v>0</v>
      </c>
      <c r="BK203" s="112">
        <v>0</v>
      </c>
      <c r="BL203" s="112">
        <v>0</v>
      </c>
      <c r="BM203" s="112">
        <v>23.898399999999999</v>
      </c>
      <c r="BN203" s="112">
        <v>3.6269999999999998</v>
      </c>
      <c r="BO203" s="112">
        <v>25.049250000000001</v>
      </c>
      <c r="BP203" s="112">
        <v>41.187399999999997</v>
      </c>
      <c r="BQ203" s="112">
        <v>367.17250000000001</v>
      </c>
      <c r="BR203" s="112">
        <v>43.751300000000001</v>
      </c>
      <c r="BS203" s="112">
        <v>376.20024999999998</v>
      </c>
      <c r="BT203" s="112">
        <v>244.357</v>
      </c>
      <c r="BU203" s="112">
        <v>230.45034999999999</v>
      </c>
      <c r="BV203" s="112">
        <v>139.05840000000001</v>
      </c>
      <c r="BW203" s="112">
        <v>63.309950000000001</v>
      </c>
      <c r="BX203" s="112">
        <v>2241.63573</v>
      </c>
      <c r="BY203" s="112">
        <v>2393.6833700000002</v>
      </c>
      <c r="BZ203" s="112">
        <v>2646.3024500000001</v>
      </c>
      <c r="CA203" s="112">
        <v>2408.9487199999999</v>
      </c>
      <c r="CB203" s="112">
        <v>2799.7401500000001</v>
      </c>
      <c r="CC203" s="112">
        <v>2693.3425499999998</v>
      </c>
      <c r="CD203" s="112">
        <v>2953.6815900000001</v>
      </c>
      <c r="CE203" s="112">
        <v>2693.5444000000002</v>
      </c>
      <c r="CF203" s="112">
        <v>2762.2036499999999</v>
      </c>
      <c r="CG203" s="112">
        <v>-373.08778000000001</v>
      </c>
      <c r="CH203" s="112">
        <v>-348.51326999999998</v>
      </c>
      <c r="CI203" s="112">
        <v>-69.995490000000004</v>
      </c>
      <c r="CJ203" s="112">
        <v>-231.98553999999999</v>
      </c>
      <c r="CK203" s="112">
        <v>6.4813299999999998</v>
      </c>
      <c r="CL203" s="112">
        <v>-346.60318000000001</v>
      </c>
      <c r="CM203" s="112">
        <v>136.26266000000001</v>
      </c>
      <c r="CN203" s="112">
        <v>137.02498</v>
      </c>
      <c r="CO203" s="112">
        <v>-482.74923000000001</v>
      </c>
      <c r="CP203" s="113">
        <v>3872.0536499999998</v>
      </c>
      <c r="CQ203" s="113">
        <v>3510.9760500000002</v>
      </c>
      <c r="CR203" s="113">
        <v>3430.9556499999999</v>
      </c>
      <c r="CS203" s="113">
        <v>3301.5779499999999</v>
      </c>
      <c r="CT203" s="113">
        <v>3340.6</v>
      </c>
      <c r="CU203" s="113">
        <v>3393.2</v>
      </c>
      <c r="CV203" s="113">
        <v>3210.5</v>
      </c>
      <c r="CW203" s="113">
        <v>3034.85</v>
      </c>
      <c r="CX203" s="113">
        <v>2607.85</v>
      </c>
      <c r="CY203" s="113">
        <v>4089.4112799999998</v>
      </c>
      <c r="CZ203" s="113">
        <v>3755.8345399999998</v>
      </c>
      <c r="DA203" s="113">
        <v>3678.7168000000001</v>
      </c>
      <c r="DB203" s="113">
        <v>3428.9162099999999</v>
      </c>
      <c r="DC203" s="113">
        <v>3511.3416000000002</v>
      </c>
      <c r="DD203" s="113">
        <v>3501.2927</v>
      </c>
      <c r="DE203" s="113">
        <v>3407.2593400000001</v>
      </c>
      <c r="DF203" s="113">
        <v>3137.80269</v>
      </c>
      <c r="DG203" s="113">
        <v>2761.76964</v>
      </c>
      <c r="DH203" s="113">
        <v>3497.0655400000001</v>
      </c>
      <c r="DI203" s="113">
        <v>3512.00207</v>
      </c>
      <c r="DJ203" s="113">
        <v>3504.8798200000001</v>
      </c>
      <c r="DK203" s="113">
        <v>3487.06477</v>
      </c>
      <c r="DL203" s="113">
        <v>3563.0088300000002</v>
      </c>
      <c r="DM203" s="113">
        <v>3899.5631100000001</v>
      </c>
      <c r="DN203" s="113">
        <v>3669.2670899999998</v>
      </c>
      <c r="DO203" s="113">
        <v>3262.7854600000001</v>
      </c>
      <c r="DP203" s="113">
        <v>3369.50164</v>
      </c>
      <c r="DQ203" s="112">
        <v>592.34573999999998</v>
      </c>
      <c r="DR203" s="112">
        <v>243.83247</v>
      </c>
      <c r="DS203" s="112">
        <v>173.83698000000001</v>
      </c>
      <c r="DT203" s="112">
        <v>-58.148560000000003</v>
      </c>
      <c r="DU203" s="112">
        <v>-51.667230000000004</v>
      </c>
      <c r="DV203" s="112">
        <v>-398.27041000000003</v>
      </c>
      <c r="DW203" s="112">
        <v>-262.00774999999999</v>
      </c>
      <c r="DX203" s="112">
        <v>-124.98277</v>
      </c>
      <c r="DY203" s="112">
        <v>-607.73199999999997</v>
      </c>
      <c r="DZ203" s="112">
        <v>66.920839999999998</v>
      </c>
      <c r="EA203" s="112">
        <v>55.136380000000003</v>
      </c>
      <c r="EB203" s="112">
        <v>52.855969999999999</v>
      </c>
      <c r="EC203" s="112">
        <v>37.180489999999999</v>
      </c>
      <c r="ED203" s="112">
        <v>17.435030000000001</v>
      </c>
      <c r="EE203" s="112">
        <v>16.92998</v>
      </c>
      <c r="EF203" s="112">
        <v>12.076840000000001</v>
      </c>
      <c r="EG203" s="112">
        <v>6.5984299999999996</v>
      </c>
      <c r="EH203" s="112">
        <v>-0.64995999999999998</v>
      </c>
      <c r="EI203" s="112">
        <v>175.16383999999999</v>
      </c>
      <c r="EJ203" s="112">
        <v>153.52538000000001</v>
      </c>
      <c r="EK203" s="112">
        <v>151.24497</v>
      </c>
      <c r="EL203" s="112">
        <v>146.24449000000001</v>
      </c>
      <c r="EM203" s="112">
        <v>114.15503</v>
      </c>
      <c r="EN203" s="112">
        <v>94.069980000000001</v>
      </c>
      <c r="EO203" s="112">
        <v>123.63984000000001</v>
      </c>
      <c r="EP203" s="112">
        <v>127.11543</v>
      </c>
      <c r="EQ203" s="114">
        <v>109.48103999999999</v>
      </c>
    </row>
    <row r="204" spans="1:147" x14ac:dyDescent="0.25">
      <c r="A204" s="110" t="s">
        <v>232</v>
      </c>
      <c r="B204" s="110">
        <v>5886</v>
      </c>
      <c r="C204" s="110"/>
      <c r="D204" s="111">
        <v>127021.33040000001</v>
      </c>
      <c r="E204" s="111">
        <v>143931.14976</v>
      </c>
      <c r="F204" s="111">
        <v>140314.89989</v>
      </c>
      <c r="G204" s="111">
        <v>133539.02945999999</v>
      </c>
      <c r="H204" s="111">
        <v>139484.25870000001</v>
      </c>
      <c r="I204" s="111">
        <v>143516.18134000001</v>
      </c>
      <c r="J204" s="111">
        <v>146848.90362999999</v>
      </c>
      <c r="K204" s="111">
        <v>141356.54693000001</v>
      </c>
      <c r="L204" s="111">
        <v>145416.39355000001</v>
      </c>
      <c r="M204" s="111">
        <v>139210.45566000001</v>
      </c>
      <c r="N204" s="111">
        <v>136893.30760999999</v>
      </c>
      <c r="O204" s="111">
        <v>139634.70168999999</v>
      </c>
      <c r="P204" s="111">
        <v>135921.47831000001</v>
      </c>
      <c r="Q204" s="111">
        <v>133765.01783</v>
      </c>
      <c r="R204" s="111">
        <v>146689.74804000001</v>
      </c>
      <c r="S204" s="111">
        <v>140663.40435999999</v>
      </c>
      <c r="T204" s="111">
        <v>141490.07061</v>
      </c>
      <c r="U204" s="111">
        <v>158364.41281000001</v>
      </c>
      <c r="V204" s="112">
        <v>-12189.125260000001</v>
      </c>
      <c r="W204" s="112">
        <v>7037.8421500000104</v>
      </c>
      <c r="X204" s="112">
        <v>680.198200000013</v>
      </c>
      <c r="Y204" s="112">
        <v>-2382.4488500000198</v>
      </c>
      <c r="Z204" s="112">
        <v>5719.2408700000096</v>
      </c>
      <c r="AA204" s="112">
        <v>-3173.5666999999999</v>
      </c>
      <c r="AB204" s="112">
        <v>6185.4992700000003</v>
      </c>
      <c r="AC204" s="112">
        <v>-133.52367999998401</v>
      </c>
      <c r="AD204" s="112">
        <v>-12948.019259999999</v>
      </c>
      <c r="AE204" s="111">
        <v>124611.66469999999</v>
      </c>
      <c r="AF204" s="111">
        <v>136905.50489000001</v>
      </c>
      <c r="AG204" s="111">
        <v>136014.71987999999</v>
      </c>
      <c r="AH204" s="111">
        <v>128437.61076</v>
      </c>
      <c r="AI204" s="111">
        <v>134681.64704000001</v>
      </c>
      <c r="AJ204" s="111">
        <v>139403.56164</v>
      </c>
      <c r="AK204" s="111">
        <v>142137.99528</v>
      </c>
      <c r="AL204" s="111">
        <v>137480.30846</v>
      </c>
      <c r="AM204" s="111">
        <v>141551.26680000001</v>
      </c>
      <c r="AN204" s="112">
        <v>14598.79096</v>
      </c>
      <c r="AO204" s="112">
        <v>-12.197280000022101</v>
      </c>
      <c r="AP204" s="112">
        <v>3619.9818100000002</v>
      </c>
      <c r="AQ204" s="112">
        <v>7483.8675500000099</v>
      </c>
      <c r="AR204" s="112">
        <v>-916.62921000001404</v>
      </c>
      <c r="AS204" s="112">
        <v>7286.1864000000096</v>
      </c>
      <c r="AT204" s="112">
        <v>-1474.5909200000201</v>
      </c>
      <c r="AU204" s="112">
        <v>4009.76215</v>
      </c>
      <c r="AV204" s="112">
        <v>16813.14601</v>
      </c>
      <c r="AW204" s="113">
        <v>15834.76642</v>
      </c>
      <c r="AX204" s="113">
        <v>21984.303960000001</v>
      </c>
      <c r="AY204" s="113">
        <v>22770.589179999999</v>
      </c>
      <c r="AZ204" s="113">
        <v>25374.698069999999</v>
      </c>
      <c r="BA204" s="113">
        <v>17907.660100000001</v>
      </c>
      <c r="BB204" s="113">
        <v>16428.576150000001</v>
      </c>
      <c r="BC204" s="113">
        <v>12413.350560000001</v>
      </c>
      <c r="BD204" s="113">
        <v>10709.7691</v>
      </c>
      <c r="BE204" s="113">
        <v>11804.223760000001</v>
      </c>
      <c r="BF204" s="112">
        <v>619.29759999999999</v>
      </c>
      <c r="BG204" s="112">
        <v>624.37400000000002</v>
      </c>
      <c r="BH204" s="112">
        <v>3702.4762000000001</v>
      </c>
      <c r="BI204" s="112">
        <v>4061.3037599999998</v>
      </c>
      <c r="BJ204" s="112">
        <v>2465.3287</v>
      </c>
      <c r="BK204" s="112">
        <v>1030.43085</v>
      </c>
      <c r="BL204" s="112">
        <v>3192.1469999999999</v>
      </c>
      <c r="BM204" s="112">
        <v>862.55202999999995</v>
      </c>
      <c r="BN204" s="112">
        <v>823.52290000000005</v>
      </c>
      <c r="BO204" s="112">
        <v>15215.46882</v>
      </c>
      <c r="BP204" s="112">
        <v>21359.929960000001</v>
      </c>
      <c r="BQ204" s="112">
        <v>19068.112980000002</v>
      </c>
      <c r="BR204" s="112">
        <v>21313.39431</v>
      </c>
      <c r="BS204" s="112">
        <v>15442.331399999999</v>
      </c>
      <c r="BT204" s="112">
        <v>15398.1453</v>
      </c>
      <c r="BU204" s="112">
        <v>9221.2035599999999</v>
      </c>
      <c r="BV204" s="112">
        <v>9847.2170700000006</v>
      </c>
      <c r="BW204" s="112">
        <v>10980.700860000001</v>
      </c>
      <c r="BX204" s="112">
        <v>140446.43111999999</v>
      </c>
      <c r="BY204" s="112">
        <v>158889.80885</v>
      </c>
      <c r="BZ204" s="112">
        <v>158785.30906</v>
      </c>
      <c r="CA204" s="112">
        <v>153812.30882999999</v>
      </c>
      <c r="CB204" s="112">
        <v>152589.30713999999</v>
      </c>
      <c r="CC204" s="112">
        <v>155832.13779000001</v>
      </c>
      <c r="CD204" s="112">
        <v>154551.34583999999</v>
      </c>
      <c r="CE204" s="112">
        <v>148190.07756000001</v>
      </c>
      <c r="CF204" s="112">
        <v>153355.49056000001</v>
      </c>
      <c r="CG204" s="112">
        <v>616.67786000000001</v>
      </c>
      <c r="CH204" s="112">
        <v>21372.127240000002</v>
      </c>
      <c r="CI204" s="112">
        <v>15448.131170000001</v>
      </c>
      <c r="CJ204" s="112">
        <v>13829.526760000001</v>
      </c>
      <c r="CK204" s="112">
        <v>16358.96061</v>
      </c>
      <c r="CL204" s="112">
        <v>8111.9588999999996</v>
      </c>
      <c r="CM204" s="112">
        <v>10695.79448</v>
      </c>
      <c r="CN204" s="112">
        <v>5837.4549200000001</v>
      </c>
      <c r="CO204" s="112">
        <v>-5832.4451499999996</v>
      </c>
      <c r="CP204" s="113">
        <v>8680.4386200000008</v>
      </c>
      <c r="CQ204" s="113">
        <v>28409.478920000001</v>
      </c>
      <c r="CR204" s="113">
        <v>41325.174610000002</v>
      </c>
      <c r="CS204" s="113">
        <v>51116.093130000001</v>
      </c>
      <c r="CT204" s="113">
        <v>65841.250060000006</v>
      </c>
      <c r="CU204" s="113">
        <v>89911.17151</v>
      </c>
      <c r="CV204" s="113">
        <v>90248.391010000007</v>
      </c>
      <c r="CW204" s="113">
        <v>110257.05276000001</v>
      </c>
      <c r="CX204" s="113">
        <v>85424.440759999998</v>
      </c>
      <c r="CY204" s="113">
        <v>18705.97884</v>
      </c>
      <c r="CZ204" s="113">
        <v>41608.231520000001</v>
      </c>
      <c r="DA204" s="113">
        <v>55280.621780000001</v>
      </c>
      <c r="DB204" s="113">
        <v>66929.990019999997</v>
      </c>
      <c r="DC204" s="113">
        <v>80470.563850000006</v>
      </c>
      <c r="DD204" s="113">
        <v>102262.69464</v>
      </c>
      <c r="DE204" s="113">
        <v>98254.704440000001</v>
      </c>
      <c r="DF204" s="113">
        <v>122104.70494</v>
      </c>
      <c r="DG204" s="113">
        <v>111464.2132</v>
      </c>
      <c r="DH204" s="113">
        <v>79285.219580000004</v>
      </c>
      <c r="DI204" s="113">
        <v>79778.260559999995</v>
      </c>
      <c r="DJ204" s="113">
        <v>78002.519650000002</v>
      </c>
      <c r="DK204" s="113">
        <v>75822.361130000005</v>
      </c>
      <c r="DL204" s="113">
        <v>73003.974350000004</v>
      </c>
      <c r="DM204" s="113">
        <v>86740.257790000003</v>
      </c>
      <c r="DN204" s="113">
        <v>72036.473110000006</v>
      </c>
      <c r="DO204" s="113">
        <v>90049.018689999997</v>
      </c>
      <c r="DP204" s="113">
        <v>85465.240850000002</v>
      </c>
      <c r="DQ204" s="112">
        <v>-60579.240740000001</v>
      </c>
      <c r="DR204" s="112">
        <v>-38170.029040000001</v>
      </c>
      <c r="DS204" s="112">
        <v>-22721.897870000001</v>
      </c>
      <c r="DT204" s="112">
        <v>-8892.37111</v>
      </c>
      <c r="DU204" s="112">
        <v>7466.5895</v>
      </c>
      <c r="DV204" s="112">
        <v>15522.43685</v>
      </c>
      <c r="DW204" s="112">
        <v>26218.231329999999</v>
      </c>
      <c r="DX204" s="112">
        <v>32055.686249999999</v>
      </c>
      <c r="DY204" s="112">
        <v>25998.97235</v>
      </c>
      <c r="DZ204" s="112">
        <v>-3766.5718400000001</v>
      </c>
      <c r="EA204" s="112">
        <v>-3720.7376899999999</v>
      </c>
      <c r="EB204" s="112">
        <v>-4328.67904</v>
      </c>
      <c r="EC204" s="112">
        <v>-3928.6671299999998</v>
      </c>
      <c r="ED204" s="112">
        <v>-3812.6929399999999</v>
      </c>
      <c r="EE204" s="112">
        <v>-3913.0289699999998</v>
      </c>
      <c r="EF204" s="112">
        <v>-4353.3521000000001</v>
      </c>
      <c r="EG204" s="112">
        <v>-3926.3640399999999</v>
      </c>
      <c r="EH204" s="112">
        <v>-4797.8620499999997</v>
      </c>
      <c r="EI204" s="112">
        <v>-1356.9058399999999</v>
      </c>
      <c r="EJ204" s="112">
        <v>3304.9073100000001</v>
      </c>
      <c r="EK204" s="112">
        <v>-28.499039999999699</v>
      </c>
      <c r="EL204" s="112">
        <v>1172.7518700000001</v>
      </c>
      <c r="EM204" s="112">
        <v>989.91905999999994</v>
      </c>
      <c r="EN204" s="112">
        <v>199.59102999999999</v>
      </c>
      <c r="EO204" s="112">
        <v>357.55590000000001</v>
      </c>
      <c r="EP204" s="112">
        <v>-50.126040000000103</v>
      </c>
      <c r="EQ204" s="114">
        <v>-932.73505</v>
      </c>
    </row>
    <row r="205" spans="1:147" x14ac:dyDescent="0.25">
      <c r="A205" s="110" t="s">
        <v>231</v>
      </c>
      <c r="B205" s="110">
        <v>5492</v>
      </c>
      <c r="C205" s="110"/>
      <c r="D205" s="111">
        <v>11344.170319999999</v>
      </c>
      <c r="E205" s="111">
        <v>12066.99022</v>
      </c>
      <c r="F205" s="111">
        <v>13138.05379</v>
      </c>
      <c r="G205" s="111">
        <v>13732.52389</v>
      </c>
      <c r="H205" s="111">
        <v>15738.908240000001</v>
      </c>
      <c r="I205" s="111">
        <v>14324.89416</v>
      </c>
      <c r="J205" s="111">
        <v>12901.17152</v>
      </c>
      <c r="K205" s="111">
        <v>15821.135109999999</v>
      </c>
      <c r="L205" s="111">
        <v>16973.537660000002</v>
      </c>
      <c r="M205" s="111">
        <v>11206.84102</v>
      </c>
      <c r="N205" s="111">
        <v>13906.861440000001</v>
      </c>
      <c r="O205" s="111">
        <v>13849.28522</v>
      </c>
      <c r="P205" s="111">
        <v>14937.749449999999</v>
      </c>
      <c r="Q205" s="111">
        <v>16347.452240000001</v>
      </c>
      <c r="R205" s="111">
        <v>17565.34304</v>
      </c>
      <c r="S205" s="111">
        <v>13934.671619999999</v>
      </c>
      <c r="T205" s="111">
        <v>16918.129209999999</v>
      </c>
      <c r="U205" s="111">
        <v>15955.57149</v>
      </c>
      <c r="V205" s="112">
        <v>137.32929999999899</v>
      </c>
      <c r="W205" s="112">
        <v>-1839.87122</v>
      </c>
      <c r="X205" s="112">
        <v>-711.23143000000005</v>
      </c>
      <c r="Y205" s="112">
        <v>-1205.2255600000001</v>
      </c>
      <c r="Z205" s="112">
        <v>-608.54399999999998</v>
      </c>
      <c r="AA205" s="112">
        <v>-3240.4488799999999</v>
      </c>
      <c r="AB205" s="112">
        <v>-1033.5001</v>
      </c>
      <c r="AC205" s="112">
        <v>-1096.9940999999999</v>
      </c>
      <c r="AD205" s="112">
        <v>1017.96617</v>
      </c>
      <c r="AE205" s="111">
        <v>10999.30257</v>
      </c>
      <c r="AF205" s="111">
        <v>11998.752920000001</v>
      </c>
      <c r="AG205" s="111">
        <v>13138.05379</v>
      </c>
      <c r="AH205" s="111">
        <v>13541.12844</v>
      </c>
      <c r="AI205" s="111">
        <v>15623.20809</v>
      </c>
      <c r="AJ205" s="111">
        <v>14324.89416</v>
      </c>
      <c r="AK205" s="111">
        <v>12480.40257</v>
      </c>
      <c r="AL205" s="111">
        <v>15821.135109999999</v>
      </c>
      <c r="AM205" s="111">
        <v>16973.537660000002</v>
      </c>
      <c r="AN205" s="112">
        <v>207.53845000000001</v>
      </c>
      <c r="AO205" s="112">
        <v>1908.10852</v>
      </c>
      <c r="AP205" s="112">
        <v>711.23143000000005</v>
      </c>
      <c r="AQ205" s="112">
        <v>1396.6210100000001</v>
      </c>
      <c r="AR205" s="112">
        <v>724.24414999999999</v>
      </c>
      <c r="AS205" s="112">
        <v>3240.4488799999999</v>
      </c>
      <c r="AT205" s="112">
        <v>1454.2690500000001</v>
      </c>
      <c r="AU205" s="112">
        <v>1096.9940999999999</v>
      </c>
      <c r="AV205" s="112">
        <v>-1017.96617</v>
      </c>
      <c r="AW205" s="113">
        <v>1727.7194500000001</v>
      </c>
      <c r="AX205" s="113">
        <v>545.40615000000003</v>
      </c>
      <c r="AY205" s="113">
        <v>593.50424999999996</v>
      </c>
      <c r="AZ205" s="113">
        <v>550.09270000000004</v>
      </c>
      <c r="BA205" s="113">
        <v>1362.25965</v>
      </c>
      <c r="BB205" s="113">
        <v>905.67579999999998</v>
      </c>
      <c r="BC205" s="113">
        <v>1002.12555</v>
      </c>
      <c r="BD205" s="113">
        <v>3620.2011499999999</v>
      </c>
      <c r="BE205" s="113">
        <v>34.01455</v>
      </c>
      <c r="BF205" s="112">
        <v>64.703999999999994</v>
      </c>
      <c r="BG205" s="112">
        <v>1334.87995</v>
      </c>
      <c r="BH205" s="112">
        <v>503.95</v>
      </c>
      <c r="BI205" s="112">
        <v>0</v>
      </c>
      <c r="BJ205" s="112">
        <v>0</v>
      </c>
      <c r="BK205" s="112">
        <v>0</v>
      </c>
      <c r="BL205" s="112">
        <v>0</v>
      </c>
      <c r="BM205" s="112">
        <v>183.96</v>
      </c>
      <c r="BN205" s="112">
        <v>0</v>
      </c>
      <c r="BO205" s="112">
        <v>1663.0154500000001</v>
      </c>
      <c r="BP205" s="112">
        <v>-789.47379999999998</v>
      </c>
      <c r="BQ205" s="112">
        <v>89.554249999999996</v>
      </c>
      <c r="BR205" s="112">
        <v>550.09270000000004</v>
      </c>
      <c r="BS205" s="112">
        <v>1362.25965</v>
      </c>
      <c r="BT205" s="112">
        <v>905.67579999999998</v>
      </c>
      <c r="BU205" s="112">
        <v>1002.12555</v>
      </c>
      <c r="BV205" s="112">
        <v>3436.2411499999998</v>
      </c>
      <c r="BW205" s="112">
        <v>34.01455</v>
      </c>
      <c r="BX205" s="112">
        <v>12727.02202</v>
      </c>
      <c r="BY205" s="112">
        <v>12544.15907</v>
      </c>
      <c r="BZ205" s="112">
        <v>13731.55804</v>
      </c>
      <c r="CA205" s="112">
        <v>14091.22114</v>
      </c>
      <c r="CB205" s="112">
        <v>16985.46774</v>
      </c>
      <c r="CC205" s="112">
        <v>15230.569960000001</v>
      </c>
      <c r="CD205" s="112">
        <v>13482.528120000001</v>
      </c>
      <c r="CE205" s="112">
        <v>19441.33626</v>
      </c>
      <c r="CF205" s="112">
        <v>17007.552210000002</v>
      </c>
      <c r="CG205" s="112">
        <v>1455.4770000000001</v>
      </c>
      <c r="CH205" s="112">
        <v>-2697.58232</v>
      </c>
      <c r="CI205" s="112">
        <v>-621.67718000000002</v>
      </c>
      <c r="CJ205" s="112">
        <v>-846.52831000000003</v>
      </c>
      <c r="CK205" s="112">
        <v>638.01549999999997</v>
      </c>
      <c r="CL205" s="112">
        <v>-2334.7730799999999</v>
      </c>
      <c r="CM205" s="112">
        <v>-452.14350000000002</v>
      </c>
      <c r="CN205" s="112">
        <v>2339.2470499999999</v>
      </c>
      <c r="CO205" s="112">
        <v>1051.98072</v>
      </c>
      <c r="CP205" s="113">
        <v>0</v>
      </c>
      <c r="CQ205" s="113">
        <v>0</v>
      </c>
      <c r="CR205" s="113">
        <v>0</v>
      </c>
      <c r="CS205" s="113">
        <v>0</v>
      </c>
      <c r="CT205" s="113">
        <v>0</v>
      </c>
      <c r="CU205" s="113">
        <v>0</v>
      </c>
      <c r="CV205" s="113">
        <v>0</v>
      </c>
      <c r="CW205" s="113">
        <v>0</v>
      </c>
      <c r="CX205" s="113">
        <v>93.204030000000003</v>
      </c>
      <c r="CY205" s="113">
        <v>3710.7457300000001</v>
      </c>
      <c r="CZ205" s="113">
        <v>1207.4477899999999</v>
      </c>
      <c r="DA205" s="113">
        <v>5238.6606099999999</v>
      </c>
      <c r="DB205" s="113">
        <v>3025.7592100000002</v>
      </c>
      <c r="DC205" s="113">
        <v>2940.3577</v>
      </c>
      <c r="DD205" s="113">
        <v>2290.04025</v>
      </c>
      <c r="DE205" s="113">
        <v>3308.9997899999998</v>
      </c>
      <c r="DF205" s="113">
        <v>7317.2859500000004</v>
      </c>
      <c r="DG205" s="113">
        <v>2498.2772399999999</v>
      </c>
      <c r="DH205" s="113">
        <v>25175.00649</v>
      </c>
      <c r="DI205" s="113">
        <v>25369.290870000001</v>
      </c>
      <c r="DJ205" s="113">
        <v>30022.18087</v>
      </c>
      <c r="DK205" s="113">
        <v>28655.807779999999</v>
      </c>
      <c r="DL205" s="113">
        <v>27932.390770000002</v>
      </c>
      <c r="DM205" s="113">
        <v>29616.846399999999</v>
      </c>
      <c r="DN205" s="113">
        <v>31087.94944</v>
      </c>
      <c r="DO205" s="113">
        <v>32756.988549999998</v>
      </c>
      <c r="DP205" s="113">
        <v>26885.99912</v>
      </c>
      <c r="DQ205" s="112">
        <v>-21464.260760000001</v>
      </c>
      <c r="DR205" s="112">
        <v>-24161.843079999999</v>
      </c>
      <c r="DS205" s="112">
        <v>-24783.520260000001</v>
      </c>
      <c r="DT205" s="112">
        <v>-25630.048569999999</v>
      </c>
      <c r="DU205" s="112">
        <v>-24992.033070000001</v>
      </c>
      <c r="DV205" s="112">
        <v>-27326.80615</v>
      </c>
      <c r="DW205" s="112">
        <v>-27778.949649999999</v>
      </c>
      <c r="DX205" s="112">
        <v>-25439.702600000001</v>
      </c>
      <c r="DY205" s="112">
        <v>-24387.721880000001</v>
      </c>
      <c r="DZ205" s="112">
        <v>-50.190800000000003</v>
      </c>
      <c r="EA205" s="112">
        <v>52.777439999999999</v>
      </c>
      <c r="EB205" s="112">
        <v>-76.112359999999995</v>
      </c>
      <c r="EC205" s="112">
        <v>-83.130430000000004</v>
      </c>
      <c r="ED205" s="112">
        <v>-82.76182</v>
      </c>
      <c r="EE205" s="112">
        <v>-59.457349999999998</v>
      </c>
      <c r="EF205" s="112">
        <v>-54.295499999999997</v>
      </c>
      <c r="EG205" s="112">
        <v>-51.166359999999997</v>
      </c>
      <c r="EH205" s="112">
        <v>-51.25318</v>
      </c>
      <c r="EI205" s="112">
        <v>294.67720000000003</v>
      </c>
      <c r="EJ205" s="112">
        <v>121.01443999999999</v>
      </c>
      <c r="EK205" s="112">
        <v>-76.112359999999995</v>
      </c>
      <c r="EL205" s="112">
        <v>108.26457000000001</v>
      </c>
      <c r="EM205" s="112">
        <v>32.938180000000003</v>
      </c>
      <c r="EN205" s="112">
        <v>-59.457349999999998</v>
      </c>
      <c r="EO205" s="112">
        <v>366.4735</v>
      </c>
      <c r="EP205" s="112">
        <v>-51.166359999999997</v>
      </c>
      <c r="EQ205" s="114">
        <v>-51.25318</v>
      </c>
    </row>
    <row r="206" spans="1:147" x14ac:dyDescent="0.25">
      <c r="A206" s="110" t="s">
        <v>230</v>
      </c>
      <c r="B206" s="110">
        <v>5642</v>
      </c>
      <c r="C206" s="110"/>
      <c r="D206" s="111">
        <v>112513.25982000001</v>
      </c>
      <c r="E206" s="111">
        <v>110438.37820000001</v>
      </c>
      <c r="F206" s="111">
        <v>111811.14371</v>
      </c>
      <c r="G206" s="111">
        <v>117166.77207000001</v>
      </c>
      <c r="H206" s="111">
        <v>121169.16628</v>
      </c>
      <c r="I206" s="111">
        <v>123768.35683999999</v>
      </c>
      <c r="J206" s="111">
        <v>129758.522</v>
      </c>
      <c r="K206" s="111">
        <v>126810.86644</v>
      </c>
      <c r="L206" s="111">
        <v>143875.49872</v>
      </c>
      <c r="M206" s="111">
        <v>113161.37074</v>
      </c>
      <c r="N206" s="111">
        <v>122776.80167</v>
      </c>
      <c r="O206" s="111">
        <v>117503.02761</v>
      </c>
      <c r="P206" s="111">
        <v>118365.51173</v>
      </c>
      <c r="Q206" s="111">
        <v>125394.6961</v>
      </c>
      <c r="R206" s="111">
        <v>125997.03979</v>
      </c>
      <c r="S206" s="111">
        <v>132898.48918</v>
      </c>
      <c r="T206" s="111">
        <v>118863.82663</v>
      </c>
      <c r="U206" s="111">
        <v>141617.27824000001</v>
      </c>
      <c r="V206" s="112">
        <v>-648.11091999999201</v>
      </c>
      <c r="W206" s="112">
        <v>-12338.42347</v>
      </c>
      <c r="X206" s="112">
        <v>-5691.8838999999998</v>
      </c>
      <c r="Y206" s="112">
        <v>-1198.73965999999</v>
      </c>
      <c r="Z206" s="112">
        <v>-4225.5298199999997</v>
      </c>
      <c r="AA206" s="112">
        <v>-2228.6829499999999</v>
      </c>
      <c r="AB206" s="112">
        <v>-3139.9671800000101</v>
      </c>
      <c r="AC206" s="112">
        <v>7947.0398100000002</v>
      </c>
      <c r="AD206" s="112">
        <v>2258.2204799999899</v>
      </c>
      <c r="AE206" s="111">
        <v>104000.1455</v>
      </c>
      <c r="AF206" s="111">
        <v>102530.36615</v>
      </c>
      <c r="AG206" s="111">
        <v>105273.58906</v>
      </c>
      <c r="AH206" s="111">
        <v>110396.48246</v>
      </c>
      <c r="AI206" s="111">
        <v>114120.95685</v>
      </c>
      <c r="AJ206" s="111">
        <v>116385.20316</v>
      </c>
      <c r="AK206" s="111">
        <v>121431.49028</v>
      </c>
      <c r="AL206" s="111">
        <v>116940.74003</v>
      </c>
      <c r="AM206" s="111">
        <v>134069.65661000001</v>
      </c>
      <c r="AN206" s="112">
        <v>9161.2252399999998</v>
      </c>
      <c r="AO206" s="112">
        <v>20246.435519999999</v>
      </c>
      <c r="AP206" s="112">
        <v>12229.438550000001</v>
      </c>
      <c r="AQ206" s="112">
        <v>7969.02927</v>
      </c>
      <c r="AR206" s="112">
        <v>11273.739250000001</v>
      </c>
      <c r="AS206" s="112">
        <v>9611.8366299999907</v>
      </c>
      <c r="AT206" s="112">
        <v>11466.998900000001</v>
      </c>
      <c r="AU206" s="112">
        <v>1923.0866000000001</v>
      </c>
      <c r="AV206" s="112">
        <v>7547.6216300000096</v>
      </c>
      <c r="AW206" s="113">
        <v>15748.699909999999</v>
      </c>
      <c r="AX206" s="113">
        <v>10156.821970000001</v>
      </c>
      <c r="AY206" s="113">
        <v>3899.4824699999999</v>
      </c>
      <c r="AZ206" s="113">
        <v>4720.5727900000002</v>
      </c>
      <c r="BA206" s="113">
        <v>8475.2071500000002</v>
      </c>
      <c r="BB206" s="113">
        <v>14692.264950000001</v>
      </c>
      <c r="BC206" s="113">
        <v>17667.233680000001</v>
      </c>
      <c r="BD206" s="113">
        <v>22178.768940000002</v>
      </c>
      <c r="BE206" s="113">
        <v>29476.173129999999</v>
      </c>
      <c r="BF206" s="112">
        <v>1235.04693</v>
      </c>
      <c r="BG206" s="112">
        <v>1044.76693</v>
      </c>
      <c r="BH206" s="112">
        <v>928.50612000000001</v>
      </c>
      <c r="BI206" s="112">
        <v>1271.8317300000001</v>
      </c>
      <c r="BJ206" s="112">
        <v>366.26650000000001</v>
      </c>
      <c r="BK206" s="112">
        <v>435.34843000000001</v>
      </c>
      <c r="BL206" s="112">
        <v>398.66102999999998</v>
      </c>
      <c r="BM206" s="112">
        <v>1761.51035</v>
      </c>
      <c r="BN206" s="112">
        <v>300.98851999999999</v>
      </c>
      <c r="BO206" s="112">
        <v>14513.652980000001</v>
      </c>
      <c r="BP206" s="112">
        <v>9112.0550399999993</v>
      </c>
      <c r="BQ206" s="112">
        <v>2970.9763499999999</v>
      </c>
      <c r="BR206" s="112">
        <v>3448.7410599999998</v>
      </c>
      <c r="BS206" s="112">
        <v>8108.9406499999996</v>
      </c>
      <c r="BT206" s="112">
        <v>14256.916520000001</v>
      </c>
      <c r="BU206" s="112">
        <v>17268.572649999998</v>
      </c>
      <c r="BV206" s="112">
        <v>20417.258590000001</v>
      </c>
      <c r="BW206" s="112">
        <v>29175.18461</v>
      </c>
      <c r="BX206" s="112">
        <v>119748.84540999999</v>
      </c>
      <c r="BY206" s="112">
        <v>112687.18812000001</v>
      </c>
      <c r="BZ206" s="112">
        <v>109173.07153</v>
      </c>
      <c r="CA206" s="112">
        <v>115117.05525</v>
      </c>
      <c r="CB206" s="112">
        <v>122596.164</v>
      </c>
      <c r="CC206" s="112">
        <v>131077.46810999999</v>
      </c>
      <c r="CD206" s="112">
        <v>139098.72396</v>
      </c>
      <c r="CE206" s="112">
        <v>139119.50897</v>
      </c>
      <c r="CF206" s="112">
        <v>163545.82973999999</v>
      </c>
      <c r="CG206" s="112">
        <v>5352.4277400000001</v>
      </c>
      <c r="CH206" s="112">
        <v>-11134.38048</v>
      </c>
      <c r="CI206" s="112">
        <v>-9258.4621999999999</v>
      </c>
      <c r="CJ206" s="112">
        <v>-4520.2882099999997</v>
      </c>
      <c r="CK206" s="112">
        <v>-3164.7986000000001</v>
      </c>
      <c r="CL206" s="112">
        <v>4645.07989</v>
      </c>
      <c r="CM206" s="112">
        <v>5801.5737499999996</v>
      </c>
      <c r="CN206" s="112">
        <v>18494.171989999999</v>
      </c>
      <c r="CO206" s="112">
        <v>21627.562979999999</v>
      </c>
      <c r="CP206" s="113">
        <v>63304.457739999998</v>
      </c>
      <c r="CQ206" s="113">
        <v>59122.105389999997</v>
      </c>
      <c r="CR206" s="113">
        <v>53947.729789999998</v>
      </c>
      <c r="CS206" s="113">
        <v>53708.486539999998</v>
      </c>
      <c r="CT206" s="113">
        <v>53674.682789999999</v>
      </c>
      <c r="CU206" s="113">
        <v>54400.090859999997</v>
      </c>
      <c r="CV206" s="113">
        <v>64035.690309999998</v>
      </c>
      <c r="CW206" s="113">
        <v>74675.016629999998</v>
      </c>
      <c r="CX206" s="113">
        <v>84732.214529999997</v>
      </c>
      <c r="CY206" s="113">
        <v>70777.241429999995</v>
      </c>
      <c r="CZ206" s="113">
        <v>70304.783049999998</v>
      </c>
      <c r="DA206" s="113">
        <v>62341.536260000001</v>
      </c>
      <c r="DB206" s="113">
        <v>62936.716549999997</v>
      </c>
      <c r="DC206" s="113">
        <v>64847.86189</v>
      </c>
      <c r="DD206" s="113">
        <v>65376.321680000001</v>
      </c>
      <c r="DE206" s="113">
        <v>88489.486449999997</v>
      </c>
      <c r="DF206" s="113">
        <v>97187.103929999997</v>
      </c>
      <c r="DG206" s="113">
        <v>106640.36973000001</v>
      </c>
      <c r="DH206" s="113">
        <v>61168.86116</v>
      </c>
      <c r="DI206" s="113">
        <v>71830.783259999997</v>
      </c>
      <c r="DJ206" s="113">
        <v>73125.998670000001</v>
      </c>
      <c r="DK206" s="113">
        <v>78241.467170000004</v>
      </c>
      <c r="DL206" s="113">
        <v>83317.411110000001</v>
      </c>
      <c r="DM206" s="113">
        <v>79200.791010000001</v>
      </c>
      <c r="DN206" s="113">
        <v>90342.382029999993</v>
      </c>
      <c r="DO206" s="113">
        <v>82195.827520000006</v>
      </c>
      <c r="DP206" s="113">
        <v>71590.341339999999</v>
      </c>
      <c r="DQ206" s="112">
        <v>9608.3802699999997</v>
      </c>
      <c r="DR206" s="112">
        <v>-1526.0002099999999</v>
      </c>
      <c r="DS206" s="112">
        <v>-10784.46241</v>
      </c>
      <c r="DT206" s="112">
        <v>-15304.750620000001</v>
      </c>
      <c r="DU206" s="112">
        <v>-18469.549220000001</v>
      </c>
      <c r="DV206" s="112">
        <v>-13824.46933</v>
      </c>
      <c r="DW206" s="112">
        <v>-1852.8955800000001</v>
      </c>
      <c r="DX206" s="112">
        <v>14991.27641</v>
      </c>
      <c r="DY206" s="112">
        <v>35050.028389999999</v>
      </c>
      <c r="DZ206" s="112">
        <v>494.64756999999997</v>
      </c>
      <c r="EA206" s="112">
        <v>313.08861000000002</v>
      </c>
      <c r="EB206" s="112">
        <v>209.19901999999999</v>
      </c>
      <c r="EC206" s="112">
        <v>83.087980000000002</v>
      </c>
      <c r="ED206" s="112">
        <v>105.97663</v>
      </c>
      <c r="EE206" s="112">
        <v>-56.578209999999999</v>
      </c>
      <c r="EF206" s="112">
        <v>-518.68395999999996</v>
      </c>
      <c r="EG206" s="112">
        <v>-544.48648000000003</v>
      </c>
      <c r="EH206" s="112">
        <v>-781.76451999999995</v>
      </c>
      <c r="EI206" s="112">
        <v>9007.7615700000006</v>
      </c>
      <c r="EJ206" s="112">
        <v>8221.1006099999995</v>
      </c>
      <c r="EK206" s="112">
        <v>6746.7540200000003</v>
      </c>
      <c r="EL206" s="112">
        <v>6853.3779800000002</v>
      </c>
      <c r="EM206" s="112">
        <v>7154.1856299999999</v>
      </c>
      <c r="EN206" s="112">
        <v>7326.5757899999999</v>
      </c>
      <c r="EO206" s="112">
        <v>7808.3480399999999</v>
      </c>
      <c r="EP206" s="112">
        <v>9325.6395200000006</v>
      </c>
      <c r="EQ206" s="114">
        <v>9024.0774799999999</v>
      </c>
    </row>
    <row r="207" spans="1:147" x14ac:dyDescent="0.25">
      <c r="A207" s="110" t="s">
        <v>229</v>
      </c>
      <c r="B207" s="110">
        <v>5527</v>
      </c>
      <c r="C207" s="110"/>
      <c r="D207" s="111">
        <v>3793.8011999999999</v>
      </c>
      <c r="E207" s="111">
        <v>4075.4000700000001</v>
      </c>
      <c r="F207" s="111">
        <v>3940.08079</v>
      </c>
      <c r="G207" s="111">
        <v>4050.1469299999999</v>
      </c>
      <c r="H207" s="111">
        <v>4102.29918</v>
      </c>
      <c r="I207" s="111">
        <v>4293.7547100000002</v>
      </c>
      <c r="J207" s="111">
        <v>4379.1244200000001</v>
      </c>
      <c r="K207" s="111">
        <v>4571.8586699999996</v>
      </c>
      <c r="L207" s="111">
        <v>4591.8603000000003</v>
      </c>
      <c r="M207" s="111">
        <v>4164.6329900000001</v>
      </c>
      <c r="N207" s="111">
        <v>3886.7513800000002</v>
      </c>
      <c r="O207" s="111">
        <v>4040.6613900000002</v>
      </c>
      <c r="P207" s="111">
        <v>4135.2314699999997</v>
      </c>
      <c r="Q207" s="111">
        <v>4272.0420400000003</v>
      </c>
      <c r="R207" s="111">
        <v>4496.4433600000002</v>
      </c>
      <c r="S207" s="111">
        <v>4745.8831200000004</v>
      </c>
      <c r="T207" s="111">
        <v>4713.73531</v>
      </c>
      <c r="U207" s="111">
        <v>4969.2169599999997</v>
      </c>
      <c r="V207" s="112">
        <v>-370.83179000000001</v>
      </c>
      <c r="W207" s="112">
        <v>188.64868999999999</v>
      </c>
      <c r="X207" s="112">
        <v>-100.5806</v>
      </c>
      <c r="Y207" s="112">
        <v>-85.084539999999805</v>
      </c>
      <c r="Z207" s="112">
        <v>-169.74286000000001</v>
      </c>
      <c r="AA207" s="112">
        <v>-202.68865</v>
      </c>
      <c r="AB207" s="112">
        <v>-366.75869999999998</v>
      </c>
      <c r="AC207" s="112">
        <v>-141.87664000000001</v>
      </c>
      <c r="AD207" s="112">
        <v>-377.35665999999901</v>
      </c>
      <c r="AE207" s="111">
        <v>3524.1601999999998</v>
      </c>
      <c r="AF207" s="111">
        <v>3840.7271700000001</v>
      </c>
      <c r="AG207" s="111">
        <v>3756.4041900000002</v>
      </c>
      <c r="AH207" s="111">
        <v>3852.7469299999998</v>
      </c>
      <c r="AI207" s="111">
        <v>3887.2511800000002</v>
      </c>
      <c r="AJ207" s="111">
        <v>4081.0547099999999</v>
      </c>
      <c r="AK207" s="111">
        <v>4166.1244200000001</v>
      </c>
      <c r="AL207" s="111">
        <v>4333.8586699999996</v>
      </c>
      <c r="AM207" s="111">
        <v>4367.3603000000003</v>
      </c>
      <c r="AN207" s="112">
        <v>640.47279000000003</v>
      </c>
      <c r="AO207" s="112">
        <v>46.024209999999997</v>
      </c>
      <c r="AP207" s="112">
        <v>284.25720000000001</v>
      </c>
      <c r="AQ207" s="112">
        <v>282.48453999999998</v>
      </c>
      <c r="AR207" s="112">
        <v>384.79086000000001</v>
      </c>
      <c r="AS207" s="112">
        <v>415.38864999999998</v>
      </c>
      <c r="AT207" s="112">
        <v>579.75869999999998</v>
      </c>
      <c r="AU207" s="112">
        <v>379.87664000000001</v>
      </c>
      <c r="AV207" s="112">
        <v>601.85665999999901</v>
      </c>
      <c r="AW207" s="113">
        <v>164.48625000000001</v>
      </c>
      <c r="AX207" s="113">
        <v>21.170300000000001</v>
      </c>
      <c r="AY207" s="113">
        <v>205.95660000000001</v>
      </c>
      <c r="AZ207" s="113">
        <v>906.39089999999999</v>
      </c>
      <c r="BA207" s="113">
        <v>207.66036</v>
      </c>
      <c r="BB207" s="113">
        <v>932.64770999999996</v>
      </c>
      <c r="BC207" s="113">
        <v>299.65073999999998</v>
      </c>
      <c r="BD207" s="113">
        <v>189.00364999999999</v>
      </c>
      <c r="BE207" s="113">
        <v>212.78479999999999</v>
      </c>
      <c r="BF207" s="112">
        <v>94.867750000000001</v>
      </c>
      <c r="BG207" s="112">
        <v>0</v>
      </c>
      <c r="BH207" s="112">
        <v>0</v>
      </c>
      <c r="BI207" s="112">
        <v>0</v>
      </c>
      <c r="BJ207" s="112">
        <v>555.64049999999997</v>
      </c>
      <c r="BK207" s="112">
        <v>851.39369999999997</v>
      </c>
      <c r="BL207" s="112">
        <v>0</v>
      </c>
      <c r="BM207" s="112">
        <v>169.93871999999999</v>
      </c>
      <c r="BN207" s="112">
        <v>32.54824</v>
      </c>
      <c r="BO207" s="112">
        <v>69.618499999999997</v>
      </c>
      <c r="BP207" s="112">
        <v>21.170300000000001</v>
      </c>
      <c r="BQ207" s="112">
        <v>205.95660000000001</v>
      </c>
      <c r="BR207" s="112">
        <v>906.39089999999999</v>
      </c>
      <c r="BS207" s="112">
        <v>-347.98014000000001</v>
      </c>
      <c r="BT207" s="112">
        <v>81.254009999999994</v>
      </c>
      <c r="BU207" s="112">
        <v>299.65073999999998</v>
      </c>
      <c r="BV207" s="112">
        <v>19.06493</v>
      </c>
      <c r="BW207" s="112">
        <v>180.23656</v>
      </c>
      <c r="BX207" s="112">
        <v>3688.6464500000002</v>
      </c>
      <c r="BY207" s="112">
        <v>3861.8974699999999</v>
      </c>
      <c r="BZ207" s="112">
        <v>3962.3607900000002</v>
      </c>
      <c r="CA207" s="112">
        <v>4759.1378299999997</v>
      </c>
      <c r="CB207" s="112">
        <v>4094.9115400000001</v>
      </c>
      <c r="CC207" s="112">
        <v>5013.7024199999996</v>
      </c>
      <c r="CD207" s="112">
        <v>4465.7751600000001</v>
      </c>
      <c r="CE207" s="112">
        <v>4522.8623200000002</v>
      </c>
      <c r="CF207" s="112">
        <v>4580.1450999999997</v>
      </c>
      <c r="CG207" s="112">
        <v>-570.85428999999999</v>
      </c>
      <c r="CH207" s="112">
        <v>-24.853909999999999</v>
      </c>
      <c r="CI207" s="112">
        <v>-78.300600000000003</v>
      </c>
      <c r="CJ207" s="112">
        <v>623.90635999999995</v>
      </c>
      <c r="CK207" s="112">
        <v>-732.77099999999996</v>
      </c>
      <c r="CL207" s="112">
        <v>-334.13463999999999</v>
      </c>
      <c r="CM207" s="112">
        <v>-280.10795999999999</v>
      </c>
      <c r="CN207" s="112">
        <v>-360.81171000000001</v>
      </c>
      <c r="CO207" s="112">
        <v>-421.62009999999998</v>
      </c>
      <c r="CP207" s="113">
        <v>3045.8471500000001</v>
      </c>
      <c r="CQ207" s="113">
        <v>3024.8497000000002</v>
      </c>
      <c r="CR207" s="113">
        <v>3000.9</v>
      </c>
      <c r="CS207" s="113">
        <v>2973.1</v>
      </c>
      <c r="CT207" s="113">
        <v>4448.5</v>
      </c>
      <c r="CU207" s="113">
        <v>4620</v>
      </c>
      <c r="CV207" s="113">
        <v>4400</v>
      </c>
      <c r="CW207" s="113">
        <v>4400</v>
      </c>
      <c r="CX207" s="113">
        <v>4400</v>
      </c>
      <c r="CY207" s="113">
        <v>3298.9274</v>
      </c>
      <c r="CZ207" s="113">
        <v>3273.6365599999999</v>
      </c>
      <c r="DA207" s="113">
        <v>3206.1809499999999</v>
      </c>
      <c r="DB207" s="113">
        <v>3305.0066499999998</v>
      </c>
      <c r="DC207" s="113">
        <v>4929.1601799999999</v>
      </c>
      <c r="DD207" s="113">
        <v>4975.6616700000004</v>
      </c>
      <c r="DE207" s="113">
        <v>4664.83878</v>
      </c>
      <c r="DF207" s="113">
        <v>4614.9990100000005</v>
      </c>
      <c r="DG207" s="113">
        <v>4652.1498199999996</v>
      </c>
      <c r="DH207" s="113">
        <v>3819.39984</v>
      </c>
      <c r="DI207" s="113">
        <v>3818.9629100000002</v>
      </c>
      <c r="DJ207" s="113">
        <v>3829.8078999999998</v>
      </c>
      <c r="DK207" s="113">
        <v>3304.7272400000002</v>
      </c>
      <c r="DL207" s="113">
        <v>5661.6517700000004</v>
      </c>
      <c r="DM207" s="113">
        <v>6042.2879000000003</v>
      </c>
      <c r="DN207" s="113">
        <v>6011.5729700000002</v>
      </c>
      <c r="DO207" s="113">
        <v>6322.5449099999996</v>
      </c>
      <c r="DP207" s="113">
        <v>6781.3158199999998</v>
      </c>
      <c r="DQ207" s="112">
        <v>-520.47244000000001</v>
      </c>
      <c r="DR207" s="112">
        <v>-545.32635000000005</v>
      </c>
      <c r="DS207" s="112">
        <v>-623.62694999999997</v>
      </c>
      <c r="DT207" s="112">
        <v>0.27940999999999999</v>
      </c>
      <c r="DU207" s="112">
        <v>-732.49158999999997</v>
      </c>
      <c r="DV207" s="112">
        <v>-1066.6262300000001</v>
      </c>
      <c r="DW207" s="112">
        <v>-1346.7341899999999</v>
      </c>
      <c r="DX207" s="112">
        <v>-1707.5459000000001</v>
      </c>
      <c r="DY207" s="112">
        <v>-2129.1660000000002</v>
      </c>
      <c r="DZ207" s="112">
        <v>24.459040000000002</v>
      </c>
      <c r="EA207" s="112">
        <v>28.640350000000002</v>
      </c>
      <c r="EB207" s="112">
        <v>28.227920000000001</v>
      </c>
      <c r="EC207" s="112">
        <v>4.0256400000000001</v>
      </c>
      <c r="ED207" s="112">
        <v>-9.2915200000000002</v>
      </c>
      <c r="EE207" s="112">
        <v>-3.5648300000000002</v>
      </c>
      <c r="EF207" s="112">
        <v>-13.49614</v>
      </c>
      <c r="EG207" s="112">
        <v>-12.246180000000001</v>
      </c>
      <c r="EH207" s="112">
        <v>-6.7417800000000003</v>
      </c>
      <c r="EI207" s="112">
        <v>294.10003999999998</v>
      </c>
      <c r="EJ207" s="112">
        <v>263.31335000000001</v>
      </c>
      <c r="EK207" s="112">
        <v>211.90492</v>
      </c>
      <c r="EL207" s="112">
        <v>201.42563999999999</v>
      </c>
      <c r="EM207" s="112">
        <v>205.75648000000001</v>
      </c>
      <c r="EN207" s="112">
        <v>209.13516999999999</v>
      </c>
      <c r="EO207" s="112">
        <v>199.50386</v>
      </c>
      <c r="EP207" s="112">
        <v>225.75381999999999</v>
      </c>
      <c r="EQ207" s="114">
        <v>217.75821999999999</v>
      </c>
    </row>
    <row r="208" spans="1:147" x14ac:dyDescent="0.25">
      <c r="A208" s="110" t="s">
        <v>228</v>
      </c>
      <c r="B208" s="110">
        <v>5678</v>
      </c>
      <c r="C208" s="110"/>
      <c r="D208" s="111">
        <v>23729.676070000001</v>
      </c>
      <c r="E208" s="111">
        <v>23313.33064</v>
      </c>
      <c r="F208" s="111">
        <v>25293.597440000001</v>
      </c>
      <c r="G208" s="111">
        <v>24372.888210000001</v>
      </c>
      <c r="H208" s="111">
        <v>24084.04423</v>
      </c>
      <c r="I208" s="111">
        <v>25963.437140000002</v>
      </c>
      <c r="J208" s="111">
        <v>26114.433860000001</v>
      </c>
      <c r="K208" s="111">
        <v>27609.20177</v>
      </c>
      <c r="L208" s="111">
        <v>25493.510539999999</v>
      </c>
      <c r="M208" s="111">
        <v>24574.62571</v>
      </c>
      <c r="N208" s="111">
        <v>24843.270970000001</v>
      </c>
      <c r="O208" s="111">
        <v>26702.055789999999</v>
      </c>
      <c r="P208" s="111">
        <v>27260.881580000001</v>
      </c>
      <c r="Q208" s="111">
        <v>27871.21357</v>
      </c>
      <c r="R208" s="111">
        <v>28744.561890000001</v>
      </c>
      <c r="S208" s="111">
        <v>29623.927250000001</v>
      </c>
      <c r="T208" s="111">
        <v>27733.271219999999</v>
      </c>
      <c r="U208" s="111">
        <v>29370.952799999999</v>
      </c>
      <c r="V208" s="112">
        <v>-844.94963999999902</v>
      </c>
      <c r="W208" s="112">
        <v>-1529.9403299999999</v>
      </c>
      <c r="X208" s="112">
        <v>-1408.4583500000001</v>
      </c>
      <c r="Y208" s="112">
        <v>-2887.9933700000001</v>
      </c>
      <c r="Z208" s="112">
        <v>-3787.1693399999999</v>
      </c>
      <c r="AA208" s="112">
        <v>-2781.1247499999999</v>
      </c>
      <c r="AB208" s="112">
        <v>-3509.4933900000001</v>
      </c>
      <c r="AC208" s="112">
        <v>-124.06944999999899</v>
      </c>
      <c r="AD208" s="112">
        <v>-3877.4422599999998</v>
      </c>
      <c r="AE208" s="111">
        <v>21294.571070000002</v>
      </c>
      <c r="AF208" s="111">
        <v>21214.818240000001</v>
      </c>
      <c r="AG208" s="111">
        <v>22240.427940000001</v>
      </c>
      <c r="AH208" s="111">
        <v>22546.013210000001</v>
      </c>
      <c r="AI208" s="111">
        <v>22504.336230000001</v>
      </c>
      <c r="AJ208" s="111">
        <v>23858.474989999999</v>
      </c>
      <c r="AK208" s="111">
        <v>24331.443070000001</v>
      </c>
      <c r="AL208" s="111">
        <v>26141.725920000001</v>
      </c>
      <c r="AM208" s="111">
        <v>24060.770639999999</v>
      </c>
      <c r="AN208" s="112">
        <v>3280.0546399999998</v>
      </c>
      <c r="AO208" s="112">
        <v>3628.45273</v>
      </c>
      <c r="AP208" s="112">
        <v>4461.6278499999999</v>
      </c>
      <c r="AQ208" s="112">
        <v>4714.8683700000001</v>
      </c>
      <c r="AR208" s="112">
        <v>5366.87734</v>
      </c>
      <c r="AS208" s="112">
        <v>4886.0869000000002</v>
      </c>
      <c r="AT208" s="112">
        <v>5292.4841800000004</v>
      </c>
      <c r="AU208" s="112">
        <v>1591.5453</v>
      </c>
      <c r="AV208" s="112">
        <v>5310.1821600000003</v>
      </c>
      <c r="AW208" s="113">
        <v>4627.4924899999996</v>
      </c>
      <c r="AX208" s="113">
        <v>2613.7415700000001</v>
      </c>
      <c r="AY208" s="113">
        <v>3329.4357</v>
      </c>
      <c r="AZ208" s="113">
        <v>1691.6762000000001</v>
      </c>
      <c r="BA208" s="113">
        <v>594.52410999999995</v>
      </c>
      <c r="BB208" s="113">
        <v>1978.9257299999999</v>
      </c>
      <c r="BC208" s="113">
        <v>2265.9075899999998</v>
      </c>
      <c r="BD208" s="113">
        <v>2096.8265200000001</v>
      </c>
      <c r="BE208" s="113">
        <v>2672.6660999999999</v>
      </c>
      <c r="BF208" s="112">
        <v>1095.8498</v>
      </c>
      <c r="BG208" s="112">
        <v>376.67899999999997</v>
      </c>
      <c r="BH208" s="112">
        <v>60.700749999999999</v>
      </c>
      <c r="BI208" s="112">
        <v>328.59289999999999</v>
      </c>
      <c r="BJ208" s="112">
        <v>123.2865</v>
      </c>
      <c r="BK208" s="112">
        <v>1018.865</v>
      </c>
      <c r="BL208" s="112">
        <v>140.74137999999999</v>
      </c>
      <c r="BM208" s="112">
        <v>776.33109999999999</v>
      </c>
      <c r="BN208" s="112">
        <v>67.064999999999998</v>
      </c>
      <c r="BO208" s="112">
        <v>3531.6426900000001</v>
      </c>
      <c r="BP208" s="112">
        <v>2237.0625700000001</v>
      </c>
      <c r="BQ208" s="112">
        <v>3268.73495</v>
      </c>
      <c r="BR208" s="112">
        <v>1363.0833</v>
      </c>
      <c r="BS208" s="112">
        <v>471.23761000000002</v>
      </c>
      <c r="BT208" s="112">
        <v>960.06073000000004</v>
      </c>
      <c r="BU208" s="112">
        <v>2125.1662099999999</v>
      </c>
      <c r="BV208" s="112">
        <v>1320.49542</v>
      </c>
      <c r="BW208" s="112">
        <v>2605.6010999999999</v>
      </c>
      <c r="BX208" s="112">
        <v>25922.063559999999</v>
      </c>
      <c r="BY208" s="112">
        <v>23828.559809999999</v>
      </c>
      <c r="BZ208" s="112">
        <v>25569.86364</v>
      </c>
      <c r="CA208" s="112">
        <v>24237.689409999999</v>
      </c>
      <c r="CB208" s="112">
        <v>23098.860339999999</v>
      </c>
      <c r="CC208" s="112">
        <v>25837.400720000001</v>
      </c>
      <c r="CD208" s="112">
        <v>26597.35066</v>
      </c>
      <c r="CE208" s="112">
        <v>28238.552439999999</v>
      </c>
      <c r="CF208" s="112">
        <v>26733.436740000001</v>
      </c>
      <c r="CG208" s="112">
        <v>251.58805000000001</v>
      </c>
      <c r="CH208" s="112">
        <v>-1391.3901599999999</v>
      </c>
      <c r="CI208" s="112">
        <v>-1192.8929000000001</v>
      </c>
      <c r="CJ208" s="112">
        <v>-3351.7850699999999</v>
      </c>
      <c r="CK208" s="112">
        <v>-4895.6397299999999</v>
      </c>
      <c r="CL208" s="112">
        <v>-3926.0261700000001</v>
      </c>
      <c r="CM208" s="112">
        <v>-3167.3179700000001</v>
      </c>
      <c r="CN208" s="112">
        <v>-271.04987999999997</v>
      </c>
      <c r="CO208" s="112">
        <v>-2704.58106</v>
      </c>
      <c r="CP208" s="113">
        <v>33632.371939999997</v>
      </c>
      <c r="CQ208" s="113">
        <v>31910.794239999999</v>
      </c>
      <c r="CR208" s="113">
        <v>31384.423210000001</v>
      </c>
      <c r="CS208" s="113">
        <v>29807.036660000002</v>
      </c>
      <c r="CT208" s="113">
        <v>29264.793720000001</v>
      </c>
      <c r="CU208" s="113">
        <v>26176.400000000001</v>
      </c>
      <c r="CV208" s="113">
        <v>22395.5</v>
      </c>
      <c r="CW208" s="113">
        <v>19074.599999999999</v>
      </c>
      <c r="CX208" s="113">
        <v>12410.349249999999</v>
      </c>
      <c r="CY208" s="113">
        <v>37601.252419999997</v>
      </c>
      <c r="CZ208" s="113">
        <v>35072.941639999997</v>
      </c>
      <c r="DA208" s="113">
        <v>35311.300629999998</v>
      </c>
      <c r="DB208" s="113">
        <v>33697.749929999998</v>
      </c>
      <c r="DC208" s="113">
        <v>33151.910680000001</v>
      </c>
      <c r="DD208" s="113">
        <v>30010.09316</v>
      </c>
      <c r="DE208" s="113">
        <v>26751.272209999999</v>
      </c>
      <c r="DF208" s="113">
        <v>22966.327120000002</v>
      </c>
      <c r="DG208" s="113">
        <v>15376.30608</v>
      </c>
      <c r="DH208" s="113">
        <v>16951.000499999998</v>
      </c>
      <c r="DI208" s="113">
        <v>16130.08916</v>
      </c>
      <c r="DJ208" s="113">
        <v>17561.47064</v>
      </c>
      <c r="DK208" s="113">
        <v>19299.719010000001</v>
      </c>
      <c r="DL208" s="113">
        <v>23649.533490000002</v>
      </c>
      <c r="DM208" s="113">
        <v>24433.756140000001</v>
      </c>
      <c r="DN208" s="113">
        <v>24361.802909999999</v>
      </c>
      <c r="DO208" s="113">
        <v>20847.9077</v>
      </c>
      <c r="DP208" s="113">
        <v>15962.467720000001</v>
      </c>
      <c r="DQ208" s="112">
        <v>20650.251919999999</v>
      </c>
      <c r="DR208" s="112">
        <v>18942.852480000001</v>
      </c>
      <c r="DS208" s="112">
        <v>17749.829989999998</v>
      </c>
      <c r="DT208" s="112">
        <v>14398.030919999999</v>
      </c>
      <c r="DU208" s="112">
        <v>9502.3771899999992</v>
      </c>
      <c r="DV208" s="112">
        <v>5576.3370199999999</v>
      </c>
      <c r="DW208" s="112">
        <v>2389.4693000000002</v>
      </c>
      <c r="DX208" s="112">
        <v>2118.4194200000002</v>
      </c>
      <c r="DY208" s="112">
        <v>-586.16164000000003</v>
      </c>
      <c r="DZ208" s="112">
        <v>720.16474000000005</v>
      </c>
      <c r="EA208" s="112">
        <v>691.39413999999999</v>
      </c>
      <c r="EB208" s="112">
        <v>596.14117999999996</v>
      </c>
      <c r="EC208" s="112">
        <v>502.80626000000001</v>
      </c>
      <c r="ED208" s="112">
        <v>399.46192000000002</v>
      </c>
      <c r="EE208" s="112">
        <v>310.25196999999997</v>
      </c>
      <c r="EF208" s="112">
        <v>201.39028999999999</v>
      </c>
      <c r="EG208" s="112">
        <v>157.48500000000001</v>
      </c>
      <c r="EH208" s="112">
        <v>9.0613200000000003</v>
      </c>
      <c r="EI208" s="112">
        <v>3155.2697400000002</v>
      </c>
      <c r="EJ208" s="112">
        <v>2789.9061400000001</v>
      </c>
      <c r="EK208" s="112">
        <v>3649.3111800000001</v>
      </c>
      <c r="EL208" s="112">
        <v>2329.6812599999998</v>
      </c>
      <c r="EM208" s="112">
        <v>1979.16992</v>
      </c>
      <c r="EN208" s="112">
        <v>2415.2139699999998</v>
      </c>
      <c r="EO208" s="112">
        <v>1984.38129</v>
      </c>
      <c r="EP208" s="112">
        <v>1624.961</v>
      </c>
      <c r="EQ208" s="114">
        <v>1441.80132</v>
      </c>
    </row>
    <row r="209" spans="1:147" x14ac:dyDescent="0.25">
      <c r="A209" s="110" t="s">
        <v>227</v>
      </c>
      <c r="B209" s="110">
        <v>5563</v>
      </c>
      <c r="C209" s="110"/>
      <c r="D209" s="111">
        <v>478.91681</v>
      </c>
      <c r="E209" s="111">
        <v>574.67421999999999</v>
      </c>
      <c r="F209" s="111">
        <v>465.96066000000002</v>
      </c>
      <c r="G209" s="111">
        <v>480.56956000000002</v>
      </c>
      <c r="H209" s="111">
        <v>555.82683999999995</v>
      </c>
      <c r="I209" s="111">
        <v>523.82942000000003</v>
      </c>
      <c r="J209" s="111">
        <v>550.16720999999995</v>
      </c>
      <c r="K209" s="111">
        <v>645.21347000000003</v>
      </c>
      <c r="L209" s="111">
        <v>619.67534999999998</v>
      </c>
      <c r="M209" s="111">
        <v>561.70329000000004</v>
      </c>
      <c r="N209" s="111">
        <v>537.27566999999999</v>
      </c>
      <c r="O209" s="111">
        <v>504.78778</v>
      </c>
      <c r="P209" s="111">
        <v>546.43068000000005</v>
      </c>
      <c r="Q209" s="111">
        <v>495.99934999999999</v>
      </c>
      <c r="R209" s="111">
        <v>529.66474000000005</v>
      </c>
      <c r="S209" s="111">
        <v>572.61488999999995</v>
      </c>
      <c r="T209" s="111">
        <v>599.24253999999996</v>
      </c>
      <c r="U209" s="111">
        <v>698.02624000000003</v>
      </c>
      <c r="V209" s="112">
        <v>-82.786479999999997</v>
      </c>
      <c r="W209" s="112">
        <v>37.39855</v>
      </c>
      <c r="X209" s="112">
        <v>-38.827120000000001</v>
      </c>
      <c r="Y209" s="112">
        <v>-65.86112</v>
      </c>
      <c r="Z209" s="112">
        <v>59.827489999999997</v>
      </c>
      <c r="AA209" s="112">
        <v>-5.8353200000000198</v>
      </c>
      <c r="AB209" s="112">
        <v>-22.447679999999998</v>
      </c>
      <c r="AC209" s="112">
        <v>45.970930000000102</v>
      </c>
      <c r="AD209" s="112">
        <v>-78.350890000000007</v>
      </c>
      <c r="AE209" s="111">
        <v>458.91681</v>
      </c>
      <c r="AF209" s="111">
        <v>551.67421999999999</v>
      </c>
      <c r="AG209" s="111">
        <v>422.96066000000002</v>
      </c>
      <c r="AH209" s="111">
        <v>443.54991000000001</v>
      </c>
      <c r="AI209" s="111">
        <v>525.82683999999995</v>
      </c>
      <c r="AJ209" s="111">
        <v>493.82942000000003</v>
      </c>
      <c r="AK209" s="111">
        <v>508.18421000000001</v>
      </c>
      <c r="AL209" s="111">
        <v>615.21347000000003</v>
      </c>
      <c r="AM209" s="111">
        <v>589.67534999999998</v>
      </c>
      <c r="AN209" s="112">
        <v>102.78648</v>
      </c>
      <c r="AO209" s="112">
        <v>-14.39855</v>
      </c>
      <c r="AP209" s="112">
        <v>81.827119999999994</v>
      </c>
      <c r="AQ209" s="112">
        <v>102.88077</v>
      </c>
      <c r="AR209" s="112">
        <v>-29.827490000000001</v>
      </c>
      <c r="AS209" s="112">
        <v>35.835320000000003</v>
      </c>
      <c r="AT209" s="112">
        <v>64.430679999999896</v>
      </c>
      <c r="AU209" s="112">
        <v>-15.9709300000001</v>
      </c>
      <c r="AV209" s="112">
        <v>108.35089000000001</v>
      </c>
      <c r="AW209" s="113">
        <v>95.9</v>
      </c>
      <c r="AX209" s="113">
        <v>495.24470000000002</v>
      </c>
      <c r="AY209" s="113">
        <v>0</v>
      </c>
      <c r="AZ209" s="113">
        <v>0</v>
      </c>
      <c r="BA209" s="113">
        <v>0</v>
      </c>
      <c r="BB209" s="113">
        <v>245.72815</v>
      </c>
      <c r="BC209" s="113">
        <v>76.649979999999999</v>
      </c>
      <c r="BD209" s="113">
        <v>0</v>
      </c>
      <c r="BE209" s="113">
        <v>0</v>
      </c>
      <c r="BF209" s="112">
        <v>0</v>
      </c>
      <c r="BG209" s="112">
        <v>33.250999999999998</v>
      </c>
      <c r="BH209" s="112">
        <v>0</v>
      </c>
      <c r="BI209" s="112">
        <v>0</v>
      </c>
      <c r="BJ209" s="112">
        <v>0</v>
      </c>
      <c r="BK209" s="112">
        <v>0</v>
      </c>
      <c r="BL209" s="112">
        <v>0</v>
      </c>
      <c r="BM209" s="112">
        <v>0</v>
      </c>
      <c r="BN209" s="112">
        <v>0</v>
      </c>
      <c r="BO209" s="112">
        <v>95.9</v>
      </c>
      <c r="BP209" s="112">
        <v>461.99369999999999</v>
      </c>
      <c r="BQ209" s="112">
        <v>0</v>
      </c>
      <c r="BR209" s="112">
        <v>0</v>
      </c>
      <c r="BS209" s="112">
        <v>0</v>
      </c>
      <c r="BT209" s="112">
        <v>245.72815</v>
      </c>
      <c r="BU209" s="112">
        <v>76.649979999999999</v>
      </c>
      <c r="BV209" s="112">
        <v>0</v>
      </c>
      <c r="BW209" s="112">
        <v>0</v>
      </c>
      <c r="BX209" s="112">
        <v>554.81681000000003</v>
      </c>
      <c r="BY209" s="112">
        <v>1046.9189200000001</v>
      </c>
      <c r="BZ209" s="112">
        <v>422.96066000000002</v>
      </c>
      <c r="CA209" s="112">
        <v>443.54991000000001</v>
      </c>
      <c r="CB209" s="112">
        <v>525.82683999999995</v>
      </c>
      <c r="CC209" s="112">
        <v>739.55757000000006</v>
      </c>
      <c r="CD209" s="112">
        <v>584.83419000000004</v>
      </c>
      <c r="CE209" s="112">
        <v>615.21347000000003</v>
      </c>
      <c r="CF209" s="112">
        <v>589.67534999999998</v>
      </c>
      <c r="CG209" s="112">
        <v>-6.8864799999999997</v>
      </c>
      <c r="CH209" s="112">
        <v>476.39224999999999</v>
      </c>
      <c r="CI209" s="112">
        <v>-81.827119999999994</v>
      </c>
      <c r="CJ209" s="112">
        <v>-102.88077</v>
      </c>
      <c r="CK209" s="112">
        <v>29.827490000000001</v>
      </c>
      <c r="CL209" s="112">
        <v>209.89283</v>
      </c>
      <c r="CM209" s="112">
        <v>12.2193</v>
      </c>
      <c r="CN209" s="112">
        <v>15.970929999999999</v>
      </c>
      <c r="CO209" s="112">
        <v>-108.35089000000001</v>
      </c>
      <c r="CP209" s="113">
        <v>573.20000000000005</v>
      </c>
      <c r="CQ209" s="113">
        <v>552.85</v>
      </c>
      <c r="CR209" s="113">
        <v>532.5</v>
      </c>
      <c r="CS209" s="113">
        <v>512.15</v>
      </c>
      <c r="CT209" s="113">
        <v>492.96104000000003</v>
      </c>
      <c r="CU209" s="113">
        <v>771.45</v>
      </c>
      <c r="CV209" s="113">
        <v>736.1</v>
      </c>
      <c r="CW209" s="113">
        <v>700.75</v>
      </c>
      <c r="CX209" s="113">
        <v>665.4</v>
      </c>
      <c r="CY209" s="113">
        <v>638.27245000000005</v>
      </c>
      <c r="CZ209" s="113">
        <v>593.24180000000001</v>
      </c>
      <c r="DA209" s="113">
        <v>578.6934</v>
      </c>
      <c r="DB209" s="113">
        <v>580.61335999999994</v>
      </c>
      <c r="DC209" s="113">
        <v>544.11806000000001</v>
      </c>
      <c r="DD209" s="113">
        <v>808.69015000000002</v>
      </c>
      <c r="DE209" s="113">
        <v>789.99570000000006</v>
      </c>
      <c r="DF209" s="113">
        <v>793.49625000000003</v>
      </c>
      <c r="DG209" s="113">
        <v>778.14039000000002</v>
      </c>
      <c r="DH209" s="113">
        <v>915.16688999999997</v>
      </c>
      <c r="DI209" s="113">
        <v>393.74509</v>
      </c>
      <c r="DJ209" s="113">
        <v>461.02350999999999</v>
      </c>
      <c r="DK209" s="113">
        <v>565.82363999999995</v>
      </c>
      <c r="DL209" s="113">
        <v>499.50004999999999</v>
      </c>
      <c r="DM209" s="113">
        <v>554.17930999999999</v>
      </c>
      <c r="DN209" s="113">
        <v>523.26556000000005</v>
      </c>
      <c r="DO209" s="113">
        <v>510.79518000000002</v>
      </c>
      <c r="DP209" s="113">
        <v>603.79021</v>
      </c>
      <c r="DQ209" s="112">
        <v>-276.89443999999997</v>
      </c>
      <c r="DR209" s="112">
        <v>199.49671000000001</v>
      </c>
      <c r="DS209" s="112">
        <v>117.66989</v>
      </c>
      <c r="DT209" s="112">
        <v>14.789720000000001</v>
      </c>
      <c r="DU209" s="112">
        <v>44.618009999999998</v>
      </c>
      <c r="DV209" s="112">
        <v>254.51084</v>
      </c>
      <c r="DW209" s="112">
        <v>266.73014000000001</v>
      </c>
      <c r="DX209" s="112">
        <v>282.70107000000002</v>
      </c>
      <c r="DY209" s="112">
        <v>174.35017999999999</v>
      </c>
      <c r="DZ209" s="112">
        <v>-2.4259400000000002</v>
      </c>
      <c r="EA209" s="112">
        <v>5.9330999999999996</v>
      </c>
      <c r="EB209" s="112">
        <v>5.7947800000000003</v>
      </c>
      <c r="EC209" s="112">
        <v>4.7802600000000002</v>
      </c>
      <c r="ED209" s="112">
        <v>3.6164299999999998</v>
      </c>
      <c r="EE209" s="112">
        <v>3.4413999999999998</v>
      </c>
      <c r="EF209" s="112">
        <v>5.4714400000000003</v>
      </c>
      <c r="EG209" s="112">
        <v>4.25943</v>
      </c>
      <c r="EH209" s="112">
        <v>4.5974700000000004</v>
      </c>
      <c r="EI209" s="112">
        <v>17.574059999999999</v>
      </c>
      <c r="EJ209" s="112">
        <v>28.9331</v>
      </c>
      <c r="EK209" s="112">
        <v>48.794780000000003</v>
      </c>
      <c r="EL209" s="112">
        <v>41.800260000000002</v>
      </c>
      <c r="EM209" s="112">
        <v>33.616430000000001</v>
      </c>
      <c r="EN209" s="112">
        <v>33.441400000000002</v>
      </c>
      <c r="EO209" s="112">
        <v>47.454439999999998</v>
      </c>
      <c r="EP209" s="112">
        <v>34.259430000000002</v>
      </c>
      <c r="EQ209" s="114">
        <v>34.597470000000001</v>
      </c>
    </row>
    <row r="210" spans="1:147" x14ac:dyDescent="0.25">
      <c r="A210" s="110" t="s">
        <v>226</v>
      </c>
      <c r="B210" s="110">
        <v>5564</v>
      </c>
      <c r="C210" s="110"/>
      <c r="D210" s="111">
        <v>320.01828</v>
      </c>
      <c r="E210" s="111">
        <v>335.46940999999998</v>
      </c>
      <c r="F210" s="111">
        <v>321.54745000000003</v>
      </c>
      <c r="G210" s="111">
        <v>327.78609</v>
      </c>
      <c r="H210" s="111">
        <v>397.09730999999999</v>
      </c>
      <c r="I210" s="111">
        <v>427.58283</v>
      </c>
      <c r="J210" s="111">
        <v>371.66404</v>
      </c>
      <c r="K210" s="111">
        <v>393.06452000000002</v>
      </c>
      <c r="L210" s="111">
        <v>398.71105999999997</v>
      </c>
      <c r="M210" s="111">
        <v>352.58582000000001</v>
      </c>
      <c r="N210" s="111">
        <v>363.33888999999999</v>
      </c>
      <c r="O210" s="111">
        <v>310.45812000000001</v>
      </c>
      <c r="P210" s="111">
        <v>353.93488000000002</v>
      </c>
      <c r="Q210" s="111">
        <v>407.42119000000002</v>
      </c>
      <c r="R210" s="111">
        <v>418.65172000000001</v>
      </c>
      <c r="S210" s="111">
        <v>356.59291999999999</v>
      </c>
      <c r="T210" s="111">
        <v>384.32897000000003</v>
      </c>
      <c r="U210" s="111">
        <v>407.67991999999998</v>
      </c>
      <c r="V210" s="112">
        <v>-32.567540000000001</v>
      </c>
      <c r="W210" s="112">
        <v>-27.869479999999999</v>
      </c>
      <c r="X210" s="112">
        <v>11.08933</v>
      </c>
      <c r="Y210" s="112">
        <v>-26.148790000000002</v>
      </c>
      <c r="Z210" s="112">
        <v>-10.323880000000001</v>
      </c>
      <c r="AA210" s="112">
        <v>8.9311099999999897</v>
      </c>
      <c r="AB210" s="112">
        <v>15.071120000000001</v>
      </c>
      <c r="AC210" s="112">
        <v>8.7355499999999893</v>
      </c>
      <c r="AD210" s="112">
        <v>-8.96886000000001</v>
      </c>
      <c r="AE210" s="111">
        <v>265.51828</v>
      </c>
      <c r="AF210" s="111">
        <v>281.26940999999999</v>
      </c>
      <c r="AG210" s="111">
        <v>266.14744999999999</v>
      </c>
      <c r="AH210" s="111">
        <v>274.38609000000002</v>
      </c>
      <c r="AI210" s="111">
        <v>355.40665999999999</v>
      </c>
      <c r="AJ210" s="111">
        <v>387.18283000000002</v>
      </c>
      <c r="AK210" s="111">
        <v>321.86403999999999</v>
      </c>
      <c r="AL210" s="111">
        <v>343.26452</v>
      </c>
      <c r="AM210" s="111">
        <v>348.91106000000002</v>
      </c>
      <c r="AN210" s="112">
        <v>87.067539999999994</v>
      </c>
      <c r="AO210" s="112">
        <v>82.069479999999999</v>
      </c>
      <c r="AP210" s="112">
        <v>44.310670000000002</v>
      </c>
      <c r="AQ210" s="112">
        <v>79.548789999999997</v>
      </c>
      <c r="AR210" s="112">
        <v>52.014530000000001</v>
      </c>
      <c r="AS210" s="112">
        <v>31.468889999999998</v>
      </c>
      <c r="AT210" s="112">
        <v>34.728879999999997</v>
      </c>
      <c r="AU210" s="112">
        <v>41.064450000000001</v>
      </c>
      <c r="AV210" s="112">
        <v>58.768859999999997</v>
      </c>
      <c r="AW210" s="113">
        <v>4.9894499999999997</v>
      </c>
      <c r="AX210" s="113">
        <v>31.163</v>
      </c>
      <c r="AY210" s="113">
        <v>40.477200000000003</v>
      </c>
      <c r="AZ210" s="113">
        <v>0</v>
      </c>
      <c r="BA210" s="113">
        <v>14.9856</v>
      </c>
      <c r="BB210" s="113">
        <v>379.30040000000002</v>
      </c>
      <c r="BC210" s="113">
        <v>113.88146</v>
      </c>
      <c r="BD210" s="113">
        <v>0</v>
      </c>
      <c r="BE210" s="113">
        <v>0</v>
      </c>
      <c r="BF210" s="112">
        <v>1.2906</v>
      </c>
      <c r="BG210" s="112">
        <v>0</v>
      </c>
      <c r="BH210" s="112">
        <v>0</v>
      </c>
      <c r="BI210" s="112">
        <v>0</v>
      </c>
      <c r="BJ210" s="112">
        <v>0</v>
      </c>
      <c r="BK210" s="112">
        <v>0</v>
      </c>
      <c r="BL210" s="112">
        <v>23.945550000000001</v>
      </c>
      <c r="BM210" s="112">
        <v>54.127000000000002</v>
      </c>
      <c r="BN210" s="112">
        <v>0</v>
      </c>
      <c r="BO210" s="112">
        <v>3.6988500000000002</v>
      </c>
      <c r="BP210" s="112">
        <v>31.163</v>
      </c>
      <c r="BQ210" s="112">
        <v>40.477200000000003</v>
      </c>
      <c r="BR210" s="112">
        <v>0</v>
      </c>
      <c r="BS210" s="112">
        <v>14.9856</v>
      </c>
      <c r="BT210" s="112">
        <v>379.30040000000002</v>
      </c>
      <c r="BU210" s="112">
        <v>89.935910000000007</v>
      </c>
      <c r="BV210" s="112">
        <v>-54.127000000000002</v>
      </c>
      <c r="BW210" s="112">
        <v>0</v>
      </c>
      <c r="BX210" s="112">
        <v>270.50772999999998</v>
      </c>
      <c r="BY210" s="112">
        <v>312.43241</v>
      </c>
      <c r="BZ210" s="112">
        <v>306.62464999999997</v>
      </c>
      <c r="CA210" s="112">
        <v>274.38609000000002</v>
      </c>
      <c r="CB210" s="112">
        <v>370.39226000000002</v>
      </c>
      <c r="CC210" s="112">
        <v>766.48323000000005</v>
      </c>
      <c r="CD210" s="112">
        <v>435.74549999999999</v>
      </c>
      <c r="CE210" s="112">
        <v>343.26452</v>
      </c>
      <c r="CF210" s="112">
        <v>348.91106000000002</v>
      </c>
      <c r="CG210" s="112">
        <v>-83.368690000000001</v>
      </c>
      <c r="CH210" s="112">
        <v>-50.906480000000002</v>
      </c>
      <c r="CI210" s="112">
        <v>-3.8334700000000002</v>
      </c>
      <c r="CJ210" s="112">
        <v>-79.548789999999997</v>
      </c>
      <c r="CK210" s="112">
        <v>-37.028930000000003</v>
      </c>
      <c r="CL210" s="112">
        <v>347.83150999999998</v>
      </c>
      <c r="CM210" s="112">
        <v>55.207030000000003</v>
      </c>
      <c r="CN210" s="112">
        <v>-95.191450000000003</v>
      </c>
      <c r="CO210" s="112">
        <v>-58.768859999999997</v>
      </c>
      <c r="CP210" s="113">
        <v>490</v>
      </c>
      <c r="CQ210" s="113">
        <v>468</v>
      </c>
      <c r="CR210" s="113">
        <v>448.99295000000001</v>
      </c>
      <c r="CS210" s="113">
        <v>424</v>
      </c>
      <c r="CT210" s="113">
        <v>402</v>
      </c>
      <c r="CU210" s="113">
        <v>595.82929999999999</v>
      </c>
      <c r="CV210" s="113">
        <v>718.72844999999995</v>
      </c>
      <c r="CW210" s="113">
        <v>631.72760000000005</v>
      </c>
      <c r="CX210" s="113">
        <v>609.62334999999996</v>
      </c>
      <c r="CY210" s="113">
        <v>533.91499999999996</v>
      </c>
      <c r="CZ210" s="113">
        <v>509.30736000000002</v>
      </c>
      <c r="DA210" s="113">
        <v>516.19479000000001</v>
      </c>
      <c r="DB210" s="113">
        <v>471.99934999999999</v>
      </c>
      <c r="DC210" s="113">
        <v>500.45328999999998</v>
      </c>
      <c r="DD210" s="113">
        <v>705.94096999999999</v>
      </c>
      <c r="DE210" s="113">
        <v>762.78701999999998</v>
      </c>
      <c r="DF210" s="113">
        <v>668.80349999999999</v>
      </c>
      <c r="DG210" s="113">
        <v>671.23416999999995</v>
      </c>
      <c r="DH210" s="113">
        <v>284.84908999999999</v>
      </c>
      <c r="DI210" s="113">
        <v>311.14792999999997</v>
      </c>
      <c r="DJ210" s="113">
        <v>321.86883</v>
      </c>
      <c r="DK210" s="113">
        <v>357.22217999999998</v>
      </c>
      <c r="DL210" s="113">
        <v>422.70505000000003</v>
      </c>
      <c r="DM210" s="113">
        <v>280.36122</v>
      </c>
      <c r="DN210" s="113">
        <v>282.00024000000002</v>
      </c>
      <c r="DO210" s="113">
        <v>283.20817</v>
      </c>
      <c r="DP210" s="113">
        <v>344.40769999999998</v>
      </c>
      <c r="DQ210" s="112">
        <v>249.06591</v>
      </c>
      <c r="DR210" s="112">
        <v>198.15942999999999</v>
      </c>
      <c r="DS210" s="112">
        <v>194.32596000000001</v>
      </c>
      <c r="DT210" s="112">
        <v>114.77717</v>
      </c>
      <c r="DU210" s="112">
        <v>77.748239999999996</v>
      </c>
      <c r="DV210" s="112">
        <v>425.57974999999999</v>
      </c>
      <c r="DW210" s="112">
        <v>480.78678000000002</v>
      </c>
      <c r="DX210" s="112">
        <v>385.59532999999999</v>
      </c>
      <c r="DY210" s="112">
        <v>326.82646999999997</v>
      </c>
      <c r="DZ210" s="112">
        <v>0.72802999999999995</v>
      </c>
      <c r="EA210" s="112">
        <v>0.21637000000000001</v>
      </c>
      <c r="EB210" s="112">
        <v>1.11435</v>
      </c>
      <c r="EC210" s="112">
        <v>-1.69672</v>
      </c>
      <c r="ED210" s="112">
        <v>0.83672999999999997</v>
      </c>
      <c r="EE210" s="112">
        <v>-1.81151</v>
      </c>
      <c r="EF210" s="112">
        <v>1.59233</v>
      </c>
      <c r="EG210" s="112">
        <v>1.5057499999999999</v>
      </c>
      <c r="EH210" s="112">
        <v>-0.35288000000000003</v>
      </c>
      <c r="EI210" s="112">
        <v>55.228029999999997</v>
      </c>
      <c r="EJ210" s="112">
        <v>54.416370000000001</v>
      </c>
      <c r="EK210" s="112">
        <v>56.51435</v>
      </c>
      <c r="EL210" s="112">
        <v>51.703279999999999</v>
      </c>
      <c r="EM210" s="112">
        <v>42.527729999999998</v>
      </c>
      <c r="EN210" s="112">
        <v>38.58849</v>
      </c>
      <c r="EO210" s="112">
        <v>51.392330000000001</v>
      </c>
      <c r="EP210" s="112">
        <v>51.305750000000003</v>
      </c>
      <c r="EQ210" s="114">
        <v>49.447119999999998</v>
      </c>
    </row>
    <row r="211" spans="1:147" x14ac:dyDescent="0.25">
      <c r="A211" s="110" t="s">
        <v>225</v>
      </c>
      <c r="B211" s="110">
        <v>5408</v>
      </c>
      <c r="C211" s="110"/>
      <c r="D211" s="111">
        <v>3728.56522</v>
      </c>
      <c r="E211" s="111">
        <v>5032.7296500000002</v>
      </c>
      <c r="F211" s="111">
        <v>4526.2160599999997</v>
      </c>
      <c r="G211" s="111">
        <v>4785.0204599999997</v>
      </c>
      <c r="H211" s="111">
        <v>5421.6778299999996</v>
      </c>
      <c r="I211" s="111">
        <v>5002.7802300000003</v>
      </c>
      <c r="J211" s="111">
        <v>5487.0860499999999</v>
      </c>
      <c r="K211" s="111">
        <v>5492.4277099999999</v>
      </c>
      <c r="L211" s="111">
        <v>5442.1587099999997</v>
      </c>
      <c r="M211" s="111">
        <v>4721.5639199999996</v>
      </c>
      <c r="N211" s="111">
        <v>5770.4078099999997</v>
      </c>
      <c r="O211" s="111">
        <v>5263.5635700000003</v>
      </c>
      <c r="P211" s="111">
        <v>5236.3800199999996</v>
      </c>
      <c r="Q211" s="111">
        <v>5333.6823299999996</v>
      </c>
      <c r="R211" s="111">
        <v>6402.3404899999996</v>
      </c>
      <c r="S211" s="111">
        <v>5908.68696</v>
      </c>
      <c r="T211" s="111">
        <v>6272.6586699999998</v>
      </c>
      <c r="U211" s="111">
        <v>6612.0856999999996</v>
      </c>
      <c r="V211" s="112">
        <v>-992.99869999999999</v>
      </c>
      <c r="W211" s="112">
        <v>-737.67815999999902</v>
      </c>
      <c r="X211" s="112">
        <v>-737.34751000000097</v>
      </c>
      <c r="Y211" s="112">
        <v>-451.35955999999999</v>
      </c>
      <c r="Z211" s="112">
        <v>87.995500000000007</v>
      </c>
      <c r="AA211" s="112">
        <v>-1399.56026</v>
      </c>
      <c r="AB211" s="112">
        <v>-421.60091</v>
      </c>
      <c r="AC211" s="112">
        <v>-780.23095999999998</v>
      </c>
      <c r="AD211" s="112">
        <v>-1169.9269899999999</v>
      </c>
      <c r="AE211" s="111">
        <v>3219.2925</v>
      </c>
      <c r="AF211" s="111">
        <v>4138.2296500000002</v>
      </c>
      <c r="AG211" s="111">
        <v>3981.2160600000002</v>
      </c>
      <c r="AH211" s="111">
        <v>4235.0204599999997</v>
      </c>
      <c r="AI211" s="111">
        <v>4920.3278300000002</v>
      </c>
      <c r="AJ211" s="111">
        <v>4501.4302299999999</v>
      </c>
      <c r="AK211" s="111">
        <v>5173.2060499999998</v>
      </c>
      <c r="AL211" s="111">
        <v>5146.34771</v>
      </c>
      <c r="AM211" s="111">
        <v>5089.6787100000001</v>
      </c>
      <c r="AN211" s="112">
        <v>1502.27142</v>
      </c>
      <c r="AO211" s="112">
        <v>1632.1781599999999</v>
      </c>
      <c r="AP211" s="112">
        <v>1282.3475100000001</v>
      </c>
      <c r="AQ211" s="112">
        <v>1001.35956</v>
      </c>
      <c r="AR211" s="112">
        <v>413.35449999999901</v>
      </c>
      <c r="AS211" s="112">
        <v>1900.9102600000001</v>
      </c>
      <c r="AT211" s="112">
        <v>735.48090999999999</v>
      </c>
      <c r="AU211" s="112">
        <v>1126.31096</v>
      </c>
      <c r="AV211" s="112">
        <v>1522.40699</v>
      </c>
      <c r="AW211" s="113">
        <v>2933.7996699999999</v>
      </c>
      <c r="AX211" s="113">
        <v>333.7534</v>
      </c>
      <c r="AY211" s="113">
        <v>1809.6333999999999</v>
      </c>
      <c r="AZ211" s="113">
        <v>1148.25692</v>
      </c>
      <c r="BA211" s="113">
        <v>544.85231999999996</v>
      </c>
      <c r="BB211" s="113">
        <v>806.71873000000005</v>
      </c>
      <c r="BC211" s="113">
        <v>651.70285000000001</v>
      </c>
      <c r="BD211" s="113">
        <v>411.75164000000001</v>
      </c>
      <c r="BE211" s="113">
        <v>577.92184999999995</v>
      </c>
      <c r="BF211" s="112">
        <v>624.65404999999998</v>
      </c>
      <c r="BG211" s="112">
        <v>358.375</v>
      </c>
      <c r="BH211" s="112">
        <v>618.57624999999996</v>
      </c>
      <c r="BI211" s="112">
        <v>253.26</v>
      </c>
      <c r="BJ211" s="112">
        <v>20.168299999999999</v>
      </c>
      <c r="BK211" s="112">
        <v>101.5005</v>
      </c>
      <c r="BL211" s="112">
        <v>6</v>
      </c>
      <c r="BM211" s="112">
        <v>1.5</v>
      </c>
      <c r="BN211" s="112">
        <v>379</v>
      </c>
      <c r="BO211" s="112">
        <v>2309.1456199999998</v>
      </c>
      <c r="BP211" s="112">
        <v>-24.621600000000001</v>
      </c>
      <c r="BQ211" s="112">
        <v>1191.0571500000001</v>
      </c>
      <c r="BR211" s="112">
        <v>894.99692000000005</v>
      </c>
      <c r="BS211" s="112">
        <v>524.68402000000003</v>
      </c>
      <c r="BT211" s="112">
        <v>705.21822999999995</v>
      </c>
      <c r="BU211" s="112">
        <v>645.70285000000001</v>
      </c>
      <c r="BV211" s="112">
        <v>410.25164000000001</v>
      </c>
      <c r="BW211" s="112">
        <v>198.92185000000001</v>
      </c>
      <c r="BX211" s="112">
        <v>6153.0921699999999</v>
      </c>
      <c r="BY211" s="112">
        <v>4471.9830499999998</v>
      </c>
      <c r="BZ211" s="112">
        <v>5790.8494600000004</v>
      </c>
      <c r="CA211" s="112">
        <v>5383.2773800000004</v>
      </c>
      <c r="CB211" s="112">
        <v>5465.1801500000001</v>
      </c>
      <c r="CC211" s="112">
        <v>5308.1489600000004</v>
      </c>
      <c r="CD211" s="112">
        <v>5824.9089000000004</v>
      </c>
      <c r="CE211" s="112">
        <v>5558.0993500000004</v>
      </c>
      <c r="CF211" s="112">
        <v>5667.6005599999999</v>
      </c>
      <c r="CG211" s="112">
        <v>806.87419999999997</v>
      </c>
      <c r="CH211" s="112">
        <v>-1656.7997600000001</v>
      </c>
      <c r="CI211" s="112">
        <v>-91.290360000000007</v>
      </c>
      <c r="CJ211" s="112">
        <v>-106.36264</v>
      </c>
      <c r="CK211" s="112">
        <v>111.32952</v>
      </c>
      <c r="CL211" s="112">
        <v>-1195.6920299999999</v>
      </c>
      <c r="CM211" s="112">
        <v>-89.778059999999996</v>
      </c>
      <c r="CN211" s="112">
        <v>-716.05931999999996</v>
      </c>
      <c r="CO211" s="112">
        <v>-1323.48514</v>
      </c>
      <c r="CP211" s="113">
        <v>6299.49</v>
      </c>
      <c r="CQ211" s="113">
        <v>6255.25</v>
      </c>
      <c r="CR211" s="113">
        <v>6247.25</v>
      </c>
      <c r="CS211" s="113">
        <v>6989.25</v>
      </c>
      <c r="CT211" s="113">
        <v>6981.25</v>
      </c>
      <c r="CU211" s="113">
        <v>6973.25</v>
      </c>
      <c r="CV211" s="113">
        <v>6973.25</v>
      </c>
      <c r="CW211" s="113">
        <v>6973.25</v>
      </c>
      <c r="CX211" s="113">
        <v>6973.25</v>
      </c>
      <c r="CY211" s="113">
        <v>7985.3905999999997</v>
      </c>
      <c r="CZ211" s="113">
        <v>6635.55231</v>
      </c>
      <c r="DA211" s="113">
        <v>6672.3202499999998</v>
      </c>
      <c r="DB211" s="113">
        <v>7491.1243899999999</v>
      </c>
      <c r="DC211" s="113">
        <v>7576.8670300000003</v>
      </c>
      <c r="DD211" s="113">
        <v>7327.6603800000003</v>
      </c>
      <c r="DE211" s="113">
        <v>7466.0762999999997</v>
      </c>
      <c r="DF211" s="113">
        <v>7591.1060200000002</v>
      </c>
      <c r="DG211" s="113">
        <v>7766.7170100000003</v>
      </c>
      <c r="DH211" s="113">
        <v>2584.5526399999999</v>
      </c>
      <c r="DI211" s="113">
        <v>2891.5141100000001</v>
      </c>
      <c r="DJ211" s="113">
        <v>3019.5724100000002</v>
      </c>
      <c r="DK211" s="113">
        <v>3944.7391899999998</v>
      </c>
      <c r="DL211" s="113">
        <v>3919.1523099999999</v>
      </c>
      <c r="DM211" s="113">
        <v>4865.6376899999996</v>
      </c>
      <c r="DN211" s="113">
        <v>5093.8316699999996</v>
      </c>
      <c r="DO211" s="113">
        <v>5934.9207100000003</v>
      </c>
      <c r="DP211" s="113">
        <v>7434.0168400000002</v>
      </c>
      <c r="DQ211" s="112">
        <v>5400.8379599999998</v>
      </c>
      <c r="DR211" s="112">
        <v>3744.0382</v>
      </c>
      <c r="DS211" s="112">
        <v>3652.74784</v>
      </c>
      <c r="DT211" s="112">
        <v>3546.3852000000002</v>
      </c>
      <c r="DU211" s="112">
        <v>3657.7147199999999</v>
      </c>
      <c r="DV211" s="112">
        <v>2462.0226899999998</v>
      </c>
      <c r="DW211" s="112">
        <v>2372.2446300000001</v>
      </c>
      <c r="DX211" s="112">
        <v>1656.1853100000001</v>
      </c>
      <c r="DY211" s="112">
        <v>332.70017000000001</v>
      </c>
      <c r="DZ211" s="112">
        <v>127.28324000000001</v>
      </c>
      <c r="EA211" s="112">
        <v>116.1057</v>
      </c>
      <c r="EB211" s="112">
        <v>99.712149999999994</v>
      </c>
      <c r="EC211" s="112">
        <v>80.863619999999997</v>
      </c>
      <c r="ED211" s="112">
        <v>34.146740000000001</v>
      </c>
      <c r="EE211" s="112">
        <v>-2.5824799999999999</v>
      </c>
      <c r="EF211" s="112">
        <v>-15.012309999999999</v>
      </c>
      <c r="EG211" s="112">
        <v>-6.9419999999999996E-2</v>
      </c>
      <c r="EH211" s="112">
        <v>-24.15981</v>
      </c>
      <c r="EI211" s="112">
        <v>636.55624</v>
      </c>
      <c r="EJ211" s="112">
        <v>1010.6057</v>
      </c>
      <c r="EK211" s="112">
        <v>644.71214999999995</v>
      </c>
      <c r="EL211" s="112">
        <v>630.86361999999997</v>
      </c>
      <c r="EM211" s="112">
        <v>535.49674000000005</v>
      </c>
      <c r="EN211" s="112">
        <v>498.76751999999999</v>
      </c>
      <c r="EO211" s="112">
        <v>298.86768999999998</v>
      </c>
      <c r="EP211" s="112">
        <v>346.01058</v>
      </c>
      <c r="EQ211" s="114">
        <v>328.32019000000003</v>
      </c>
    </row>
    <row r="212" spans="1:147" x14ac:dyDescent="0.25">
      <c r="A212" s="110" t="s">
        <v>224</v>
      </c>
      <c r="B212" s="110">
        <v>5724</v>
      </c>
      <c r="C212" s="110"/>
      <c r="D212" s="111">
        <v>160519.04225</v>
      </c>
      <c r="E212" s="111">
        <v>172706.43547999999</v>
      </c>
      <c r="F212" s="111">
        <v>171441.77567</v>
      </c>
      <c r="G212" s="111">
        <v>173432.82264</v>
      </c>
      <c r="H212" s="111">
        <v>183446.59172</v>
      </c>
      <c r="I212" s="111">
        <v>186671.86884000001</v>
      </c>
      <c r="J212" s="111">
        <v>191009.75339</v>
      </c>
      <c r="K212" s="111">
        <v>190673.08717000001</v>
      </c>
      <c r="L212" s="111">
        <v>200336.35584</v>
      </c>
      <c r="M212" s="111">
        <v>170694.82237000001</v>
      </c>
      <c r="N212" s="111">
        <v>176354.12229</v>
      </c>
      <c r="O212" s="111">
        <v>176800.64605000001</v>
      </c>
      <c r="P212" s="111">
        <v>179875.21114999999</v>
      </c>
      <c r="Q212" s="111">
        <v>178021.11614</v>
      </c>
      <c r="R212" s="111">
        <v>184838.13849000001</v>
      </c>
      <c r="S212" s="111">
        <v>195969.75081999999</v>
      </c>
      <c r="T212" s="111">
        <v>197066.21309</v>
      </c>
      <c r="U212" s="111">
        <v>202239.05705999999</v>
      </c>
      <c r="V212" s="112">
        <v>-10175.780119999999</v>
      </c>
      <c r="W212" s="112">
        <v>-3647.6868100000102</v>
      </c>
      <c r="X212" s="112">
        <v>-5358.8703800000103</v>
      </c>
      <c r="Y212" s="112">
        <v>-6442.3885099999898</v>
      </c>
      <c r="Z212" s="112">
        <v>5425.4755800000003</v>
      </c>
      <c r="AA212" s="112">
        <v>1833.73035</v>
      </c>
      <c r="AB212" s="112">
        <v>-4959.9974299999903</v>
      </c>
      <c r="AC212" s="112">
        <v>-6393.1259199999904</v>
      </c>
      <c r="AD212" s="112">
        <v>-1902.7012199999899</v>
      </c>
      <c r="AE212" s="111">
        <v>149619.71617999999</v>
      </c>
      <c r="AF212" s="111">
        <v>162614.47023000001</v>
      </c>
      <c r="AG212" s="111">
        <v>159002.83291</v>
      </c>
      <c r="AH212" s="111">
        <v>162789.80963999999</v>
      </c>
      <c r="AI212" s="111">
        <v>173114.02286</v>
      </c>
      <c r="AJ212" s="111">
        <v>175805.36293999999</v>
      </c>
      <c r="AK212" s="111">
        <v>178762.88214</v>
      </c>
      <c r="AL212" s="111">
        <v>176828.45529000001</v>
      </c>
      <c r="AM212" s="111">
        <v>185180.16743</v>
      </c>
      <c r="AN212" s="112">
        <v>21075.106189999999</v>
      </c>
      <c r="AO212" s="112">
        <v>13739.65206</v>
      </c>
      <c r="AP212" s="112">
        <v>17797.813139999998</v>
      </c>
      <c r="AQ212" s="112">
        <v>17085.40151</v>
      </c>
      <c r="AR212" s="112">
        <v>4907.09328</v>
      </c>
      <c r="AS212" s="112">
        <v>9032.7755500000203</v>
      </c>
      <c r="AT212" s="112">
        <v>17206.86868</v>
      </c>
      <c r="AU212" s="112">
        <v>20237.757799999999</v>
      </c>
      <c r="AV212" s="112">
        <v>17058.889630000001</v>
      </c>
      <c r="AW212" s="113">
        <v>19759.491979999999</v>
      </c>
      <c r="AX212" s="113">
        <v>33585.407760000002</v>
      </c>
      <c r="AY212" s="113">
        <v>38346.969949999999</v>
      </c>
      <c r="AZ212" s="113">
        <v>59281.499530000001</v>
      </c>
      <c r="BA212" s="113">
        <v>62639.632940000003</v>
      </c>
      <c r="BB212" s="113">
        <v>39076.874539999997</v>
      </c>
      <c r="BC212" s="113">
        <v>22868.587680000001</v>
      </c>
      <c r="BD212" s="113">
        <v>19177.249230000001</v>
      </c>
      <c r="BE212" s="113">
        <v>27990.155360000001</v>
      </c>
      <c r="BF212" s="112">
        <v>2478.1248500000002</v>
      </c>
      <c r="BG212" s="112">
        <v>3932.2865000000002</v>
      </c>
      <c r="BH212" s="112">
        <v>4927.77952</v>
      </c>
      <c r="BI212" s="112">
        <v>4983.9490699999997</v>
      </c>
      <c r="BJ212" s="112">
        <v>10890.61175</v>
      </c>
      <c r="BK212" s="112">
        <v>6566.3829400000004</v>
      </c>
      <c r="BL212" s="112">
        <v>886.66223000000002</v>
      </c>
      <c r="BM212" s="112">
        <v>3193.6434599999998</v>
      </c>
      <c r="BN212" s="112">
        <v>3669.6655700000001</v>
      </c>
      <c r="BO212" s="112">
        <v>17281.367129999999</v>
      </c>
      <c r="BP212" s="112">
        <v>29653.12126</v>
      </c>
      <c r="BQ212" s="112">
        <v>33419.190430000002</v>
      </c>
      <c r="BR212" s="112">
        <v>54297.550459999999</v>
      </c>
      <c r="BS212" s="112">
        <v>51749.021189999999</v>
      </c>
      <c r="BT212" s="112">
        <v>32510.491600000001</v>
      </c>
      <c r="BU212" s="112">
        <v>21981.925449999999</v>
      </c>
      <c r="BV212" s="112">
        <v>15983.60577</v>
      </c>
      <c r="BW212" s="112">
        <v>24320.48979</v>
      </c>
      <c r="BX212" s="112">
        <v>169379.20816000001</v>
      </c>
      <c r="BY212" s="112">
        <v>196199.87799000001</v>
      </c>
      <c r="BZ212" s="112">
        <v>197349.80286</v>
      </c>
      <c r="CA212" s="112">
        <v>222071.30916999999</v>
      </c>
      <c r="CB212" s="112">
        <v>235753.65580000001</v>
      </c>
      <c r="CC212" s="112">
        <v>214882.23748000001</v>
      </c>
      <c r="CD212" s="112">
        <v>201631.46982</v>
      </c>
      <c r="CE212" s="112">
        <v>196005.70452</v>
      </c>
      <c r="CF212" s="112">
        <v>213170.32279000001</v>
      </c>
      <c r="CG212" s="112">
        <v>-3793.7390599999999</v>
      </c>
      <c r="CH212" s="112">
        <v>15913.4692</v>
      </c>
      <c r="CI212" s="112">
        <v>15621.37729</v>
      </c>
      <c r="CJ212" s="112">
        <v>37212.148950000003</v>
      </c>
      <c r="CK212" s="112">
        <v>46841.927909999999</v>
      </c>
      <c r="CL212" s="112">
        <v>23477.716049999999</v>
      </c>
      <c r="CM212" s="112">
        <v>4775.0567700000001</v>
      </c>
      <c r="CN212" s="112">
        <v>-4254.1520300000002</v>
      </c>
      <c r="CO212" s="112">
        <v>7261.60016</v>
      </c>
      <c r="CP212" s="113">
        <v>142709.23564999999</v>
      </c>
      <c r="CQ212" s="113">
        <v>156618.38755000001</v>
      </c>
      <c r="CR212" s="113">
        <v>168024.88574999999</v>
      </c>
      <c r="CS212" s="113">
        <v>213000</v>
      </c>
      <c r="CT212" s="113">
        <v>263000</v>
      </c>
      <c r="CU212" s="113">
        <v>289000</v>
      </c>
      <c r="CV212" s="113">
        <v>297500</v>
      </c>
      <c r="CW212" s="113">
        <v>291300</v>
      </c>
      <c r="CX212" s="113">
        <v>284928</v>
      </c>
      <c r="CY212" s="113">
        <v>159815.1464</v>
      </c>
      <c r="CZ212" s="113">
        <v>172492.55791999999</v>
      </c>
      <c r="DA212" s="113">
        <v>182690.53396</v>
      </c>
      <c r="DB212" s="113">
        <v>228491.5717</v>
      </c>
      <c r="DC212" s="113">
        <v>283539.37953999999</v>
      </c>
      <c r="DD212" s="113">
        <v>309428.05598</v>
      </c>
      <c r="DE212" s="113">
        <v>317434.23817000003</v>
      </c>
      <c r="DF212" s="113">
        <v>308666.40562999999</v>
      </c>
      <c r="DG212" s="113">
        <v>303167.06396</v>
      </c>
      <c r="DH212" s="113">
        <v>98520.270969999998</v>
      </c>
      <c r="DI212" s="113">
        <v>96463.869390000007</v>
      </c>
      <c r="DJ212" s="113">
        <v>90597.469660000002</v>
      </c>
      <c r="DK212" s="113">
        <v>99186.193150000006</v>
      </c>
      <c r="DL212" s="113">
        <v>105958.69568999999</v>
      </c>
      <c r="DM212" s="113">
        <v>108324.89648</v>
      </c>
      <c r="DN212" s="113">
        <v>111556.02190000001</v>
      </c>
      <c r="DO212" s="113">
        <v>107383.23939</v>
      </c>
      <c r="DP212" s="113">
        <v>94622.297560000006</v>
      </c>
      <c r="DQ212" s="112">
        <v>61294.87543</v>
      </c>
      <c r="DR212" s="112">
        <v>76028.688529999999</v>
      </c>
      <c r="DS212" s="112">
        <v>92093.064299999998</v>
      </c>
      <c r="DT212" s="112">
        <v>129305.37854999999</v>
      </c>
      <c r="DU212" s="112">
        <v>177580.68385</v>
      </c>
      <c r="DV212" s="112">
        <v>201103.15950000001</v>
      </c>
      <c r="DW212" s="112">
        <v>205878.21627</v>
      </c>
      <c r="DX212" s="112">
        <v>201283.16623999999</v>
      </c>
      <c r="DY212" s="112">
        <v>208544.76639999999</v>
      </c>
      <c r="DZ212" s="112">
        <v>2526.9506900000001</v>
      </c>
      <c r="EA212" s="112">
        <v>3036.7645299999999</v>
      </c>
      <c r="EB212" s="112">
        <v>2143.58439</v>
      </c>
      <c r="EC212" s="112">
        <v>2438.0505699999999</v>
      </c>
      <c r="ED212" s="112">
        <v>2314.1107999999999</v>
      </c>
      <c r="EE212" s="112">
        <v>1565.36582</v>
      </c>
      <c r="EF212" s="112">
        <v>745.27895000000001</v>
      </c>
      <c r="EG212" s="112">
        <v>619.62662</v>
      </c>
      <c r="EH212" s="112">
        <v>402.87445000000002</v>
      </c>
      <c r="EI212" s="112">
        <v>13426.276690000001</v>
      </c>
      <c r="EJ212" s="112">
        <v>13128.729530000001</v>
      </c>
      <c r="EK212" s="112">
        <v>14582.527389999999</v>
      </c>
      <c r="EL212" s="112">
        <v>13081.06357</v>
      </c>
      <c r="EM212" s="112">
        <v>12646.6798</v>
      </c>
      <c r="EN212" s="112">
        <v>12431.87182</v>
      </c>
      <c r="EO212" s="112">
        <v>12992.149950000001</v>
      </c>
      <c r="EP212" s="112">
        <v>14464.258620000001</v>
      </c>
      <c r="EQ212" s="114">
        <v>15559.062449999999</v>
      </c>
    </row>
    <row r="213" spans="1:147" x14ac:dyDescent="0.25">
      <c r="A213" s="110" t="s">
        <v>223</v>
      </c>
      <c r="B213" s="110">
        <v>5680</v>
      </c>
      <c r="C213" s="110"/>
      <c r="D213" s="111">
        <v>862.95878000000005</v>
      </c>
      <c r="E213" s="111">
        <v>801.8329</v>
      </c>
      <c r="F213" s="111">
        <v>875.89612999999997</v>
      </c>
      <c r="G213" s="111">
        <v>949.75027</v>
      </c>
      <c r="H213" s="111">
        <v>1027.97738</v>
      </c>
      <c r="I213" s="111">
        <v>1014.86283</v>
      </c>
      <c r="J213" s="111">
        <v>1047.6283699999999</v>
      </c>
      <c r="K213" s="111">
        <v>1171.3437200000001</v>
      </c>
      <c r="L213" s="111">
        <v>1088.1814899999999</v>
      </c>
      <c r="M213" s="111">
        <v>973.05769999999995</v>
      </c>
      <c r="N213" s="111">
        <v>939.55264</v>
      </c>
      <c r="O213" s="111">
        <v>982.63883999999996</v>
      </c>
      <c r="P213" s="111">
        <v>1009.2304</v>
      </c>
      <c r="Q213" s="111">
        <v>848.14505999999994</v>
      </c>
      <c r="R213" s="111">
        <v>1025.4840200000001</v>
      </c>
      <c r="S213" s="111">
        <v>1570.7218399999999</v>
      </c>
      <c r="T213" s="111">
        <v>1346.3580099999999</v>
      </c>
      <c r="U213" s="111">
        <v>1179.7199900000001</v>
      </c>
      <c r="V213" s="112">
        <v>-110.09892000000001</v>
      </c>
      <c r="W213" s="112">
        <v>-137.71974</v>
      </c>
      <c r="X213" s="112">
        <v>-106.74271</v>
      </c>
      <c r="Y213" s="112">
        <v>-59.480130000000003</v>
      </c>
      <c r="Z213" s="112">
        <v>179.83232000000001</v>
      </c>
      <c r="AA213" s="112">
        <v>-10.6211900000001</v>
      </c>
      <c r="AB213" s="112">
        <v>-523.09347000000002</v>
      </c>
      <c r="AC213" s="112">
        <v>-175.01428999999999</v>
      </c>
      <c r="AD213" s="112">
        <v>-91.538500000000099</v>
      </c>
      <c r="AE213" s="111">
        <v>797.14678000000004</v>
      </c>
      <c r="AF213" s="111">
        <v>736.02089999999998</v>
      </c>
      <c r="AG213" s="111">
        <v>810.08348000000001</v>
      </c>
      <c r="AH213" s="111">
        <v>883.93762000000004</v>
      </c>
      <c r="AI213" s="111">
        <v>962.327</v>
      </c>
      <c r="AJ213" s="111">
        <v>937.33952999999997</v>
      </c>
      <c r="AK213" s="111">
        <v>970.10506999999996</v>
      </c>
      <c r="AL213" s="111">
        <v>1093.82042</v>
      </c>
      <c r="AM213" s="111">
        <v>990.45199000000002</v>
      </c>
      <c r="AN213" s="112">
        <v>175.91092</v>
      </c>
      <c r="AO213" s="112">
        <v>203.53174000000001</v>
      </c>
      <c r="AP213" s="112">
        <v>172.55536000000001</v>
      </c>
      <c r="AQ213" s="112">
        <v>125.29277999999999</v>
      </c>
      <c r="AR213" s="112">
        <v>-114.18194</v>
      </c>
      <c r="AS213" s="112">
        <v>88.144490000000104</v>
      </c>
      <c r="AT213" s="112">
        <v>600.61676999999997</v>
      </c>
      <c r="AU213" s="112">
        <v>252.53758999999999</v>
      </c>
      <c r="AV213" s="112">
        <v>189.268</v>
      </c>
      <c r="AW213" s="113">
        <v>0</v>
      </c>
      <c r="AX213" s="113">
        <v>0</v>
      </c>
      <c r="AY213" s="113">
        <v>0</v>
      </c>
      <c r="AZ213" s="113">
        <v>0</v>
      </c>
      <c r="BA213" s="113">
        <v>259.42084999999997</v>
      </c>
      <c r="BB213" s="113">
        <v>93.383949999999999</v>
      </c>
      <c r="BC213" s="113">
        <v>10.6433</v>
      </c>
      <c r="BD213" s="113">
        <v>73.573700000000002</v>
      </c>
      <c r="BE213" s="113">
        <v>475.04719</v>
      </c>
      <c r="BF213" s="112">
        <v>0</v>
      </c>
      <c r="BG213" s="112">
        <v>0</v>
      </c>
      <c r="BH213" s="112">
        <v>0</v>
      </c>
      <c r="BI213" s="112">
        <v>0</v>
      </c>
      <c r="BJ213" s="112">
        <v>0</v>
      </c>
      <c r="BK213" s="112">
        <v>0</v>
      </c>
      <c r="BL213" s="112">
        <v>0</v>
      </c>
      <c r="BM213" s="112">
        <v>0</v>
      </c>
      <c r="BN213" s="112">
        <v>0</v>
      </c>
      <c r="BO213" s="112">
        <v>0</v>
      </c>
      <c r="BP213" s="112">
        <v>0</v>
      </c>
      <c r="BQ213" s="112">
        <v>0</v>
      </c>
      <c r="BR213" s="112">
        <v>0</v>
      </c>
      <c r="BS213" s="112">
        <v>259.42084999999997</v>
      </c>
      <c r="BT213" s="112">
        <v>93.383949999999999</v>
      </c>
      <c r="BU213" s="112">
        <v>10.6433</v>
      </c>
      <c r="BV213" s="112">
        <v>73.573700000000002</v>
      </c>
      <c r="BW213" s="112">
        <v>475.04719</v>
      </c>
      <c r="BX213" s="112">
        <v>797.14678000000004</v>
      </c>
      <c r="BY213" s="112">
        <v>736.02089999999998</v>
      </c>
      <c r="BZ213" s="112">
        <v>810.08348000000001</v>
      </c>
      <c r="CA213" s="112">
        <v>883.93762000000004</v>
      </c>
      <c r="CB213" s="112">
        <v>1221.74785</v>
      </c>
      <c r="CC213" s="112">
        <v>1030.7234800000001</v>
      </c>
      <c r="CD213" s="112">
        <v>980.74837000000002</v>
      </c>
      <c r="CE213" s="112">
        <v>1167.3941199999999</v>
      </c>
      <c r="CF213" s="112">
        <v>1465.49918</v>
      </c>
      <c r="CG213" s="112">
        <v>-175.91092</v>
      </c>
      <c r="CH213" s="112">
        <v>-203.53174000000001</v>
      </c>
      <c r="CI213" s="112">
        <v>-172.55536000000001</v>
      </c>
      <c r="CJ213" s="112">
        <v>-125.29277999999999</v>
      </c>
      <c r="CK213" s="112">
        <v>373.60279000000003</v>
      </c>
      <c r="CL213" s="112">
        <v>5.2394600000000002</v>
      </c>
      <c r="CM213" s="112">
        <v>-589.97347000000002</v>
      </c>
      <c r="CN213" s="112">
        <v>-178.96388999999999</v>
      </c>
      <c r="CO213" s="112">
        <v>285.77919000000003</v>
      </c>
      <c r="CP213" s="113">
        <v>1625.5</v>
      </c>
      <c r="CQ213" s="113">
        <v>1590.5</v>
      </c>
      <c r="CR213" s="113">
        <v>1555.5</v>
      </c>
      <c r="CS213" s="113">
        <v>1520.5</v>
      </c>
      <c r="CT213" s="113">
        <v>1485.5</v>
      </c>
      <c r="CU213" s="113">
        <v>1462.33</v>
      </c>
      <c r="CV213" s="113">
        <v>1426.8869</v>
      </c>
      <c r="CW213" s="113">
        <v>1390.97</v>
      </c>
      <c r="CX213" s="113">
        <v>1347.79</v>
      </c>
      <c r="CY213" s="113">
        <v>1692.61105</v>
      </c>
      <c r="CZ213" s="113">
        <v>1621.1086</v>
      </c>
      <c r="DA213" s="113">
        <v>1610.3852999999999</v>
      </c>
      <c r="DB213" s="113">
        <v>1577.5190500000001</v>
      </c>
      <c r="DC213" s="113">
        <v>1585.37546</v>
      </c>
      <c r="DD213" s="113">
        <v>1485.0885599999999</v>
      </c>
      <c r="DE213" s="113">
        <v>1471.0755999999999</v>
      </c>
      <c r="DF213" s="113">
        <v>1454.1146100000001</v>
      </c>
      <c r="DG213" s="113">
        <v>1440.8530900000001</v>
      </c>
      <c r="DH213" s="113">
        <v>1020.951</v>
      </c>
      <c r="DI213" s="113">
        <v>1152.98029</v>
      </c>
      <c r="DJ213" s="113">
        <v>1314.8123499999999</v>
      </c>
      <c r="DK213" s="113">
        <v>1407.2388800000001</v>
      </c>
      <c r="DL213" s="113">
        <v>1041.6547700000001</v>
      </c>
      <c r="DM213" s="113">
        <v>933.94440999999995</v>
      </c>
      <c r="DN213" s="113">
        <v>1510.58797</v>
      </c>
      <c r="DO213" s="113">
        <v>1814.59087</v>
      </c>
      <c r="DP213" s="113">
        <v>1515.55016</v>
      </c>
      <c r="DQ213" s="112">
        <v>671.66004999999996</v>
      </c>
      <c r="DR213" s="112">
        <v>468.12831</v>
      </c>
      <c r="DS213" s="112">
        <v>295.57294999999999</v>
      </c>
      <c r="DT213" s="112">
        <v>170.28017</v>
      </c>
      <c r="DU213" s="112">
        <v>543.72068999999999</v>
      </c>
      <c r="DV213" s="112">
        <v>551.14414999999997</v>
      </c>
      <c r="DW213" s="112">
        <v>-39.512369999999997</v>
      </c>
      <c r="DX213" s="112">
        <v>-360.47626000000002</v>
      </c>
      <c r="DY213" s="112">
        <v>-74.697069999999997</v>
      </c>
      <c r="DZ213" s="112">
        <v>4.6367700000000003</v>
      </c>
      <c r="EA213" s="112">
        <v>10.956659999999999</v>
      </c>
      <c r="EB213" s="112">
        <v>9.2888800000000007</v>
      </c>
      <c r="EC213" s="112">
        <v>8.6029699999999991</v>
      </c>
      <c r="ED213" s="112">
        <v>7.0910099999999998</v>
      </c>
      <c r="EE213" s="112">
        <v>9.0995699999999999</v>
      </c>
      <c r="EF213" s="112">
        <v>-0.61551</v>
      </c>
      <c r="EG213" s="112">
        <v>-6.65524</v>
      </c>
      <c r="EH213" s="112">
        <v>-5.8751499999999997</v>
      </c>
      <c r="EI213" s="112">
        <v>70.448769999999996</v>
      </c>
      <c r="EJ213" s="112">
        <v>76.768659999999997</v>
      </c>
      <c r="EK213" s="112">
        <v>75.101879999999994</v>
      </c>
      <c r="EL213" s="112">
        <v>74.415970000000002</v>
      </c>
      <c r="EM213" s="112">
        <v>72.741010000000003</v>
      </c>
      <c r="EN213" s="112">
        <v>86.622569999999996</v>
      </c>
      <c r="EO213" s="112">
        <v>76.907489999999996</v>
      </c>
      <c r="EP213" s="112">
        <v>70.867760000000004</v>
      </c>
      <c r="EQ213" s="114">
        <v>91.854849999999999</v>
      </c>
    </row>
    <row r="214" spans="1:147" x14ac:dyDescent="0.25">
      <c r="A214" s="110" t="s">
        <v>222</v>
      </c>
      <c r="B214" s="110">
        <v>5409</v>
      </c>
      <c r="C214" s="110"/>
      <c r="D214" s="111">
        <v>39640.225850000003</v>
      </c>
      <c r="E214" s="111">
        <v>40025.940139999999</v>
      </c>
      <c r="F214" s="111">
        <v>61346.48818</v>
      </c>
      <c r="G214" s="111">
        <v>43792.839010000003</v>
      </c>
      <c r="H214" s="111">
        <v>43654.893329999999</v>
      </c>
      <c r="I214" s="111">
        <v>46693.739730000001</v>
      </c>
      <c r="J214" s="111">
        <v>45331.126799999998</v>
      </c>
      <c r="K214" s="111">
        <v>47191.716529999998</v>
      </c>
      <c r="L214" s="111">
        <v>50022.795570000002</v>
      </c>
      <c r="M214" s="111">
        <v>44109.368759999998</v>
      </c>
      <c r="N214" s="111">
        <v>51855.58107</v>
      </c>
      <c r="O214" s="111">
        <v>76589.937170000005</v>
      </c>
      <c r="P214" s="111">
        <v>46428.526960000003</v>
      </c>
      <c r="Q214" s="111">
        <v>46907.069940000001</v>
      </c>
      <c r="R214" s="111">
        <v>49914.686829999999</v>
      </c>
      <c r="S214" s="111">
        <v>48772.165860000001</v>
      </c>
      <c r="T214" s="111">
        <v>49063.268300000003</v>
      </c>
      <c r="U214" s="111">
        <v>57947.809880000001</v>
      </c>
      <c r="V214" s="112">
        <v>-4469.1429099999996</v>
      </c>
      <c r="W214" s="112">
        <v>-11829.64093</v>
      </c>
      <c r="X214" s="112">
        <v>-15243.448990000001</v>
      </c>
      <c r="Y214" s="112">
        <v>-2635.68795</v>
      </c>
      <c r="Z214" s="112">
        <v>-3252.17661</v>
      </c>
      <c r="AA214" s="112">
        <v>-3220.9470999999999</v>
      </c>
      <c r="AB214" s="112">
        <v>-3441.0390600000001</v>
      </c>
      <c r="AC214" s="112">
        <v>-1871.55177000001</v>
      </c>
      <c r="AD214" s="112">
        <v>-7925.0143099999996</v>
      </c>
      <c r="AE214" s="111">
        <v>38805.375849999997</v>
      </c>
      <c r="AF214" s="111">
        <v>39200.740140000002</v>
      </c>
      <c r="AG214" s="111">
        <v>60666.90468</v>
      </c>
      <c r="AH214" s="111">
        <v>42993.705690000003</v>
      </c>
      <c r="AI214" s="111">
        <v>42860.893329999999</v>
      </c>
      <c r="AJ214" s="111">
        <v>45467.940949999997</v>
      </c>
      <c r="AK214" s="111">
        <v>44204.5268</v>
      </c>
      <c r="AL214" s="111">
        <v>45681.831299999998</v>
      </c>
      <c r="AM214" s="111">
        <v>48433.295570000002</v>
      </c>
      <c r="AN214" s="112">
        <v>5303.9929099999999</v>
      </c>
      <c r="AO214" s="112">
        <v>12654.84093</v>
      </c>
      <c r="AP214" s="112">
        <v>15923.03249</v>
      </c>
      <c r="AQ214" s="112">
        <v>3434.8212699999999</v>
      </c>
      <c r="AR214" s="112">
        <v>4046.17661</v>
      </c>
      <c r="AS214" s="112">
        <v>4446.7458800000004</v>
      </c>
      <c r="AT214" s="112">
        <v>4567.6390600000004</v>
      </c>
      <c r="AU214" s="112">
        <v>3381.4370000000099</v>
      </c>
      <c r="AV214" s="112">
        <v>9514.5143100000005</v>
      </c>
      <c r="AW214" s="113">
        <v>8689.0841</v>
      </c>
      <c r="AX214" s="113">
        <v>15542.449130000001</v>
      </c>
      <c r="AY214" s="113">
        <v>4692.0291500000003</v>
      </c>
      <c r="AZ214" s="113">
        <v>5221.4373299999997</v>
      </c>
      <c r="BA214" s="113">
        <v>9013.6599299999998</v>
      </c>
      <c r="BB214" s="113">
        <v>17469.82476</v>
      </c>
      <c r="BC214" s="113">
        <v>13730.71717</v>
      </c>
      <c r="BD214" s="113">
        <v>8803.6475499999997</v>
      </c>
      <c r="BE214" s="113">
        <v>13602.70285</v>
      </c>
      <c r="BF214" s="112">
        <v>783.37824999999998</v>
      </c>
      <c r="BG214" s="112">
        <v>129.80600000000001</v>
      </c>
      <c r="BH214" s="112">
        <v>0</v>
      </c>
      <c r="BI214" s="112">
        <v>368.98475000000002</v>
      </c>
      <c r="BJ214" s="112">
        <v>521.26059999999995</v>
      </c>
      <c r="BK214" s="112">
        <v>386.09044999999998</v>
      </c>
      <c r="BL214" s="112">
        <v>979.57804999999996</v>
      </c>
      <c r="BM214" s="112">
        <v>509.35784999999998</v>
      </c>
      <c r="BN214" s="112">
        <v>344.18104</v>
      </c>
      <c r="BO214" s="112">
        <v>7905.7058500000003</v>
      </c>
      <c r="BP214" s="112">
        <v>15412.64313</v>
      </c>
      <c r="BQ214" s="112">
        <v>4692.0291500000003</v>
      </c>
      <c r="BR214" s="112">
        <v>4852.4525800000001</v>
      </c>
      <c r="BS214" s="112">
        <v>8492.3993300000002</v>
      </c>
      <c r="BT214" s="112">
        <v>17083.73431</v>
      </c>
      <c r="BU214" s="112">
        <v>12751.13912</v>
      </c>
      <c r="BV214" s="112">
        <v>8294.2896999999994</v>
      </c>
      <c r="BW214" s="112">
        <v>13258.52181</v>
      </c>
      <c r="BX214" s="112">
        <v>47494.459949999997</v>
      </c>
      <c r="BY214" s="112">
        <v>54743.189270000003</v>
      </c>
      <c r="BZ214" s="112">
        <v>65358.933830000002</v>
      </c>
      <c r="CA214" s="112">
        <v>48215.143020000003</v>
      </c>
      <c r="CB214" s="112">
        <v>51874.553260000001</v>
      </c>
      <c r="CC214" s="112">
        <v>62937.76571</v>
      </c>
      <c r="CD214" s="112">
        <v>57935.243970000003</v>
      </c>
      <c r="CE214" s="112">
        <v>54485.47885</v>
      </c>
      <c r="CF214" s="112">
        <v>62035.998420000004</v>
      </c>
      <c r="CG214" s="112">
        <v>2601.7129399999999</v>
      </c>
      <c r="CH214" s="112">
        <v>2757.8022000000001</v>
      </c>
      <c r="CI214" s="112">
        <v>-11231.003339999999</v>
      </c>
      <c r="CJ214" s="112">
        <v>1417.63131</v>
      </c>
      <c r="CK214" s="112">
        <v>4446.2227199999998</v>
      </c>
      <c r="CL214" s="112">
        <v>12636.988429999999</v>
      </c>
      <c r="CM214" s="112">
        <v>8183.5000600000003</v>
      </c>
      <c r="CN214" s="112">
        <v>4912.8527000000004</v>
      </c>
      <c r="CO214" s="112">
        <v>3744.0075000000002</v>
      </c>
      <c r="CP214" s="113">
        <v>19212.400000000001</v>
      </c>
      <c r="CQ214" s="113">
        <v>19141.599999999999</v>
      </c>
      <c r="CR214" s="113">
        <v>19280.6453</v>
      </c>
      <c r="CS214" s="113">
        <v>19209.845300000001</v>
      </c>
      <c r="CT214" s="113">
        <v>29000</v>
      </c>
      <c r="CU214" s="113">
        <v>43500</v>
      </c>
      <c r="CV214" s="113">
        <v>50000</v>
      </c>
      <c r="CW214" s="113">
        <v>46500</v>
      </c>
      <c r="CX214" s="113">
        <v>53000</v>
      </c>
      <c r="CY214" s="113">
        <v>25302.867180000001</v>
      </c>
      <c r="CZ214" s="113">
        <v>24425.96024</v>
      </c>
      <c r="DA214" s="113">
        <v>41842.27706</v>
      </c>
      <c r="DB214" s="113">
        <v>22595.829979999999</v>
      </c>
      <c r="DC214" s="113">
        <v>33569.568550000004</v>
      </c>
      <c r="DD214" s="113">
        <v>47707.730219999998</v>
      </c>
      <c r="DE214" s="113">
        <v>54564.457829999999</v>
      </c>
      <c r="DF214" s="113">
        <v>51231.98141</v>
      </c>
      <c r="DG214" s="113">
        <v>60824.958100000003</v>
      </c>
      <c r="DH214" s="113">
        <v>36126.981809999997</v>
      </c>
      <c r="DI214" s="113">
        <v>32492.272669999998</v>
      </c>
      <c r="DJ214" s="113">
        <v>61139.592830000001</v>
      </c>
      <c r="DK214" s="113">
        <v>40475.514439999999</v>
      </c>
      <c r="DL214" s="113">
        <v>47003.030290000002</v>
      </c>
      <c r="DM214" s="113">
        <v>48504.203529999999</v>
      </c>
      <c r="DN214" s="113">
        <v>47177.431080000002</v>
      </c>
      <c r="DO214" s="113">
        <v>38932.10196</v>
      </c>
      <c r="DP214" s="113">
        <v>44781.071150000003</v>
      </c>
      <c r="DQ214" s="112">
        <v>-10824.11463</v>
      </c>
      <c r="DR214" s="112">
        <v>-8066.3124299999999</v>
      </c>
      <c r="DS214" s="112">
        <v>-19297.315770000001</v>
      </c>
      <c r="DT214" s="112">
        <v>-17879.68446</v>
      </c>
      <c r="DU214" s="112">
        <v>-13433.461740000001</v>
      </c>
      <c r="DV214" s="112">
        <v>-796.47330999999997</v>
      </c>
      <c r="DW214" s="112">
        <v>7387.02675</v>
      </c>
      <c r="DX214" s="112">
        <v>12299.87945</v>
      </c>
      <c r="DY214" s="112">
        <v>16043.88695</v>
      </c>
      <c r="DZ214" s="112">
        <v>-258.64177999999998</v>
      </c>
      <c r="EA214" s="112">
        <v>-204.40755999999999</v>
      </c>
      <c r="EB214" s="112">
        <v>-1021.50608</v>
      </c>
      <c r="EC214" s="112">
        <v>-299.12443999999999</v>
      </c>
      <c r="ED214" s="112">
        <v>-376.03980999999999</v>
      </c>
      <c r="EE214" s="112">
        <v>-359.69240000000002</v>
      </c>
      <c r="EF214" s="112">
        <v>-506.25448</v>
      </c>
      <c r="EG214" s="112">
        <v>-338.16471000000001</v>
      </c>
      <c r="EH214" s="112">
        <v>-524.82803999999999</v>
      </c>
      <c r="EI214" s="112">
        <v>576.20821999999998</v>
      </c>
      <c r="EJ214" s="112">
        <v>620.79244000000006</v>
      </c>
      <c r="EK214" s="112">
        <v>-341.92207999999999</v>
      </c>
      <c r="EL214" s="112">
        <v>500.00855999999999</v>
      </c>
      <c r="EM214" s="112">
        <v>417.96019000000001</v>
      </c>
      <c r="EN214" s="112">
        <v>866.10659999999996</v>
      </c>
      <c r="EO214" s="112">
        <v>620.34551999999996</v>
      </c>
      <c r="EP214" s="112">
        <v>1171.72029</v>
      </c>
      <c r="EQ214" s="114">
        <v>1064.6719599999999</v>
      </c>
    </row>
    <row r="215" spans="1:147" x14ac:dyDescent="0.25">
      <c r="A215" s="110" t="s">
        <v>221</v>
      </c>
      <c r="B215" s="110">
        <v>5565</v>
      </c>
      <c r="C215" s="110"/>
      <c r="D215" s="111">
        <v>1942.1264900000001</v>
      </c>
      <c r="E215" s="111">
        <v>2034.53144</v>
      </c>
      <c r="F215" s="111">
        <v>2194.8133699999998</v>
      </c>
      <c r="G215" s="111">
        <v>2368.2283900000002</v>
      </c>
      <c r="H215" s="111">
        <v>1832.3888899999999</v>
      </c>
      <c r="I215" s="111">
        <v>2368.2630300000001</v>
      </c>
      <c r="J215" s="111">
        <v>2084.6391800000001</v>
      </c>
      <c r="K215" s="111">
        <v>2064.4295999999999</v>
      </c>
      <c r="L215" s="111">
        <v>2013.63167</v>
      </c>
      <c r="M215" s="111">
        <v>1685.5359900000001</v>
      </c>
      <c r="N215" s="111">
        <v>2424.6157600000001</v>
      </c>
      <c r="O215" s="111">
        <v>2185.7413499999998</v>
      </c>
      <c r="P215" s="111">
        <v>2180.21549</v>
      </c>
      <c r="Q215" s="111">
        <v>1923.89985</v>
      </c>
      <c r="R215" s="111">
        <v>2517.43399</v>
      </c>
      <c r="S215" s="111">
        <v>1947.52441</v>
      </c>
      <c r="T215" s="111">
        <v>2033.54177</v>
      </c>
      <c r="U215" s="111">
        <v>2399.53559</v>
      </c>
      <c r="V215" s="112">
        <v>256.59050000000002</v>
      </c>
      <c r="W215" s="112">
        <v>-390.08431999999999</v>
      </c>
      <c r="X215" s="112">
        <v>9.0720200000000695</v>
      </c>
      <c r="Y215" s="112">
        <v>188.0129</v>
      </c>
      <c r="Z215" s="112">
        <v>-91.510960000000097</v>
      </c>
      <c r="AA215" s="112">
        <v>-149.17096000000001</v>
      </c>
      <c r="AB215" s="112">
        <v>137.11476999999999</v>
      </c>
      <c r="AC215" s="112">
        <v>30.887829999999902</v>
      </c>
      <c r="AD215" s="112">
        <v>-385.90392000000003</v>
      </c>
      <c r="AE215" s="111">
        <v>1774.4476299999999</v>
      </c>
      <c r="AF215" s="111">
        <v>1902.75254</v>
      </c>
      <c r="AG215" s="111">
        <v>2091.04862</v>
      </c>
      <c r="AH215" s="111">
        <v>2288.8398900000002</v>
      </c>
      <c r="AI215" s="111">
        <v>1739.2088900000001</v>
      </c>
      <c r="AJ215" s="111">
        <v>2288.0030299999999</v>
      </c>
      <c r="AK215" s="111">
        <v>2015.9307799999999</v>
      </c>
      <c r="AL215" s="111">
        <v>1982.0160000000001</v>
      </c>
      <c r="AM215" s="111">
        <v>1911.8436200000001</v>
      </c>
      <c r="AN215" s="112">
        <v>-88.911639999999807</v>
      </c>
      <c r="AO215" s="112">
        <v>521.86321999999996</v>
      </c>
      <c r="AP215" s="112">
        <v>94.692729999999798</v>
      </c>
      <c r="AQ215" s="112">
        <v>-108.62439999999999</v>
      </c>
      <c r="AR215" s="112">
        <v>184.69095999999999</v>
      </c>
      <c r="AS215" s="112">
        <v>229.43096</v>
      </c>
      <c r="AT215" s="112">
        <v>-68.406369999999896</v>
      </c>
      <c r="AU215" s="112">
        <v>51.525770000000001</v>
      </c>
      <c r="AV215" s="112">
        <v>487.69197000000003</v>
      </c>
      <c r="AW215" s="113">
        <v>241.24594999999999</v>
      </c>
      <c r="AX215" s="113">
        <v>156.3569</v>
      </c>
      <c r="AY215" s="113">
        <v>188.32765000000001</v>
      </c>
      <c r="AZ215" s="113">
        <v>53.729399999999998</v>
      </c>
      <c r="BA215" s="113">
        <v>31.783999999999999</v>
      </c>
      <c r="BB215" s="113">
        <v>916.34</v>
      </c>
      <c r="BC215" s="113">
        <v>137.72210000000001</v>
      </c>
      <c r="BD215" s="113">
        <v>49.938949999999998</v>
      </c>
      <c r="BE215" s="113">
        <v>269.32474999999999</v>
      </c>
      <c r="BF215" s="112">
        <v>162.26769999999999</v>
      </c>
      <c r="BG215" s="112">
        <v>0</v>
      </c>
      <c r="BH215" s="112">
        <v>10.334</v>
      </c>
      <c r="BI215" s="112">
        <v>15</v>
      </c>
      <c r="BJ215" s="112">
        <v>1.8</v>
      </c>
      <c r="BK215" s="112">
        <v>0</v>
      </c>
      <c r="BL215" s="112">
        <v>137.72210000000001</v>
      </c>
      <c r="BM215" s="112">
        <v>8.5</v>
      </c>
      <c r="BN215" s="112">
        <v>0</v>
      </c>
      <c r="BO215" s="112">
        <v>78.978250000000003</v>
      </c>
      <c r="BP215" s="112">
        <v>156.3569</v>
      </c>
      <c r="BQ215" s="112">
        <v>177.99365</v>
      </c>
      <c r="BR215" s="112">
        <v>38.729399999999998</v>
      </c>
      <c r="BS215" s="112">
        <v>29.984000000000002</v>
      </c>
      <c r="BT215" s="112">
        <v>916.34</v>
      </c>
      <c r="BU215" s="112">
        <v>0</v>
      </c>
      <c r="BV215" s="112">
        <v>41.438949999999998</v>
      </c>
      <c r="BW215" s="112">
        <v>269.32474999999999</v>
      </c>
      <c r="BX215" s="112">
        <v>2015.6935800000001</v>
      </c>
      <c r="BY215" s="112">
        <v>2059.1094400000002</v>
      </c>
      <c r="BZ215" s="112">
        <v>2279.3762700000002</v>
      </c>
      <c r="CA215" s="112">
        <v>2342.5692899999999</v>
      </c>
      <c r="CB215" s="112">
        <v>1770.99289</v>
      </c>
      <c r="CC215" s="112">
        <v>3204.34303</v>
      </c>
      <c r="CD215" s="112">
        <v>2153.6528800000001</v>
      </c>
      <c r="CE215" s="112">
        <v>2031.9549500000001</v>
      </c>
      <c r="CF215" s="112">
        <v>2181.1683699999999</v>
      </c>
      <c r="CG215" s="112">
        <v>167.88989000000001</v>
      </c>
      <c r="CH215" s="112">
        <v>-365.50632000000002</v>
      </c>
      <c r="CI215" s="112">
        <v>83.300920000000005</v>
      </c>
      <c r="CJ215" s="112">
        <v>147.35380000000001</v>
      </c>
      <c r="CK215" s="112">
        <v>-154.70696000000001</v>
      </c>
      <c r="CL215" s="112">
        <v>686.90904</v>
      </c>
      <c r="CM215" s="112">
        <v>68.406369999999995</v>
      </c>
      <c r="CN215" s="112">
        <v>-10.086819999999999</v>
      </c>
      <c r="CO215" s="112">
        <v>-218.36722</v>
      </c>
      <c r="CP215" s="113">
        <v>2740</v>
      </c>
      <c r="CQ215" s="113">
        <v>2740</v>
      </c>
      <c r="CR215" s="113">
        <v>2646</v>
      </c>
      <c r="CS215" s="113">
        <v>2646</v>
      </c>
      <c r="CT215" s="113">
        <v>2472</v>
      </c>
      <c r="CU215" s="113">
        <v>2872</v>
      </c>
      <c r="CV215" s="113">
        <v>2752</v>
      </c>
      <c r="CW215" s="113">
        <v>2752</v>
      </c>
      <c r="CX215" s="113">
        <v>2422</v>
      </c>
      <c r="CY215" s="113">
        <v>3149.0377400000002</v>
      </c>
      <c r="CZ215" s="113">
        <v>3172.1548499999999</v>
      </c>
      <c r="DA215" s="113">
        <v>2818.4854300000002</v>
      </c>
      <c r="DB215" s="113">
        <v>2801.8720800000001</v>
      </c>
      <c r="DC215" s="113">
        <v>2652.91174</v>
      </c>
      <c r="DD215" s="113">
        <v>3032.97379</v>
      </c>
      <c r="DE215" s="113">
        <v>2986.4785700000002</v>
      </c>
      <c r="DF215" s="113">
        <v>3004.09076</v>
      </c>
      <c r="DG215" s="113">
        <v>2755.2697699999999</v>
      </c>
      <c r="DH215" s="113">
        <v>4854.2982899999997</v>
      </c>
      <c r="DI215" s="113">
        <v>5242.9217200000003</v>
      </c>
      <c r="DJ215" s="113">
        <v>4805.9513800000004</v>
      </c>
      <c r="DK215" s="113">
        <v>4637.0542299999997</v>
      </c>
      <c r="DL215" s="113">
        <v>4613.9779500000004</v>
      </c>
      <c r="DM215" s="113">
        <v>4301.4299600000004</v>
      </c>
      <c r="DN215" s="113">
        <v>4185.1063700000004</v>
      </c>
      <c r="DO215" s="113">
        <v>4206.8413799999998</v>
      </c>
      <c r="DP215" s="113">
        <v>4170.3276100000003</v>
      </c>
      <c r="DQ215" s="112">
        <v>-1705.26055</v>
      </c>
      <c r="DR215" s="112">
        <v>-2070.7668699999999</v>
      </c>
      <c r="DS215" s="112">
        <v>-1987.46595</v>
      </c>
      <c r="DT215" s="112">
        <v>-1835.1821500000001</v>
      </c>
      <c r="DU215" s="112">
        <v>-1961.06621</v>
      </c>
      <c r="DV215" s="112">
        <v>-1268.4561699999999</v>
      </c>
      <c r="DW215" s="112">
        <v>-1198.6278</v>
      </c>
      <c r="DX215" s="112">
        <v>-1202.75062</v>
      </c>
      <c r="DY215" s="112">
        <v>-1415.0578399999999</v>
      </c>
      <c r="DZ215" s="112">
        <v>23.423539999999999</v>
      </c>
      <c r="EA215" s="112">
        <v>1.0828100000000001</v>
      </c>
      <c r="EB215" s="112">
        <v>-2.4613700000000001</v>
      </c>
      <c r="EC215" s="112">
        <v>-2.60168</v>
      </c>
      <c r="ED215" s="112">
        <v>-13.417400000000001</v>
      </c>
      <c r="EE215" s="112">
        <v>-12.72705</v>
      </c>
      <c r="EF215" s="112">
        <v>-19.78078</v>
      </c>
      <c r="EG215" s="112">
        <v>-19.41497</v>
      </c>
      <c r="EH215" s="112">
        <v>-22.35866</v>
      </c>
      <c r="EI215" s="112">
        <v>191.10254</v>
      </c>
      <c r="EJ215" s="112">
        <v>132.86180999999999</v>
      </c>
      <c r="EK215" s="112">
        <v>101.30363</v>
      </c>
      <c r="EL215" s="112">
        <v>76.787319999999994</v>
      </c>
      <c r="EM215" s="112">
        <v>79.762600000000006</v>
      </c>
      <c r="EN215" s="112">
        <v>67.53295</v>
      </c>
      <c r="EO215" s="112">
        <v>48.927219999999998</v>
      </c>
      <c r="EP215" s="112">
        <v>62.999029999999998</v>
      </c>
      <c r="EQ215" s="114">
        <v>79.429339999999996</v>
      </c>
    </row>
    <row r="216" spans="1:147" x14ac:dyDescent="0.25">
      <c r="A216" s="110" t="s">
        <v>220</v>
      </c>
      <c r="B216" s="110">
        <v>5923</v>
      </c>
      <c r="C216" s="110"/>
      <c r="D216" s="111">
        <v>757.40890999999999</v>
      </c>
      <c r="E216" s="111">
        <v>680.53497000000004</v>
      </c>
      <c r="F216" s="111">
        <v>724.08416999999997</v>
      </c>
      <c r="G216" s="111">
        <v>825.23536000000001</v>
      </c>
      <c r="H216" s="111">
        <v>819.49995999999999</v>
      </c>
      <c r="I216" s="111">
        <v>886.94520999999997</v>
      </c>
      <c r="J216" s="111">
        <v>911.31403999999998</v>
      </c>
      <c r="K216" s="111">
        <v>891.96847000000002</v>
      </c>
      <c r="L216" s="111">
        <v>906.39421000000004</v>
      </c>
      <c r="M216" s="111">
        <v>703.51742999999999</v>
      </c>
      <c r="N216" s="111">
        <v>771.25684000000001</v>
      </c>
      <c r="O216" s="111">
        <v>864.58309999999994</v>
      </c>
      <c r="P216" s="111">
        <v>865.79927999999995</v>
      </c>
      <c r="Q216" s="111">
        <v>808.85140999999999</v>
      </c>
      <c r="R216" s="111">
        <v>941.19921999999997</v>
      </c>
      <c r="S216" s="111">
        <v>925.17534999999998</v>
      </c>
      <c r="T216" s="111">
        <v>896.36239999999998</v>
      </c>
      <c r="U216" s="111">
        <v>977.92152999999996</v>
      </c>
      <c r="V216" s="112">
        <v>53.891480000000001</v>
      </c>
      <c r="W216" s="112">
        <v>-90.721869999999996</v>
      </c>
      <c r="X216" s="112">
        <v>-140.49893</v>
      </c>
      <c r="Y216" s="112">
        <v>-40.563919999999897</v>
      </c>
      <c r="Z216" s="112">
        <v>10.64855</v>
      </c>
      <c r="AA216" s="112">
        <v>-54.254010000000001</v>
      </c>
      <c r="AB216" s="112">
        <v>-13.86131</v>
      </c>
      <c r="AC216" s="112">
        <v>-4.3939299999999504</v>
      </c>
      <c r="AD216" s="112">
        <v>-71.527319999999904</v>
      </c>
      <c r="AE216" s="111">
        <v>691.15786000000003</v>
      </c>
      <c r="AF216" s="111">
        <v>614.33497</v>
      </c>
      <c r="AG216" s="111">
        <v>641.58416999999997</v>
      </c>
      <c r="AH216" s="111">
        <v>742.73536000000001</v>
      </c>
      <c r="AI216" s="111">
        <v>742.89796000000001</v>
      </c>
      <c r="AJ216" s="111">
        <v>786.44326000000001</v>
      </c>
      <c r="AK216" s="111">
        <v>808.83884</v>
      </c>
      <c r="AL216" s="111">
        <v>789.66846999999996</v>
      </c>
      <c r="AM216" s="111">
        <v>798.98451</v>
      </c>
      <c r="AN216" s="112">
        <v>12.35957</v>
      </c>
      <c r="AO216" s="112">
        <v>156.92187000000001</v>
      </c>
      <c r="AP216" s="112">
        <v>222.99893</v>
      </c>
      <c r="AQ216" s="112">
        <v>123.06392</v>
      </c>
      <c r="AR216" s="112">
        <v>65.953450000000004</v>
      </c>
      <c r="AS216" s="112">
        <v>154.75595999999999</v>
      </c>
      <c r="AT216" s="112">
        <v>116.33651</v>
      </c>
      <c r="AU216" s="112">
        <v>106.69392999999999</v>
      </c>
      <c r="AV216" s="112">
        <v>178.93701999999999</v>
      </c>
      <c r="AW216" s="113">
        <v>33.251049999999999</v>
      </c>
      <c r="AX216" s="113">
        <v>0</v>
      </c>
      <c r="AY216" s="113">
        <v>547.47799999999995</v>
      </c>
      <c r="AZ216" s="113">
        <v>0</v>
      </c>
      <c r="BA216" s="113">
        <v>367.01655</v>
      </c>
      <c r="BB216" s="113">
        <v>507.56254999999999</v>
      </c>
      <c r="BC216" s="113">
        <v>284.18</v>
      </c>
      <c r="BD216" s="113">
        <v>0</v>
      </c>
      <c r="BE216" s="113">
        <v>71.809700000000007</v>
      </c>
      <c r="BF216" s="112">
        <v>0</v>
      </c>
      <c r="BG216" s="112">
        <v>0</v>
      </c>
      <c r="BH216" s="112">
        <v>0</v>
      </c>
      <c r="BI216" s="112">
        <v>0</v>
      </c>
      <c r="BJ216" s="112">
        <v>0</v>
      </c>
      <c r="BK216" s="112">
        <v>28.9679</v>
      </c>
      <c r="BL216" s="112">
        <v>258.03699999999998</v>
      </c>
      <c r="BM216" s="112">
        <v>0</v>
      </c>
      <c r="BN216" s="112">
        <v>0.59899999999999998</v>
      </c>
      <c r="BO216" s="112">
        <v>33.251049999999999</v>
      </c>
      <c r="BP216" s="112">
        <v>0</v>
      </c>
      <c r="BQ216" s="112">
        <v>547.47799999999995</v>
      </c>
      <c r="BR216" s="112">
        <v>0</v>
      </c>
      <c r="BS216" s="112">
        <v>367.01655</v>
      </c>
      <c r="BT216" s="112">
        <v>478.59465</v>
      </c>
      <c r="BU216" s="112">
        <v>26.143000000000001</v>
      </c>
      <c r="BV216" s="112">
        <v>0</v>
      </c>
      <c r="BW216" s="112">
        <v>71.210700000000003</v>
      </c>
      <c r="BX216" s="112">
        <v>724.40890999999999</v>
      </c>
      <c r="BY216" s="112">
        <v>614.33497</v>
      </c>
      <c r="BZ216" s="112">
        <v>1189.0621699999999</v>
      </c>
      <c r="CA216" s="112">
        <v>742.73536000000001</v>
      </c>
      <c r="CB216" s="112">
        <v>1109.9145100000001</v>
      </c>
      <c r="CC216" s="112">
        <v>1294.0058100000001</v>
      </c>
      <c r="CD216" s="112">
        <v>1093.01884</v>
      </c>
      <c r="CE216" s="112">
        <v>789.66846999999996</v>
      </c>
      <c r="CF216" s="112">
        <v>870.79421000000002</v>
      </c>
      <c r="CG216" s="112">
        <v>20.891480000000001</v>
      </c>
      <c r="CH216" s="112">
        <v>-156.92187000000001</v>
      </c>
      <c r="CI216" s="112">
        <v>324.47906999999998</v>
      </c>
      <c r="CJ216" s="112">
        <v>-123.06392</v>
      </c>
      <c r="CK216" s="112">
        <v>301.06310000000002</v>
      </c>
      <c r="CL216" s="112">
        <v>323.83868999999999</v>
      </c>
      <c r="CM216" s="112">
        <v>-90.193510000000003</v>
      </c>
      <c r="CN216" s="112">
        <v>-106.69392999999999</v>
      </c>
      <c r="CO216" s="112">
        <v>-107.72632</v>
      </c>
      <c r="CP216" s="113">
        <v>129</v>
      </c>
      <c r="CQ216" s="113">
        <v>126</v>
      </c>
      <c r="CR216" s="113">
        <v>764.70600000000002</v>
      </c>
      <c r="CS216" s="113">
        <v>660.70600000000002</v>
      </c>
      <c r="CT216" s="113">
        <v>1166.539</v>
      </c>
      <c r="CU216" s="113">
        <v>1243.2049999999999</v>
      </c>
      <c r="CV216" s="113">
        <v>1196.3710000000001</v>
      </c>
      <c r="CW216" s="113">
        <v>1136.537</v>
      </c>
      <c r="CX216" s="113">
        <v>1076.703</v>
      </c>
      <c r="CY216" s="113">
        <v>184.68045000000001</v>
      </c>
      <c r="CZ216" s="113">
        <v>169.69765000000001</v>
      </c>
      <c r="DA216" s="113">
        <v>822.86865</v>
      </c>
      <c r="DB216" s="113">
        <v>736.66935000000001</v>
      </c>
      <c r="DC216" s="113">
        <v>1270.2288000000001</v>
      </c>
      <c r="DD216" s="113">
        <v>1370.6035400000001</v>
      </c>
      <c r="DE216" s="113">
        <v>1285.2781</v>
      </c>
      <c r="DF216" s="113">
        <v>1258.33284</v>
      </c>
      <c r="DG216" s="113">
        <v>1155.5526600000001</v>
      </c>
      <c r="DH216" s="113">
        <v>406.22442999999998</v>
      </c>
      <c r="DI216" s="113">
        <v>548.1635</v>
      </c>
      <c r="DJ216" s="113">
        <v>876.85542999999996</v>
      </c>
      <c r="DK216" s="113">
        <v>913.72005000000001</v>
      </c>
      <c r="DL216" s="113">
        <v>1146.2164</v>
      </c>
      <c r="DM216" s="113">
        <v>922.75244999999995</v>
      </c>
      <c r="DN216" s="113">
        <v>927.62052000000006</v>
      </c>
      <c r="DO216" s="113">
        <v>1007.36919</v>
      </c>
      <c r="DP216" s="113">
        <v>1012.31533</v>
      </c>
      <c r="DQ216" s="112">
        <v>-221.54398</v>
      </c>
      <c r="DR216" s="112">
        <v>-378.46584999999999</v>
      </c>
      <c r="DS216" s="112">
        <v>-53.986780000000003</v>
      </c>
      <c r="DT216" s="112">
        <v>-177.05070000000001</v>
      </c>
      <c r="DU216" s="112">
        <v>124.0124</v>
      </c>
      <c r="DV216" s="112">
        <v>447.85109</v>
      </c>
      <c r="DW216" s="112">
        <v>357.65758</v>
      </c>
      <c r="DX216" s="112">
        <v>250.96365</v>
      </c>
      <c r="DY216" s="112">
        <v>143.23732999999999</v>
      </c>
      <c r="DZ216" s="112">
        <v>-5.82714</v>
      </c>
      <c r="EA216" s="112">
        <v>-11.34212</v>
      </c>
      <c r="EB216" s="112">
        <v>-7.7568999999999999</v>
      </c>
      <c r="EC216" s="112">
        <v>-7.8243999999999998</v>
      </c>
      <c r="ED216" s="112">
        <v>-8.9667499999999993</v>
      </c>
      <c r="EE216" s="112">
        <v>-8.2412899999999993</v>
      </c>
      <c r="EF216" s="112">
        <v>-6.6671100000000001</v>
      </c>
      <c r="EG216" s="112">
        <v>-7.4610200000000004</v>
      </c>
      <c r="EH216" s="112">
        <v>-5.9043999999999999</v>
      </c>
      <c r="EI216" s="112">
        <v>60.423859999999998</v>
      </c>
      <c r="EJ216" s="112">
        <v>54.857880000000002</v>
      </c>
      <c r="EK216" s="112">
        <v>74.743099999999998</v>
      </c>
      <c r="EL216" s="112">
        <v>74.675600000000003</v>
      </c>
      <c r="EM216" s="112">
        <v>67.635249999999999</v>
      </c>
      <c r="EN216" s="112">
        <v>92.260710000000003</v>
      </c>
      <c r="EO216" s="112">
        <v>95.80789</v>
      </c>
      <c r="EP216" s="112">
        <v>94.838980000000006</v>
      </c>
      <c r="EQ216" s="114">
        <v>101.5056</v>
      </c>
    </row>
    <row r="217" spans="1:147" x14ac:dyDescent="0.25">
      <c r="A217" s="110" t="s">
        <v>219</v>
      </c>
      <c r="B217" s="110">
        <v>5757</v>
      </c>
      <c r="C217" s="110"/>
      <c r="D217" s="111">
        <v>33731.639389999997</v>
      </c>
      <c r="E217" s="111">
        <v>34226.28168</v>
      </c>
      <c r="F217" s="111">
        <v>35946.665079999999</v>
      </c>
      <c r="G217" s="111">
        <v>36933.059970000002</v>
      </c>
      <c r="H217" s="111">
        <v>36850.252840000001</v>
      </c>
      <c r="I217" s="111">
        <v>38786.708149999999</v>
      </c>
      <c r="J217" s="111">
        <v>37872.49613</v>
      </c>
      <c r="K217" s="111">
        <v>38482.969120000002</v>
      </c>
      <c r="L217" s="111">
        <v>40255.030030000002</v>
      </c>
      <c r="M217" s="111">
        <v>33205.43406</v>
      </c>
      <c r="N217" s="111">
        <v>33090.766259999997</v>
      </c>
      <c r="O217" s="111">
        <v>35419.852059999997</v>
      </c>
      <c r="P217" s="111">
        <v>35972.935189999997</v>
      </c>
      <c r="Q217" s="111">
        <v>37189.75288</v>
      </c>
      <c r="R217" s="111">
        <v>43046.28299</v>
      </c>
      <c r="S217" s="111">
        <v>37712.598769999997</v>
      </c>
      <c r="T217" s="111">
        <v>39140.404159999998</v>
      </c>
      <c r="U217" s="111">
        <v>42257.317649999997</v>
      </c>
      <c r="V217" s="112">
        <v>526.20532999999705</v>
      </c>
      <c r="W217" s="112">
        <v>1135.5154199999999</v>
      </c>
      <c r="X217" s="112">
        <v>526.81302000000096</v>
      </c>
      <c r="Y217" s="112">
        <v>960.12478000000601</v>
      </c>
      <c r="Z217" s="112">
        <v>-339.50003999999899</v>
      </c>
      <c r="AA217" s="112">
        <v>-4259.5748400000002</v>
      </c>
      <c r="AB217" s="112">
        <v>159.897360000003</v>
      </c>
      <c r="AC217" s="112">
        <v>-657.435039999997</v>
      </c>
      <c r="AD217" s="112">
        <v>-2002.2876200000001</v>
      </c>
      <c r="AE217" s="111">
        <v>31238.240570000002</v>
      </c>
      <c r="AF217" s="111">
        <v>31772.255529999999</v>
      </c>
      <c r="AG217" s="111">
        <v>33738.616179999997</v>
      </c>
      <c r="AH217" s="111">
        <v>34043.028810000003</v>
      </c>
      <c r="AI217" s="111">
        <v>33840.687389999999</v>
      </c>
      <c r="AJ217" s="111">
        <v>35493.863570000001</v>
      </c>
      <c r="AK217" s="111">
        <v>34613.701090000002</v>
      </c>
      <c r="AL217" s="111">
        <v>35187.91977</v>
      </c>
      <c r="AM217" s="111">
        <v>36583.440190000001</v>
      </c>
      <c r="AN217" s="112">
        <v>1967.1934900000001</v>
      </c>
      <c r="AO217" s="112">
        <v>1318.51073</v>
      </c>
      <c r="AP217" s="112">
        <v>1681.23588</v>
      </c>
      <c r="AQ217" s="112">
        <v>1929.9063799999899</v>
      </c>
      <c r="AR217" s="112">
        <v>3349.06549</v>
      </c>
      <c r="AS217" s="112">
        <v>7552.4194200000002</v>
      </c>
      <c r="AT217" s="112">
        <v>3098.89767999999</v>
      </c>
      <c r="AU217" s="112">
        <v>3952.4843900000001</v>
      </c>
      <c r="AV217" s="112">
        <v>5673.8774599999997</v>
      </c>
      <c r="AW217" s="113">
        <v>6151.0122700000002</v>
      </c>
      <c r="AX217" s="113">
        <v>6490.0085900000004</v>
      </c>
      <c r="AY217" s="113">
        <v>8374.2499000000007</v>
      </c>
      <c r="AZ217" s="113">
        <v>2861.91</v>
      </c>
      <c r="BA217" s="113">
        <v>2023.77864</v>
      </c>
      <c r="BB217" s="113">
        <v>3979.6088599999998</v>
      </c>
      <c r="BC217" s="113">
        <v>7290.9125199999999</v>
      </c>
      <c r="BD217" s="113">
        <v>8490.1180000000004</v>
      </c>
      <c r="BE217" s="113">
        <v>4456.4496200000003</v>
      </c>
      <c r="BF217" s="112">
        <v>1434.5798</v>
      </c>
      <c r="BG217" s="112">
        <v>61.591000000000001</v>
      </c>
      <c r="BH217" s="112">
        <v>889.15539999999999</v>
      </c>
      <c r="BI217" s="112">
        <v>391.35365000000002</v>
      </c>
      <c r="BJ217" s="112">
        <v>171.4153</v>
      </c>
      <c r="BK217" s="112">
        <v>253.12726000000001</v>
      </c>
      <c r="BL217" s="112">
        <v>266.95314999999999</v>
      </c>
      <c r="BM217" s="112">
        <v>362.83699999999999</v>
      </c>
      <c r="BN217" s="112">
        <v>219.76043999999999</v>
      </c>
      <c r="BO217" s="112">
        <v>4716.4324699999997</v>
      </c>
      <c r="BP217" s="112">
        <v>6428.41759</v>
      </c>
      <c r="BQ217" s="112">
        <v>7485.0945000000002</v>
      </c>
      <c r="BR217" s="112">
        <v>2470.5563499999998</v>
      </c>
      <c r="BS217" s="112">
        <v>1852.3633400000001</v>
      </c>
      <c r="BT217" s="112">
        <v>3726.4816000000001</v>
      </c>
      <c r="BU217" s="112">
        <v>7023.9593699999996</v>
      </c>
      <c r="BV217" s="112">
        <v>8127.2809999999999</v>
      </c>
      <c r="BW217" s="112">
        <v>4236.6891800000003</v>
      </c>
      <c r="BX217" s="112">
        <v>37389.252840000001</v>
      </c>
      <c r="BY217" s="112">
        <v>38262.26412</v>
      </c>
      <c r="BZ217" s="112">
        <v>42112.86608</v>
      </c>
      <c r="CA217" s="112">
        <v>36904.93881</v>
      </c>
      <c r="CB217" s="112">
        <v>35864.466030000003</v>
      </c>
      <c r="CC217" s="112">
        <v>39473.472430000002</v>
      </c>
      <c r="CD217" s="112">
        <v>41904.61361</v>
      </c>
      <c r="CE217" s="112">
        <v>43678.037770000003</v>
      </c>
      <c r="CF217" s="112">
        <v>41039.889810000001</v>
      </c>
      <c r="CG217" s="112">
        <v>2749.2389800000001</v>
      </c>
      <c r="CH217" s="112">
        <v>5109.9068600000001</v>
      </c>
      <c r="CI217" s="112">
        <v>5803.85862</v>
      </c>
      <c r="CJ217" s="112">
        <v>540.64997000000005</v>
      </c>
      <c r="CK217" s="112">
        <v>-1496.7021500000001</v>
      </c>
      <c r="CL217" s="112">
        <v>-3825.9378200000001</v>
      </c>
      <c r="CM217" s="112">
        <v>3925.06169</v>
      </c>
      <c r="CN217" s="112">
        <v>4174.7966100000003</v>
      </c>
      <c r="CO217" s="112">
        <v>-1437.1882800000001</v>
      </c>
      <c r="CP217" s="113">
        <v>62252.7</v>
      </c>
      <c r="CQ217" s="113">
        <v>65459.4</v>
      </c>
      <c r="CR217" s="113">
        <v>76678.5</v>
      </c>
      <c r="CS217" s="113">
        <v>76107.600000000006</v>
      </c>
      <c r="CT217" s="113">
        <v>75536.7</v>
      </c>
      <c r="CU217" s="113">
        <v>74965.8</v>
      </c>
      <c r="CV217" s="113">
        <v>75614.899999999994</v>
      </c>
      <c r="CW217" s="113">
        <v>76825</v>
      </c>
      <c r="CX217" s="113">
        <v>74786.632100000003</v>
      </c>
      <c r="CY217" s="113">
        <v>65297.247730000003</v>
      </c>
      <c r="CZ217" s="113">
        <v>68955.413329999996</v>
      </c>
      <c r="DA217" s="113">
        <v>79925.606610000003</v>
      </c>
      <c r="DB217" s="113">
        <v>78729.999179999999</v>
      </c>
      <c r="DC217" s="113">
        <v>79167.894350000002</v>
      </c>
      <c r="DD217" s="113">
        <v>78701.172900000005</v>
      </c>
      <c r="DE217" s="113">
        <v>79339.662890000007</v>
      </c>
      <c r="DF217" s="113">
        <v>83956.356050000002</v>
      </c>
      <c r="DG217" s="113">
        <v>78253.301980000004</v>
      </c>
      <c r="DH217" s="113">
        <v>29592.371230000001</v>
      </c>
      <c r="DI217" s="113">
        <v>28140.629970000002</v>
      </c>
      <c r="DJ217" s="113">
        <v>33083.177730000003</v>
      </c>
      <c r="DK217" s="113">
        <v>31346.920590000002</v>
      </c>
      <c r="DL217" s="113">
        <v>33281.517910000002</v>
      </c>
      <c r="DM217" s="113">
        <v>36640.734279999997</v>
      </c>
      <c r="DN217" s="113">
        <v>33354.162579999997</v>
      </c>
      <c r="DO217" s="113">
        <v>33796.058850000001</v>
      </c>
      <c r="DP217" s="113">
        <v>29559.685870000001</v>
      </c>
      <c r="DQ217" s="112">
        <v>35704.876499999998</v>
      </c>
      <c r="DR217" s="112">
        <v>40814.783360000001</v>
      </c>
      <c r="DS217" s="112">
        <v>46842.428879999999</v>
      </c>
      <c r="DT217" s="112">
        <v>47383.078589999997</v>
      </c>
      <c r="DU217" s="112">
        <v>45886.37644</v>
      </c>
      <c r="DV217" s="112">
        <v>42060.438620000001</v>
      </c>
      <c r="DW217" s="112">
        <v>45985.500310000003</v>
      </c>
      <c r="DX217" s="112">
        <v>50160.297200000001</v>
      </c>
      <c r="DY217" s="112">
        <v>48693.616110000003</v>
      </c>
      <c r="DZ217" s="112">
        <v>1230.02063</v>
      </c>
      <c r="EA217" s="112">
        <v>1073.66158</v>
      </c>
      <c r="EB217" s="112">
        <v>898.94528000000003</v>
      </c>
      <c r="EC217" s="112">
        <v>1140.11231</v>
      </c>
      <c r="ED217" s="112">
        <v>1100.4938999999999</v>
      </c>
      <c r="EE217" s="112">
        <v>1154.8479400000001</v>
      </c>
      <c r="EF217" s="112">
        <v>912.76418000000001</v>
      </c>
      <c r="EG217" s="112">
        <v>860.59861000000001</v>
      </c>
      <c r="EH217" s="112">
        <v>530.60092999999995</v>
      </c>
      <c r="EI217" s="112">
        <v>3723.4196299999999</v>
      </c>
      <c r="EJ217" s="112">
        <v>3527.6875799999998</v>
      </c>
      <c r="EK217" s="112">
        <v>3106.9942799999999</v>
      </c>
      <c r="EL217" s="112">
        <v>3858.8743100000002</v>
      </c>
      <c r="EM217" s="112">
        <v>3824.1939000000002</v>
      </c>
      <c r="EN217" s="112">
        <v>3930.85194</v>
      </c>
      <c r="EO217" s="112">
        <v>4091.5211800000002</v>
      </c>
      <c r="EP217" s="112">
        <v>4018.4686099999999</v>
      </c>
      <c r="EQ217" s="114">
        <v>4202.1909299999998</v>
      </c>
    </row>
    <row r="218" spans="1:147" x14ac:dyDescent="0.25">
      <c r="A218" s="110" t="s">
        <v>218</v>
      </c>
      <c r="B218" s="110">
        <v>5924</v>
      </c>
      <c r="C218" s="110"/>
      <c r="D218" s="111">
        <v>969.45099000000005</v>
      </c>
      <c r="E218" s="111">
        <v>970.52350000000001</v>
      </c>
      <c r="F218" s="111">
        <v>1040.91912</v>
      </c>
      <c r="G218" s="111">
        <v>1079.08872</v>
      </c>
      <c r="H218" s="111">
        <v>1179.6432400000001</v>
      </c>
      <c r="I218" s="111">
        <v>1287.17626</v>
      </c>
      <c r="J218" s="111">
        <v>1310.2618199999999</v>
      </c>
      <c r="K218" s="111">
        <v>1413.7952700000001</v>
      </c>
      <c r="L218" s="111">
        <v>1536.35501</v>
      </c>
      <c r="M218" s="111">
        <v>1021.79491</v>
      </c>
      <c r="N218" s="111">
        <v>939.14693999999997</v>
      </c>
      <c r="O218" s="111">
        <v>1081.6079400000001</v>
      </c>
      <c r="P218" s="111">
        <v>1108.78448</v>
      </c>
      <c r="Q218" s="111">
        <v>1122.0539200000001</v>
      </c>
      <c r="R218" s="111">
        <v>1242.8226199999999</v>
      </c>
      <c r="S218" s="111">
        <v>1475.00271</v>
      </c>
      <c r="T218" s="111">
        <v>1521.97018</v>
      </c>
      <c r="U218" s="111">
        <v>1604.57779</v>
      </c>
      <c r="V218" s="112">
        <v>-52.343919999999898</v>
      </c>
      <c r="W218" s="112">
        <v>31.376560000000001</v>
      </c>
      <c r="X218" s="112">
        <v>-40.688820000000099</v>
      </c>
      <c r="Y218" s="112">
        <v>-29.695760000000099</v>
      </c>
      <c r="Z218" s="112">
        <v>57.589320000000001</v>
      </c>
      <c r="AA218" s="112">
        <v>44.353639999999999</v>
      </c>
      <c r="AB218" s="112">
        <v>-164.74089000000001</v>
      </c>
      <c r="AC218" s="112">
        <v>-108.17491</v>
      </c>
      <c r="AD218" s="112">
        <v>-68.2227800000001</v>
      </c>
      <c r="AE218" s="111">
        <v>869.11099000000002</v>
      </c>
      <c r="AF218" s="111">
        <v>897.52350000000001</v>
      </c>
      <c r="AG218" s="111">
        <v>811.89772000000005</v>
      </c>
      <c r="AH218" s="111">
        <v>944.28971999999999</v>
      </c>
      <c r="AI218" s="111">
        <v>1086.8868399999999</v>
      </c>
      <c r="AJ218" s="111">
        <v>1199.23668</v>
      </c>
      <c r="AK218" s="111">
        <v>1214.2922900000001</v>
      </c>
      <c r="AL218" s="111">
        <v>1281.79619</v>
      </c>
      <c r="AM218" s="111">
        <v>1425.80682</v>
      </c>
      <c r="AN218" s="112">
        <v>152.68392</v>
      </c>
      <c r="AO218" s="112">
        <v>41.623440000000002</v>
      </c>
      <c r="AP218" s="112">
        <v>269.71021999999999</v>
      </c>
      <c r="AQ218" s="112">
        <v>164.49476000000001</v>
      </c>
      <c r="AR218" s="112">
        <v>35.167080000000198</v>
      </c>
      <c r="AS218" s="112">
        <v>43.585939999999901</v>
      </c>
      <c r="AT218" s="112">
        <v>260.71042</v>
      </c>
      <c r="AU218" s="112">
        <v>240.17399</v>
      </c>
      <c r="AV218" s="112">
        <v>178.77097000000001</v>
      </c>
      <c r="AW218" s="113">
        <v>33.512700000000002</v>
      </c>
      <c r="AX218" s="113">
        <v>44.06</v>
      </c>
      <c r="AY218" s="113">
        <v>418.04539999999997</v>
      </c>
      <c r="AZ218" s="113">
        <v>69.754400000000004</v>
      </c>
      <c r="BA218" s="113">
        <v>0</v>
      </c>
      <c r="BB218" s="113">
        <v>113.72246</v>
      </c>
      <c r="BC218" s="113">
        <v>58.848210000000002</v>
      </c>
      <c r="BD218" s="113">
        <v>232.47524000000001</v>
      </c>
      <c r="BE218" s="113">
        <v>51.133600000000001</v>
      </c>
      <c r="BF218" s="112">
        <v>0</v>
      </c>
      <c r="BG218" s="112">
        <v>5</v>
      </c>
      <c r="BH218" s="112">
        <v>0</v>
      </c>
      <c r="BI218" s="112">
        <v>0</v>
      </c>
      <c r="BJ218" s="112">
        <v>0</v>
      </c>
      <c r="BK218" s="112">
        <v>0</v>
      </c>
      <c r="BL218" s="112">
        <v>0</v>
      </c>
      <c r="BM218" s="112">
        <v>0</v>
      </c>
      <c r="BN218" s="112">
        <v>0</v>
      </c>
      <c r="BO218" s="112">
        <v>33.512700000000002</v>
      </c>
      <c r="BP218" s="112">
        <v>39.06</v>
      </c>
      <c r="BQ218" s="112">
        <v>418.04539999999997</v>
      </c>
      <c r="BR218" s="112">
        <v>69.754400000000004</v>
      </c>
      <c r="BS218" s="112">
        <v>0</v>
      </c>
      <c r="BT218" s="112">
        <v>113.72246</v>
      </c>
      <c r="BU218" s="112">
        <v>58.848210000000002</v>
      </c>
      <c r="BV218" s="112">
        <v>232.47524000000001</v>
      </c>
      <c r="BW218" s="112">
        <v>51.133600000000001</v>
      </c>
      <c r="BX218" s="112">
        <v>902.62369000000001</v>
      </c>
      <c r="BY218" s="112">
        <v>941.58349999999996</v>
      </c>
      <c r="BZ218" s="112">
        <v>1229.9431199999999</v>
      </c>
      <c r="CA218" s="112">
        <v>1014.04412</v>
      </c>
      <c r="CB218" s="112">
        <v>1086.8868399999999</v>
      </c>
      <c r="CC218" s="112">
        <v>1312.9591399999999</v>
      </c>
      <c r="CD218" s="112">
        <v>1273.1405</v>
      </c>
      <c r="CE218" s="112">
        <v>1514.27143</v>
      </c>
      <c r="CF218" s="112">
        <v>1476.9404199999999</v>
      </c>
      <c r="CG218" s="112">
        <v>-119.17122000000001</v>
      </c>
      <c r="CH218" s="112">
        <v>-2.5634399999999999</v>
      </c>
      <c r="CI218" s="112">
        <v>148.33518000000001</v>
      </c>
      <c r="CJ218" s="112">
        <v>-94.740359999999995</v>
      </c>
      <c r="CK218" s="112">
        <v>-35.167079999999999</v>
      </c>
      <c r="CL218" s="112">
        <v>70.136520000000004</v>
      </c>
      <c r="CM218" s="112">
        <v>-201.86221</v>
      </c>
      <c r="CN218" s="112">
        <v>-7.6987500000000004</v>
      </c>
      <c r="CO218" s="112">
        <v>-127.63737</v>
      </c>
      <c r="CP218" s="113">
        <v>1601</v>
      </c>
      <c r="CQ218" s="113">
        <v>1596</v>
      </c>
      <c r="CR218" s="113">
        <v>1591</v>
      </c>
      <c r="CS218" s="113">
        <v>1586</v>
      </c>
      <c r="CT218" s="113">
        <v>1580</v>
      </c>
      <c r="CU218" s="113">
        <v>1580</v>
      </c>
      <c r="CV218" s="113">
        <v>1580</v>
      </c>
      <c r="CW218" s="113">
        <v>1580</v>
      </c>
      <c r="CX218" s="113">
        <v>1580</v>
      </c>
      <c r="CY218" s="113">
        <v>1822.2611999999999</v>
      </c>
      <c r="CZ218" s="113">
        <v>1775.0918999999999</v>
      </c>
      <c r="DA218" s="113">
        <v>1755.0578</v>
      </c>
      <c r="DB218" s="113">
        <v>1769.44373</v>
      </c>
      <c r="DC218" s="113">
        <v>1748.1845599999999</v>
      </c>
      <c r="DD218" s="113">
        <v>1790.68796</v>
      </c>
      <c r="DE218" s="113">
        <v>1738.38616</v>
      </c>
      <c r="DF218" s="113">
        <v>1773.8733999999999</v>
      </c>
      <c r="DG218" s="113">
        <v>1726.51884</v>
      </c>
      <c r="DH218" s="113">
        <v>1048.75818</v>
      </c>
      <c r="DI218" s="113">
        <v>994.15232000000003</v>
      </c>
      <c r="DJ218" s="113">
        <v>1204.41104</v>
      </c>
      <c r="DK218" s="113">
        <v>1296.13573</v>
      </c>
      <c r="DL218" s="113">
        <v>1310.0436400000001</v>
      </c>
      <c r="DM218" s="113">
        <v>1282.4105199999999</v>
      </c>
      <c r="DN218" s="113">
        <v>1431.97093</v>
      </c>
      <c r="DO218" s="113">
        <v>1462.16957</v>
      </c>
      <c r="DP218" s="113">
        <v>1545.6622500000001</v>
      </c>
      <c r="DQ218" s="112">
        <v>773.50301999999999</v>
      </c>
      <c r="DR218" s="112">
        <v>780.93957999999998</v>
      </c>
      <c r="DS218" s="112">
        <v>550.64675999999997</v>
      </c>
      <c r="DT218" s="112">
        <v>473.30799999999999</v>
      </c>
      <c r="DU218" s="112">
        <v>438.14091999999999</v>
      </c>
      <c r="DV218" s="112">
        <v>508.27744000000001</v>
      </c>
      <c r="DW218" s="112">
        <v>306.41523000000001</v>
      </c>
      <c r="DX218" s="112">
        <v>311.70382999999998</v>
      </c>
      <c r="DY218" s="112">
        <v>180.85659000000001</v>
      </c>
      <c r="DZ218" s="112">
        <v>-2.4778199999999999</v>
      </c>
      <c r="EA218" s="112">
        <v>13.619910000000001</v>
      </c>
      <c r="EB218" s="112">
        <v>14.28482</v>
      </c>
      <c r="EC218" s="112">
        <v>12.73353</v>
      </c>
      <c r="ED218" s="112">
        <v>12.12459</v>
      </c>
      <c r="EE218" s="112">
        <v>9.5376999999999992</v>
      </c>
      <c r="EF218" s="112">
        <v>11.838990000000001</v>
      </c>
      <c r="EG218" s="112">
        <v>3.5937700000000001</v>
      </c>
      <c r="EH218" s="112">
        <v>-2.8232400000000002</v>
      </c>
      <c r="EI218" s="112">
        <v>97.862179999999995</v>
      </c>
      <c r="EJ218" s="112">
        <v>86.619910000000004</v>
      </c>
      <c r="EK218" s="112">
        <v>243.30582000000001</v>
      </c>
      <c r="EL218" s="112">
        <v>147.53253000000001</v>
      </c>
      <c r="EM218" s="112">
        <v>104.88059</v>
      </c>
      <c r="EN218" s="112">
        <v>97.477699999999999</v>
      </c>
      <c r="EO218" s="112">
        <v>107.80898999999999</v>
      </c>
      <c r="EP218" s="112">
        <v>135.59277</v>
      </c>
      <c r="EQ218" s="114">
        <v>107.72476</v>
      </c>
    </row>
    <row r="219" spans="1:147" x14ac:dyDescent="0.25">
      <c r="A219" s="110" t="s">
        <v>217</v>
      </c>
      <c r="B219" s="110">
        <v>5410</v>
      </c>
      <c r="C219" s="110"/>
      <c r="D219" s="111">
        <v>6248.7020599999996</v>
      </c>
      <c r="E219" s="111">
        <v>6785.4807300000002</v>
      </c>
      <c r="F219" s="111">
        <v>6622.1771099999996</v>
      </c>
      <c r="G219" s="111">
        <v>8329.7828100000006</v>
      </c>
      <c r="H219" s="111">
        <v>7803.1275500000002</v>
      </c>
      <c r="I219" s="111">
        <v>7672.2087799999999</v>
      </c>
      <c r="J219" s="111">
        <v>8175.5448200000001</v>
      </c>
      <c r="K219" s="111">
        <v>7312.7746299999999</v>
      </c>
      <c r="L219" s="111">
        <v>9250.4742100000003</v>
      </c>
      <c r="M219" s="111">
        <v>6613.2407999999996</v>
      </c>
      <c r="N219" s="111">
        <v>7099.1138600000004</v>
      </c>
      <c r="O219" s="111">
        <v>7230.6228700000001</v>
      </c>
      <c r="P219" s="111">
        <v>8614.0559900000007</v>
      </c>
      <c r="Q219" s="111">
        <v>8531.8316400000003</v>
      </c>
      <c r="R219" s="111">
        <v>8126.4776000000002</v>
      </c>
      <c r="S219" s="111">
        <v>7957.9988199999998</v>
      </c>
      <c r="T219" s="111">
        <v>7974.3771900000002</v>
      </c>
      <c r="U219" s="111">
        <v>9573.0021799999995</v>
      </c>
      <c r="V219" s="112">
        <v>-364.53874000000002</v>
      </c>
      <c r="W219" s="112">
        <v>-313.63312999999999</v>
      </c>
      <c r="X219" s="112">
        <v>-608.44576000000097</v>
      </c>
      <c r="Y219" s="112">
        <v>-284.27318000000002</v>
      </c>
      <c r="Z219" s="112">
        <v>-728.70408999999995</v>
      </c>
      <c r="AA219" s="112">
        <v>-454.26882000000001</v>
      </c>
      <c r="AB219" s="112">
        <v>217.54599999999999</v>
      </c>
      <c r="AC219" s="112">
        <v>-661.60256000000004</v>
      </c>
      <c r="AD219" s="112">
        <v>-322.52796999999902</v>
      </c>
      <c r="AE219" s="111">
        <v>5991.4656100000002</v>
      </c>
      <c r="AF219" s="111">
        <v>5635.2580799999996</v>
      </c>
      <c r="AG219" s="111">
        <v>6033.3385600000001</v>
      </c>
      <c r="AH219" s="111">
        <v>6416.4909500000003</v>
      </c>
      <c r="AI219" s="111">
        <v>6911.1677200000004</v>
      </c>
      <c r="AJ219" s="111">
        <v>6858.19319</v>
      </c>
      <c r="AK219" s="111">
        <v>7558.0258899999999</v>
      </c>
      <c r="AL219" s="111">
        <v>6735.3664699999999</v>
      </c>
      <c r="AM219" s="111">
        <v>7490.0676299999996</v>
      </c>
      <c r="AN219" s="112">
        <v>621.77518999999904</v>
      </c>
      <c r="AO219" s="112">
        <v>1463.8557800000001</v>
      </c>
      <c r="AP219" s="112">
        <v>1197.28431</v>
      </c>
      <c r="AQ219" s="112">
        <v>2197.56504</v>
      </c>
      <c r="AR219" s="112">
        <v>1620.66392</v>
      </c>
      <c r="AS219" s="112">
        <v>1268.28441</v>
      </c>
      <c r="AT219" s="112">
        <v>399.97293000000002</v>
      </c>
      <c r="AU219" s="112">
        <v>1239.01072</v>
      </c>
      <c r="AV219" s="112">
        <v>2082.9345499999999</v>
      </c>
      <c r="AW219" s="113">
        <v>788.49860000000001</v>
      </c>
      <c r="AX219" s="113">
        <v>1833.7963199999999</v>
      </c>
      <c r="AY219" s="113">
        <v>4005.7548700000002</v>
      </c>
      <c r="AZ219" s="113">
        <v>3313.6972799999999</v>
      </c>
      <c r="BA219" s="113">
        <v>1170.335</v>
      </c>
      <c r="BB219" s="113">
        <v>1506.9674299999999</v>
      </c>
      <c r="BC219" s="113">
        <v>1034.61952</v>
      </c>
      <c r="BD219" s="113">
        <v>914.85294999999996</v>
      </c>
      <c r="BE219" s="113">
        <v>1035.1068499999999</v>
      </c>
      <c r="BF219" s="112">
        <v>2.15</v>
      </c>
      <c r="BG219" s="112">
        <v>149.71944999999999</v>
      </c>
      <c r="BH219" s="112">
        <v>285.53474999999997</v>
      </c>
      <c r="BI219" s="112">
        <v>964.75973999999997</v>
      </c>
      <c r="BJ219" s="112">
        <v>134.39935</v>
      </c>
      <c r="BK219" s="112">
        <v>276.28379999999999</v>
      </c>
      <c r="BL219" s="112">
        <v>120.033</v>
      </c>
      <c r="BM219" s="112">
        <v>156.46199999999999</v>
      </c>
      <c r="BN219" s="112">
        <v>29.333950000000002</v>
      </c>
      <c r="BO219" s="112">
        <v>786.34860000000003</v>
      </c>
      <c r="BP219" s="112">
        <v>1684.0768700000001</v>
      </c>
      <c r="BQ219" s="112">
        <v>3720.22012</v>
      </c>
      <c r="BR219" s="112">
        <v>2348.9375399999999</v>
      </c>
      <c r="BS219" s="112">
        <v>1035.9356499999999</v>
      </c>
      <c r="BT219" s="112">
        <v>1230.68363</v>
      </c>
      <c r="BU219" s="112">
        <v>914.58651999999995</v>
      </c>
      <c r="BV219" s="112">
        <v>758.39094999999998</v>
      </c>
      <c r="BW219" s="112">
        <v>1005.7729</v>
      </c>
      <c r="BX219" s="112">
        <v>6779.9642100000001</v>
      </c>
      <c r="BY219" s="112">
        <v>7469.0544</v>
      </c>
      <c r="BZ219" s="112">
        <v>10039.093430000001</v>
      </c>
      <c r="CA219" s="112">
        <v>9730.1882299999997</v>
      </c>
      <c r="CB219" s="112">
        <v>8081.5027200000004</v>
      </c>
      <c r="CC219" s="112">
        <v>8365.1606200000006</v>
      </c>
      <c r="CD219" s="112">
        <v>8592.6454099999992</v>
      </c>
      <c r="CE219" s="112">
        <v>7650.2194200000004</v>
      </c>
      <c r="CF219" s="112">
        <v>8525.1744799999997</v>
      </c>
      <c r="CG219" s="112">
        <v>164.57341</v>
      </c>
      <c r="CH219" s="112">
        <v>220.22109</v>
      </c>
      <c r="CI219" s="112">
        <v>2522.9358099999999</v>
      </c>
      <c r="CJ219" s="112">
        <v>151.3725</v>
      </c>
      <c r="CK219" s="112">
        <v>-584.72826999999995</v>
      </c>
      <c r="CL219" s="112">
        <v>-37.60078</v>
      </c>
      <c r="CM219" s="112">
        <v>514.61359000000004</v>
      </c>
      <c r="CN219" s="112">
        <v>-480.61977000000002</v>
      </c>
      <c r="CO219" s="112">
        <v>-1077.16165</v>
      </c>
      <c r="CP219" s="113">
        <v>5672.3916399999998</v>
      </c>
      <c r="CQ219" s="113">
        <v>6829.0343499999999</v>
      </c>
      <c r="CR219" s="113">
        <v>8496.1037199999992</v>
      </c>
      <c r="CS219" s="113">
        <v>8323.0744200000008</v>
      </c>
      <c r="CT219" s="113">
        <v>8129.2268700000004</v>
      </c>
      <c r="CU219" s="113">
        <v>7885.2523700000002</v>
      </c>
      <c r="CV219" s="113">
        <v>7639.9450999999999</v>
      </c>
      <c r="CW219" s="113">
        <v>8041.3025600000001</v>
      </c>
      <c r="CX219" s="113">
        <v>7769.2698</v>
      </c>
      <c r="CY219" s="113">
        <v>6459.9460799999997</v>
      </c>
      <c r="CZ219" s="113">
        <v>7599.5367100000003</v>
      </c>
      <c r="DA219" s="113">
        <v>9559.3497299999999</v>
      </c>
      <c r="DB219" s="113">
        <v>9628.6763499999997</v>
      </c>
      <c r="DC219" s="113">
        <v>9531.0039899999992</v>
      </c>
      <c r="DD219" s="113">
        <v>8889.0447199999999</v>
      </c>
      <c r="DE219" s="113">
        <v>8610.2288800000006</v>
      </c>
      <c r="DF219" s="113">
        <v>8931.0115999999998</v>
      </c>
      <c r="DG219" s="113">
        <v>8961.0291500000003</v>
      </c>
      <c r="DH219" s="113">
        <v>5482.1123200000002</v>
      </c>
      <c r="DI219" s="113">
        <v>6298.8818600000004</v>
      </c>
      <c r="DJ219" s="113">
        <v>5739.5146699999996</v>
      </c>
      <c r="DK219" s="113">
        <v>5654.8687900000004</v>
      </c>
      <c r="DL219" s="113">
        <v>6202.9246999999996</v>
      </c>
      <c r="DM219" s="113">
        <v>5598.56621</v>
      </c>
      <c r="DN219" s="113">
        <v>4805.1367799999998</v>
      </c>
      <c r="DO219" s="113">
        <v>5603.9392699999999</v>
      </c>
      <c r="DP219" s="113">
        <v>6760.4625699999997</v>
      </c>
      <c r="DQ219" s="112">
        <v>977.83375999999998</v>
      </c>
      <c r="DR219" s="112">
        <v>1300.6548499999999</v>
      </c>
      <c r="DS219" s="112">
        <v>3819.8350599999999</v>
      </c>
      <c r="DT219" s="112">
        <v>3973.8075600000002</v>
      </c>
      <c r="DU219" s="112">
        <v>3328.0792900000001</v>
      </c>
      <c r="DV219" s="112">
        <v>3290.4785099999999</v>
      </c>
      <c r="DW219" s="112">
        <v>3805.0920999999998</v>
      </c>
      <c r="DX219" s="112">
        <v>3327.07233</v>
      </c>
      <c r="DY219" s="112">
        <v>2200.5665800000002</v>
      </c>
      <c r="DZ219" s="112">
        <v>-47.623159999999999</v>
      </c>
      <c r="EA219" s="112">
        <v>-53.383150000000001</v>
      </c>
      <c r="EB219" s="112">
        <v>-43.220129999999997</v>
      </c>
      <c r="EC219" s="112">
        <v>-38.763120000000001</v>
      </c>
      <c r="ED219" s="112">
        <v>-50.725009999999997</v>
      </c>
      <c r="EE219" s="112">
        <v>-55.539400000000001</v>
      </c>
      <c r="EF219" s="112">
        <v>-64.642750000000007</v>
      </c>
      <c r="EG219" s="112">
        <v>-63.470849999999999</v>
      </c>
      <c r="EH219" s="112">
        <v>-63.214869999999998</v>
      </c>
      <c r="EI219" s="112">
        <v>209.61284000000001</v>
      </c>
      <c r="EJ219" s="112">
        <v>1096.8398500000001</v>
      </c>
      <c r="EK219" s="112">
        <v>545.61887000000002</v>
      </c>
      <c r="EL219" s="112">
        <v>1874.5288800000001</v>
      </c>
      <c r="EM219" s="112">
        <v>841.23499000000004</v>
      </c>
      <c r="EN219" s="112">
        <v>758.47659999999996</v>
      </c>
      <c r="EO219" s="112">
        <v>552.87625000000003</v>
      </c>
      <c r="EP219" s="112">
        <v>513.93714999999997</v>
      </c>
      <c r="EQ219" s="114">
        <v>1697.1921299999999</v>
      </c>
    </row>
    <row r="220" spans="1:147" x14ac:dyDescent="0.25">
      <c r="A220" s="110" t="s">
        <v>216</v>
      </c>
      <c r="B220" s="110">
        <v>5411</v>
      </c>
      <c r="C220" s="110"/>
      <c r="D220" s="111">
        <v>10972.25765</v>
      </c>
      <c r="E220" s="111">
        <v>10655.45469</v>
      </c>
      <c r="F220" s="111">
        <v>11075.33352</v>
      </c>
      <c r="G220" s="111">
        <v>11651.63334</v>
      </c>
      <c r="H220" s="111">
        <v>12241.188410000001</v>
      </c>
      <c r="I220" s="111">
        <v>12995.64717</v>
      </c>
      <c r="J220" s="111">
        <v>13681.064410000001</v>
      </c>
      <c r="K220" s="111">
        <v>14372.02694</v>
      </c>
      <c r="L220" s="111">
        <v>12311.19859</v>
      </c>
      <c r="M220" s="111">
        <v>10825.47848</v>
      </c>
      <c r="N220" s="111">
        <v>10828.214760000001</v>
      </c>
      <c r="O220" s="111">
        <v>11332.842420000001</v>
      </c>
      <c r="P220" s="111">
        <v>12058.140460000001</v>
      </c>
      <c r="Q220" s="111">
        <v>12425.693730000001</v>
      </c>
      <c r="R220" s="111">
        <v>12683.01067</v>
      </c>
      <c r="S220" s="111">
        <v>13029.342979999999</v>
      </c>
      <c r="T220" s="111">
        <v>12208.97294</v>
      </c>
      <c r="U220" s="111">
        <v>13382.796410000001</v>
      </c>
      <c r="V220" s="112">
        <v>146.77916999999999</v>
      </c>
      <c r="W220" s="112">
        <v>-172.76007000000001</v>
      </c>
      <c r="X220" s="112">
        <v>-257.50890000000101</v>
      </c>
      <c r="Y220" s="112">
        <v>-406.50711999999999</v>
      </c>
      <c r="Z220" s="112">
        <v>-184.50532000000001</v>
      </c>
      <c r="AA220" s="112">
        <v>312.63650000000098</v>
      </c>
      <c r="AB220" s="112">
        <v>651.72143000000096</v>
      </c>
      <c r="AC220" s="112">
        <v>2163.0540000000001</v>
      </c>
      <c r="AD220" s="112">
        <v>-1071.59782</v>
      </c>
      <c r="AE220" s="111">
        <v>10602.45765</v>
      </c>
      <c r="AF220" s="111">
        <v>10205.654689999999</v>
      </c>
      <c r="AG220" s="111">
        <v>10474.93352</v>
      </c>
      <c r="AH220" s="111">
        <v>10567.449689999999</v>
      </c>
      <c r="AI220" s="111">
        <v>11339.250249999999</v>
      </c>
      <c r="AJ220" s="111">
        <v>11620.622069999999</v>
      </c>
      <c r="AK220" s="111">
        <v>12417.557709999999</v>
      </c>
      <c r="AL220" s="111">
        <v>11719.93634</v>
      </c>
      <c r="AM220" s="111">
        <v>11071.98612</v>
      </c>
      <c r="AN220" s="112">
        <v>223.02082999999899</v>
      </c>
      <c r="AO220" s="112">
        <v>622.56007000000102</v>
      </c>
      <c r="AP220" s="112">
        <v>857.90890000000002</v>
      </c>
      <c r="AQ220" s="112">
        <v>1490.6907699999999</v>
      </c>
      <c r="AR220" s="112">
        <v>1086.4434799999999</v>
      </c>
      <c r="AS220" s="112">
        <v>1062.3886</v>
      </c>
      <c r="AT220" s="112">
        <v>611.78526999999997</v>
      </c>
      <c r="AU220" s="112">
        <v>489.036599999999</v>
      </c>
      <c r="AV220" s="112">
        <v>2310.8102899999999</v>
      </c>
      <c r="AW220" s="113">
        <v>2108.8058999999998</v>
      </c>
      <c r="AX220" s="113">
        <v>3366.20631</v>
      </c>
      <c r="AY220" s="113">
        <v>3032.4019499999999</v>
      </c>
      <c r="AZ220" s="113">
        <v>840.57494999999994</v>
      </c>
      <c r="BA220" s="113">
        <v>958.99350000000004</v>
      </c>
      <c r="BB220" s="113">
        <v>1336.0283999999999</v>
      </c>
      <c r="BC220" s="113">
        <v>821.99328000000003</v>
      </c>
      <c r="BD220" s="113">
        <v>901.24712999999997</v>
      </c>
      <c r="BE220" s="113">
        <v>405.78395</v>
      </c>
      <c r="BF220" s="112">
        <v>351.48264999999998</v>
      </c>
      <c r="BG220" s="112">
        <v>503.34399999999999</v>
      </c>
      <c r="BH220" s="112">
        <v>196.92583999999999</v>
      </c>
      <c r="BI220" s="112">
        <v>125.5172</v>
      </c>
      <c r="BJ220" s="112">
        <v>252.01485</v>
      </c>
      <c r="BK220" s="112">
        <v>700</v>
      </c>
      <c r="BL220" s="112">
        <v>207.5</v>
      </c>
      <c r="BM220" s="112">
        <v>228.16825</v>
      </c>
      <c r="BN220" s="112">
        <v>195.25864999999999</v>
      </c>
      <c r="BO220" s="112">
        <v>1757.3232499999999</v>
      </c>
      <c r="BP220" s="112">
        <v>2862.86231</v>
      </c>
      <c r="BQ220" s="112">
        <v>2835.4761100000001</v>
      </c>
      <c r="BR220" s="112">
        <v>715.05775000000006</v>
      </c>
      <c r="BS220" s="112">
        <v>706.97865000000002</v>
      </c>
      <c r="BT220" s="112">
        <v>636.02840000000003</v>
      </c>
      <c r="BU220" s="112">
        <v>614.49328000000003</v>
      </c>
      <c r="BV220" s="112">
        <v>673.07888000000003</v>
      </c>
      <c r="BW220" s="112">
        <v>210.52529999999999</v>
      </c>
      <c r="BX220" s="112">
        <v>12711.26355</v>
      </c>
      <c r="BY220" s="112">
        <v>13571.861000000001</v>
      </c>
      <c r="BZ220" s="112">
        <v>13507.33547</v>
      </c>
      <c r="CA220" s="112">
        <v>11408.02464</v>
      </c>
      <c r="CB220" s="112">
        <v>12298.24375</v>
      </c>
      <c r="CC220" s="112">
        <v>12956.65047</v>
      </c>
      <c r="CD220" s="112">
        <v>13239.55099</v>
      </c>
      <c r="CE220" s="112">
        <v>12621.18347</v>
      </c>
      <c r="CF220" s="112">
        <v>11477.77007</v>
      </c>
      <c r="CG220" s="112">
        <v>1534.30242</v>
      </c>
      <c r="CH220" s="112">
        <v>2240.30224</v>
      </c>
      <c r="CI220" s="112">
        <v>1977.5672099999999</v>
      </c>
      <c r="CJ220" s="112">
        <v>-775.63301999999999</v>
      </c>
      <c r="CK220" s="112">
        <v>-379.46483000000001</v>
      </c>
      <c r="CL220" s="112">
        <v>-426.36020000000002</v>
      </c>
      <c r="CM220" s="112">
        <v>2.7080099999999998</v>
      </c>
      <c r="CN220" s="112">
        <v>184.04228000000001</v>
      </c>
      <c r="CO220" s="112">
        <v>-2100.2849900000001</v>
      </c>
      <c r="CP220" s="113">
        <v>14111.954449999999</v>
      </c>
      <c r="CQ220" s="113">
        <v>17705.9997</v>
      </c>
      <c r="CR220" s="113">
        <v>20779.595519999999</v>
      </c>
      <c r="CS220" s="113">
        <v>21140.720819999999</v>
      </c>
      <c r="CT220" s="113">
        <v>20675.13942</v>
      </c>
      <c r="CU220" s="113">
        <v>20783.27277</v>
      </c>
      <c r="CV220" s="113">
        <v>20155.822820000001</v>
      </c>
      <c r="CW220" s="113">
        <v>19290.605670000001</v>
      </c>
      <c r="CX220" s="113">
        <v>18976.668819999999</v>
      </c>
      <c r="CY220" s="113">
        <v>18477.373200000002</v>
      </c>
      <c r="CZ220" s="113">
        <v>20771.05989</v>
      </c>
      <c r="DA220" s="113">
        <v>22567.919279999998</v>
      </c>
      <c r="DB220" s="113">
        <v>22200.058349999999</v>
      </c>
      <c r="DC220" s="113">
        <v>22081.313190000001</v>
      </c>
      <c r="DD220" s="113">
        <v>22728.474160000002</v>
      </c>
      <c r="DE220" s="113">
        <v>22918.36665</v>
      </c>
      <c r="DF220" s="113">
        <v>20423.389729999999</v>
      </c>
      <c r="DG220" s="113">
        <v>19727.692129999999</v>
      </c>
      <c r="DH220" s="113">
        <v>9348.6569999999992</v>
      </c>
      <c r="DI220" s="113">
        <v>9381.3734999999997</v>
      </c>
      <c r="DJ220" s="113">
        <v>9156.6786300000003</v>
      </c>
      <c r="DK220" s="113">
        <v>9520.5054700000001</v>
      </c>
      <c r="DL220" s="113">
        <v>9964.1759399999992</v>
      </c>
      <c r="DM220" s="113">
        <v>10995.773709999999</v>
      </c>
      <c r="DN220" s="113">
        <v>11020.355509999999</v>
      </c>
      <c r="DO220" s="113">
        <v>8569.4195099999997</v>
      </c>
      <c r="DP220" s="113">
        <v>9858.8533499999994</v>
      </c>
      <c r="DQ220" s="112">
        <v>9128.7162000000008</v>
      </c>
      <c r="DR220" s="112">
        <v>11389.686390000001</v>
      </c>
      <c r="DS220" s="112">
        <v>13411.24065</v>
      </c>
      <c r="DT220" s="112">
        <v>12679.552879999999</v>
      </c>
      <c r="DU220" s="112">
        <v>12117.13725</v>
      </c>
      <c r="DV220" s="112">
        <v>11732.70045</v>
      </c>
      <c r="DW220" s="112">
        <v>11898.011140000001</v>
      </c>
      <c r="DX220" s="112">
        <v>11853.970219999999</v>
      </c>
      <c r="DY220" s="112">
        <v>9868.83878</v>
      </c>
      <c r="DZ220" s="112">
        <v>280.47237999999999</v>
      </c>
      <c r="EA220" s="112">
        <v>323.46460000000002</v>
      </c>
      <c r="EB220" s="112">
        <v>251.85503</v>
      </c>
      <c r="EC220" s="112">
        <v>188.52073999999999</v>
      </c>
      <c r="ED220" s="112">
        <v>102.93631999999999</v>
      </c>
      <c r="EE220" s="112">
        <v>119.01683</v>
      </c>
      <c r="EF220" s="112">
        <v>97.018789999999996</v>
      </c>
      <c r="EG220" s="112">
        <v>88.500820000000004</v>
      </c>
      <c r="EH220" s="112">
        <v>46.796720000000001</v>
      </c>
      <c r="EI220" s="112">
        <v>650.27238</v>
      </c>
      <c r="EJ220" s="112">
        <v>773.26459999999997</v>
      </c>
      <c r="EK220" s="112">
        <v>852.25503000000003</v>
      </c>
      <c r="EL220" s="112">
        <v>1272.7047399999999</v>
      </c>
      <c r="EM220" s="112">
        <v>1004.87432</v>
      </c>
      <c r="EN220" s="112">
        <v>1494.0418299999999</v>
      </c>
      <c r="EO220" s="112">
        <v>1360.5257899999999</v>
      </c>
      <c r="EP220" s="112">
        <v>2740.5918200000001</v>
      </c>
      <c r="EQ220" s="114">
        <v>1286.00872</v>
      </c>
    </row>
    <row r="221" spans="1:147" x14ac:dyDescent="0.25">
      <c r="A221" s="110" t="s">
        <v>215</v>
      </c>
      <c r="B221" s="110">
        <v>5493</v>
      </c>
      <c r="C221" s="110"/>
      <c r="D221" s="111">
        <v>1220.0678499999999</v>
      </c>
      <c r="E221" s="111">
        <v>1146.1333500000001</v>
      </c>
      <c r="F221" s="111">
        <v>1387.7742699999999</v>
      </c>
      <c r="G221" s="111">
        <v>1293.6150700000001</v>
      </c>
      <c r="H221" s="111">
        <v>1655.90058</v>
      </c>
      <c r="I221" s="111">
        <v>2491.4633899999999</v>
      </c>
      <c r="J221" s="111">
        <v>1506.94416</v>
      </c>
      <c r="K221" s="111">
        <v>1446.9062699999999</v>
      </c>
      <c r="L221" s="111">
        <v>1846.5144700000001</v>
      </c>
      <c r="M221" s="111">
        <v>1312.7019299999999</v>
      </c>
      <c r="N221" s="111">
        <v>1290.1656</v>
      </c>
      <c r="O221" s="111">
        <v>1345.2591</v>
      </c>
      <c r="P221" s="111">
        <v>1438.9081699999999</v>
      </c>
      <c r="Q221" s="111">
        <v>1628.75955</v>
      </c>
      <c r="R221" s="111">
        <v>2128.32998</v>
      </c>
      <c r="S221" s="111">
        <v>1886.6533899999999</v>
      </c>
      <c r="T221" s="111">
        <v>1683.2162499999999</v>
      </c>
      <c r="U221" s="111">
        <v>1725.0843400000001</v>
      </c>
      <c r="V221" s="112">
        <v>-92.634079999999997</v>
      </c>
      <c r="W221" s="112">
        <v>-144.03225</v>
      </c>
      <c r="X221" s="112">
        <v>42.515169999999898</v>
      </c>
      <c r="Y221" s="112">
        <v>-145.29310000000001</v>
      </c>
      <c r="Z221" s="112">
        <v>27.141030000000001</v>
      </c>
      <c r="AA221" s="112">
        <v>363.13341000000003</v>
      </c>
      <c r="AB221" s="112">
        <v>-379.70922999999999</v>
      </c>
      <c r="AC221" s="112">
        <v>-236.30998</v>
      </c>
      <c r="AD221" s="112">
        <v>121.43013000000001</v>
      </c>
      <c r="AE221" s="111">
        <v>1194.8088499999999</v>
      </c>
      <c r="AF221" s="111">
        <v>1104.6954000000001</v>
      </c>
      <c r="AG221" s="111">
        <v>1190.768</v>
      </c>
      <c r="AH221" s="111">
        <v>1263.9870699999999</v>
      </c>
      <c r="AI221" s="111">
        <v>1638.2725800000001</v>
      </c>
      <c r="AJ221" s="111">
        <v>2396.6562899999999</v>
      </c>
      <c r="AK221" s="111">
        <v>1486.08716</v>
      </c>
      <c r="AL221" s="111">
        <v>1426.19327</v>
      </c>
      <c r="AM221" s="111">
        <v>1631.9771699999999</v>
      </c>
      <c r="AN221" s="112">
        <v>117.89308</v>
      </c>
      <c r="AO221" s="112">
        <v>185.47020000000001</v>
      </c>
      <c r="AP221" s="112">
        <v>154.49109999999999</v>
      </c>
      <c r="AQ221" s="112">
        <v>174.9211</v>
      </c>
      <c r="AR221" s="112">
        <v>-9.5130300000000698</v>
      </c>
      <c r="AS221" s="112">
        <v>-268.32630999999998</v>
      </c>
      <c r="AT221" s="112">
        <v>400.56623000000002</v>
      </c>
      <c r="AU221" s="112">
        <v>257.02298000000002</v>
      </c>
      <c r="AV221" s="112">
        <v>93.107170000000195</v>
      </c>
      <c r="AW221" s="113">
        <v>133.9213</v>
      </c>
      <c r="AX221" s="113">
        <v>53.088949999999997</v>
      </c>
      <c r="AY221" s="113">
        <v>182.73962</v>
      </c>
      <c r="AZ221" s="113">
        <v>0</v>
      </c>
      <c r="BA221" s="113">
        <v>29.003699999999998</v>
      </c>
      <c r="BB221" s="113">
        <v>60.662269999999999</v>
      </c>
      <c r="BC221" s="113">
        <v>0</v>
      </c>
      <c r="BD221" s="113">
        <v>17</v>
      </c>
      <c r="BE221" s="113">
        <v>7.6620999999999997</v>
      </c>
      <c r="BF221" s="112">
        <v>1.9335500000000001</v>
      </c>
      <c r="BG221" s="112">
        <v>0.16020000000000001</v>
      </c>
      <c r="BH221" s="112">
        <v>4.0000499999999999</v>
      </c>
      <c r="BI221" s="112">
        <v>6.4198000000000004</v>
      </c>
      <c r="BJ221" s="112">
        <v>288.05309999999997</v>
      </c>
      <c r="BK221" s="112">
        <v>6.42</v>
      </c>
      <c r="BL221" s="112">
        <v>0</v>
      </c>
      <c r="BM221" s="112">
        <v>0</v>
      </c>
      <c r="BN221" s="112">
        <v>0</v>
      </c>
      <c r="BO221" s="112">
        <v>131.98775000000001</v>
      </c>
      <c r="BP221" s="112">
        <v>52.928750000000001</v>
      </c>
      <c r="BQ221" s="112">
        <v>178.73956999999999</v>
      </c>
      <c r="BR221" s="112">
        <v>-6.4198000000000004</v>
      </c>
      <c r="BS221" s="112">
        <v>-259.04939999999999</v>
      </c>
      <c r="BT221" s="112">
        <v>54.242269999999998</v>
      </c>
      <c r="BU221" s="112">
        <v>0</v>
      </c>
      <c r="BV221" s="112">
        <v>17</v>
      </c>
      <c r="BW221" s="112">
        <v>7.6620999999999997</v>
      </c>
      <c r="BX221" s="112">
        <v>1328.7301500000001</v>
      </c>
      <c r="BY221" s="112">
        <v>1157.7843499999999</v>
      </c>
      <c r="BZ221" s="112">
        <v>1373.5076200000001</v>
      </c>
      <c r="CA221" s="112">
        <v>1263.9870699999999</v>
      </c>
      <c r="CB221" s="112">
        <v>1667.27628</v>
      </c>
      <c r="CC221" s="112">
        <v>2457.3185600000002</v>
      </c>
      <c r="CD221" s="112">
        <v>1486.08716</v>
      </c>
      <c r="CE221" s="112">
        <v>1443.19327</v>
      </c>
      <c r="CF221" s="112">
        <v>1639.6392699999999</v>
      </c>
      <c r="CG221" s="112">
        <v>14.094670000000001</v>
      </c>
      <c r="CH221" s="112">
        <v>-132.54145</v>
      </c>
      <c r="CI221" s="112">
        <v>24.248470000000001</v>
      </c>
      <c r="CJ221" s="112">
        <v>-181.3409</v>
      </c>
      <c r="CK221" s="112">
        <v>-249.53637000000001</v>
      </c>
      <c r="CL221" s="112">
        <v>322.56858</v>
      </c>
      <c r="CM221" s="112">
        <v>-400.56623000000002</v>
      </c>
      <c r="CN221" s="112">
        <v>-240.02297999999999</v>
      </c>
      <c r="CO221" s="112">
        <v>-85.445070000000001</v>
      </c>
      <c r="CP221" s="113">
        <v>322.64999999999998</v>
      </c>
      <c r="CQ221" s="113">
        <v>310</v>
      </c>
      <c r="CR221" s="113">
        <v>310</v>
      </c>
      <c r="CS221" s="113">
        <v>288</v>
      </c>
      <c r="CT221" s="113">
        <v>276</v>
      </c>
      <c r="CU221" s="113">
        <v>864</v>
      </c>
      <c r="CV221" s="113">
        <v>822</v>
      </c>
      <c r="CW221" s="113">
        <v>780</v>
      </c>
      <c r="CX221" s="113">
        <v>738</v>
      </c>
      <c r="CY221" s="113">
        <v>454.60259000000002</v>
      </c>
      <c r="CZ221" s="113">
        <v>394.72757000000001</v>
      </c>
      <c r="DA221" s="113">
        <v>480.89523000000003</v>
      </c>
      <c r="DB221" s="113">
        <v>428.35458</v>
      </c>
      <c r="DC221" s="113">
        <v>567.79324999999994</v>
      </c>
      <c r="DD221" s="113">
        <v>945.79701999999997</v>
      </c>
      <c r="DE221" s="113">
        <v>1238.5333599999999</v>
      </c>
      <c r="DF221" s="113">
        <v>1656.76423</v>
      </c>
      <c r="DG221" s="113">
        <v>983.14237000000003</v>
      </c>
      <c r="DH221" s="113">
        <v>1895.1974299999999</v>
      </c>
      <c r="DI221" s="113">
        <v>1967.8638599999999</v>
      </c>
      <c r="DJ221" s="113">
        <v>2029.78305</v>
      </c>
      <c r="DK221" s="113">
        <v>2158.5832999999998</v>
      </c>
      <c r="DL221" s="113">
        <v>2547.55834</v>
      </c>
      <c r="DM221" s="113">
        <v>2602.9935300000002</v>
      </c>
      <c r="DN221" s="113">
        <v>3296.2961</v>
      </c>
      <c r="DO221" s="113">
        <v>3954.5499500000001</v>
      </c>
      <c r="DP221" s="113">
        <v>3367.1731599999998</v>
      </c>
      <c r="DQ221" s="112">
        <v>-1440.59484</v>
      </c>
      <c r="DR221" s="112">
        <v>-1573.1362899999999</v>
      </c>
      <c r="DS221" s="112">
        <v>-1548.8878199999999</v>
      </c>
      <c r="DT221" s="112">
        <v>-1730.2287200000001</v>
      </c>
      <c r="DU221" s="112">
        <v>-1979.7650900000001</v>
      </c>
      <c r="DV221" s="112">
        <v>-1657.19651</v>
      </c>
      <c r="DW221" s="112">
        <v>-2057.7627400000001</v>
      </c>
      <c r="DX221" s="112">
        <v>-2297.7857199999999</v>
      </c>
      <c r="DY221" s="112">
        <v>-2384.0307899999998</v>
      </c>
      <c r="DZ221" s="112">
        <v>-3.8644699999999998</v>
      </c>
      <c r="EA221" s="112">
        <v>-1.9200299999999999</v>
      </c>
      <c r="EB221" s="112">
        <v>-1.7581199999999999</v>
      </c>
      <c r="EC221" s="112">
        <v>-3.1028099999999998</v>
      </c>
      <c r="ED221" s="112">
        <v>-0.66449999999999998</v>
      </c>
      <c r="EE221" s="112">
        <v>-1.4348399999999999</v>
      </c>
      <c r="EF221" s="112">
        <v>-1.0539799999999999</v>
      </c>
      <c r="EG221" s="112">
        <v>-6.2697099999999999</v>
      </c>
      <c r="EH221" s="112">
        <v>-0.82096000000000002</v>
      </c>
      <c r="EI221" s="112">
        <v>21.39453</v>
      </c>
      <c r="EJ221" s="112">
        <v>39.517969999999998</v>
      </c>
      <c r="EK221" s="112">
        <v>195.24788000000001</v>
      </c>
      <c r="EL221" s="112">
        <v>26.525189999999998</v>
      </c>
      <c r="EM221" s="112">
        <v>16.9635</v>
      </c>
      <c r="EN221" s="112">
        <v>93.372159999999994</v>
      </c>
      <c r="EO221" s="112">
        <v>19.80302</v>
      </c>
      <c r="EP221" s="112">
        <v>14.443289999999999</v>
      </c>
      <c r="EQ221" s="114">
        <v>213.71603999999999</v>
      </c>
    </row>
    <row r="222" spans="1:147" x14ac:dyDescent="0.25">
      <c r="A222" s="110" t="s">
        <v>214</v>
      </c>
      <c r="B222" s="110">
        <v>5805</v>
      </c>
      <c r="C222" s="110"/>
      <c r="D222" s="111">
        <v>21833.70448</v>
      </c>
      <c r="E222" s="111">
        <v>21705.80632</v>
      </c>
      <c r="F222" s="111">
        <v>23893.29981</v>
      </c>
      <c r="G222" s="111">
        <v>23407.525420000002</v>
      </c>
      <c r="H222" s="111">
        <v>23583.06653</v>
      </c>
      <c r="I222" s="111">
        <v>25047.668030000001</v>
      </c>
      <c r="J222" s="111">
        <v>24797.138439999999</v>
      </c>
      <c r="K222" s="111">
        <v>26092.764370000001</v>
      </c>
      <c r="L222" s="111">
        <v>26215.058389999998</v>
      </c>
      <c r="M222" s="111">
        <v>23362.86793</v>
      </c>
      <c r="N222" s="111">
        <v>22350.9378</v>
      </c>
      <c r="O222" s="111">
        <v>25354.713059999998</v>
      </c>
      <c r="P222" s="111">
        <v>24262.108690000001</v>
      </c>
      <c r="Q222" s="111">
        <v>27638.350429999999</v>
      </c>
      <c r="R222" s="111">
        <v>27613.52188</v>
      </c>
      <c r="S222" s="111">
        <v>26994.748579999999</v>
      </c>
      <c r="T222" s="111">
        <v>26861.028149999998</v>
      </c>
      <c r="U222" s="111">
        <v>27670.74034</v>
      </c>
      <c r="V222" s="112">
        <v>-1529.16345</v>
      </c>
      <c r="W222" s="112">
        <v>-645.13148000000001</v>
      </c>
      <c r="X222" s="112">
        <v>-1461.4132500000001</v>
      </c>
      <c r="Y222" s="112">
        <v>-854.58326999999895</v>
      </c>
      <c r="Z222" s="112">
        <v>-4055.2838999999999</v>
      </c>
      <c r="AA222" s="112">
        <v>-2565.85385</v>
      </c>
      <c r="AB222" s="112">
        <v>-2197.6101399999998</v>
      </c>
      <c r="AC222" s="112">
        <v>-768.26377999999704</v>
      </c>
      <c r="AD222" s="112">
        <v>-1455.6819499999999</v>
      </c>
      <c r="AE222" s="111">
        <v>20104.568480000002</v>
      </c>
      <c r="AF222" s="111">
        <v>20052.290969999998</v>
      </c>
      <c r="AG222" s="111">
        <v>22206.29981</v>
      </c>
      <c r="AH222" s="111">
        <v>21612.525420000002</v>
      </c>
      <c r="AI222" s="111">
        <v>21632.338230000001</v>
      </c>
      <c r="AJ222" s="111">
        <v>23051.868030000001</v>
      </c>
      <c r="AK222" s="111">
        <v>23038.944289999999</v>
      </c>
      <c r="AL222" s="111">
        <v>23794.192019999999</v>
      </c>
      <c r="AM222" s="111">
        <v>24688.900130000002</v>
      </c>
      <c r="AN222" s="112">
        <v>3258.29945</v>
      </c>
      <c r="AO222" s="112">
        <v>2298.6468300000001</v>
      </c>
      <c r="AP222" s="112">
        <v>3148.4132500000001</v>
      </c>
      <c r="AQ222" s="112">
        <v>2649.5832700000001</v>
      </c>
      <c r="AR222" s="112">
        <v>6006.0122000000001</v>
      </c>
      <c r="AS222" s="112">
        <v>4561.6538499999997</v>
      </c>
      <c r="AT222" s="112">
        <v>3955.80429</v>
      </c>
      <c r="AU222" s="112">
        <v>3066.8361300000001</v>
      </c>
      <c r="AV222" s="112">
        <v>2981.8402099999998</v>
      </c>
      <c r="AW222" s="113">
        <v>4351.2572700000001</v>
      </c>
      <c r="AX222" s="113">
        <v>3891.22372</v>
      </c>
      <c r="AY222" s="113">
        <v>7061.84328</v>
      </c>
      <c r="AZ222" s="113">
        <v>3943.6862099999998</v>
      </c>
      <c r="BA222" s="113">
        <v>3803.7372799999998</v>
      </c>
      <c r="BB222" s="113">
        <v>5082.7138800000002</v>
      </c>
      <c r="BC222" s="113">
        <v>10491.92765</v>
      </c>
      <c r="BD222" s="113">
        <v>11749.950049999999</v>
      </c>
      <c r="BE222" s="113">
        <v>30385.689050000001</v>
      </c>
      <c r="BF222" s="112">
        <v>617.50251000000003</v>
      </c>
      <c r="BG222" s="112">
        <v>749.15824999999995</v>
      </c>
      <c r="BH222" s="112">
        <v>138.94033999999999</v>
      </c>
      <c r="BI222" s="112">
        <v>390.75279999999998</v>
      </c>
      <c r="BJ222" s="112">
        <v>683.5548</v>
      </c>
      <c r="BK222" s="112">
        <v>1036.39165</v>
      </c>
      <c r="BL222" s="112">
        <v>994.35125000000005</v>
      </c>
      <c r="BM222" s="112">
        <v>1412.4693299999999</v>
      </c>
      <c r="BN222" s="112">
        <v>1676.6055200000001</v>
      </c>
      <c r="BO222" s="112">
        <v>3733.7547599999998</v>
      </c>
      <c r="BP222" s="112">
        <v>3142.06547</v>
      </c>
      <c r="BQ222" s="112">
        <v>6922.9029399999999</v>
      </c>
      <c r="BR222" s="112">
        <v>3552.9334100000001</v>
      </c>
      <c r="BS222" s="112">
        <v>3120.1824799999999</v>
      </c>
      <c r="BT222" s="112">
        <v>4046.3222300000002</v>
      </c>
      <c r="BU222" s="112">
        <v>9497.5763999999999</v>
      </c>
      <c r="BV222" s="112">
        <v>10337.48072</v>
      </c>
      <c r="BW222" s="112">
        <v>28709.08353</v>
      </c>
      <c r="BX222" s="112">
        <v>24455.82575</v>
      </c>
      <c r="BY222" s="112">
        <v>23943.51469</v>
      </c>
      <c r="BZ222" s="112">
        <v>29268.143090000001</v>
      </c>
      <c r="CA222" s="112">
        <v>25556.211630000002</v>
      </c>
      <c r="CB222" s="112">
        <v>25436.075509999999</v>
      </c>
      <c r="CC222" s="112">
        <v>28134.581910000001</v>
      </c>
      <c r="CD222" s="112">
        <v>33530.871939999997</v>
      </c>
      <c r="CE222" s="112">
        <v>35544.142070000002</v>
      </c>
      <c r="CF222" s="112">
        <v>55074.589180000003</v>
      </c>
      <c r="CG222" s="112">
        <v>475.45531</v>
      </c>
      <c r="CH222" s="112">
        <v>843.41863999999998</v>
      </c>
      <c r="CI222" s="112">
        <v>3774.4896899999999</v>
      </c>
      <c r="CJ222" s="112">
        <v>903.35014000000001</v>
      </c>
      <c r="CK222" s="112">
        <v>-2885.8297200000002</v>
      </c>
      <c r="CL222" s="112">
        <v>-515.33162000000004</v>
      </c>
      <c r="CM222" s="112">
        <v>5541.7721099999999</v>
      </c>
      <c r="CN222" s="112">
        <v>7270.6445899999999</v>
      </c>
      <c r="CO222" s="112">
        <v>25727.243320000001</v>
      </c>
      <c r="CP222" s="113">
        <v>19724.641950000001</v>
      </c>
      <c r="CQ222" s="113">
        <v>23727.591950000002</v>
      </c>
      <c r="CR222" s="113">
        <v>27623.784749999999</v>
      </c>
      <c r="CS222" s="113">
        <v>26330.084750000002</v>
      </c>
      <c r="CT222" s="113">
        <v>22917.277549999999</v>
      </c>
      <c r="CU222" s="113">
        <v>21529.200000000001</v>
      </c>
      <c r="CV222" s="113">
        <v>20833.5</v>
      </c>
      <c r="CW222" s="113">
        <v>30635</v>
      </c>
      <c r="CX222" s="113">
        <v>55116.3</v>
      </c>
      <c r="CY222" s="113">
        <v>22625.636859999999</v>
      </c>
      <c r="CZ222" s="113">
        <v>27305.900239999999</v>
      </c>
      <c r="DA222" s="113">
        <v>30352.90943</v>
      </c>
      <c r="DB222" s="113">
        <v>29972.01614</v>
      </c>
      <c r="DC222" s="113">
        <v>27130.278310000002</v>
      </c>
      <c r="DD222" s="113">
        <v>24730.871439999999</v>
      </c>
      <c r="DE222" s="113">
        <v>27952.739320000001</v>
      </c>
      <c r="DF222" s="113">
        <v>36812.44425</v>
      </c>
      <c r="DG222" s="113">
        <v>61330.311670000003</v>
      </c>
      <c r="DH222" s="113">
        <v>14887.708130000001</v>
      </c>
      <c r="DI222" s="113">
        <v>18742.168870000001</v>
      </c>
      <c r="DJ222" s="113">
        <v>17993.997370000001</v>
      </c>
      <c r="DK222" s="113">
        <v>16705.169539999999</v>
      </c>
      <c r="DL222" s="113">
        <v>16757.218629999999</v>
      </c>
      <c r="DM222" s="113">
        <v>15511.06338</v>
      </c>
      <c r="DN222" s="113">
        <v>13186.103150000001</v>
      </c>
      <c r="DO222" s="113">
        <v>14851.68449</v>
      </c>
      <c r="DP222" s="113">
        <v>13711.911340000001</v>
      </c>
      <c r="DQ222" s="112">
        <v>7737.9287299999996</v>
      </c>
      <c r="DR222" s="112">
        <v>8563.7313699999995</v>
      </c>
      <c r="DS222" s="112">
        <v>12358.912060000001</v>
      </c>
      <c r="DT222" s="112">
        <v>13266.846600000001</v>
      </c>
      <c r="DU222" s="112">
        <v>10373.05968</v>
      </c>
      <c r="DV222" s="112">
        <v>9219.8080599999994</v>
      </c>
      <c r="DW222" s="112">
        <v>14766.63617</v>
      </c>
      <c r="DX222" s="112">
        <v>21960.759760000001</v>
      </c>
      <c r="DY222" s="112">
        <v>47618.400329999997</v>
      </c>
      <c r="DZ222" s="112">
        <v>308.47296999999998</v>
      </c>
      <c r="EA222" s="112">
        <v>188.00886</v>
      </c>
      <c r="EB222" s="112">
        <v>194.1001</v>
      </c>
      <c r="EC222" s="112">
        <v>74.761619999999994</v>
      </c>
      <c r="ED222" s="112">
        <v>56.19699</v>
      </c>
      <c r="EE222" s="112">
        <v>1.02793</v>
      </c>
      <c r="EF222" s="112">
        <v>-50.134430000000002</v>
      </c>
      <c r="EG222" s="112">
        <v>-32.268079999999998</v>
      </c>
      <c r="EH222" s="112">
        <v>-3.5046900000000001</v>
      </c>
      <c r="EI222" s="112">
        <v>2037.60897</v>
      </c>
      <c r="EJ222" s="112">
        <v>1841.52386</v>
      </c>
      <c r="EK222" s="112">
        <v>1881.1001000000001</v>
      </c>
      <c r="EL222" s="112">
        <v>1869.76162</v>
      </c>
      <c r="EM222" s="112">
        <v>2006.92499</v>
      </c>
      <c r="EN222" s="112">
        <v>1996.8279299999999</v>
      </c>
      <c r="EO222" s="112">
        <v>1708.0595699999999</v>
      </c>
      <c r="EP222" s="112">
        <v>2266.3039199999998</v>
      </c>
      <c r="EQ222" s="114">
        <v>1522.6533099999999</v>
      </c>
    </row>
    <row r="223" spans="1:147" x14ac:dyDescent="0.25">
      <c r="A223" s="110" t="s">
        <v>213</v>
      </c>
      <c r="B223" s="110">
        <v>5925</v>
      </c>
      <c r="C223" s="110"/>
      <c r="D223" s="111">
        <v>819.36490000000003</v>
      </c>
      <c r="E223" s="111">
        <v>807.11104999999998</v>
      </c>
      <c r="F223" s="111">
        <v>671.86859000000004</v>
      </c>
      <c r="G223" s="111">
        <v>687.08432000000005</v>
      </c>
      <c r="H223" s="111">
        <v>805.69534999999996</v>
      </c>
      <c r="I223" s="111">
        <v>771.23252000000002</v>
      </c>
      <c r="J223" s="111">
        <v>959.93552</v>
      </c>
      <c r="K223" s="111">
        <v>875.12246000000005</v>
      </c>
      <c r="L223" s="111">
        <v>777.51005999999995</v>
      </c>
      <c r="M223" s="111">
        <v>866.73869999999999</v>
      </c>
      <c r="N223" s="111">
        <v>759.65518999999995</v>
      </c>
      <c r="O223" s="111">
        <v>817.85249999999996</v>
      </c>
      <c r="P223" s="111">
        <v>709.64516000000003</v>
      </c>
      <c r="Q223" s="111">
        <v>762.24419999999998</v>
      </c>
      <c r="R223" s="111">
        <v>872.20808</v>
      </c>
      <c r="S223" s="111">
        <v>995.26754000000005</v>
      </c>
      <c r="T223" s="111">
        <v>989.00283000000002</v>
      </c>
      <c r="U223" s="111">
        <v>937.19563000000005</v>
      </c>
      <c r="V223" s="112">
        <v>-47.373800000000003</v>
      </c>
      <c r="W223" s="112">
        <v>47.455860000000001</v>
      </c>
      <c r="X223" s="112">
        <v>-145.98391000000001</v>
      </c>
      <c r="Y223" s="112">
        <v>-22.560839999999999</v>
      </c>
      <c r="Z223" s="112">
        <v>43.451149999999998</v>
      </c>
      <c r="AA223" s="112">
        <v>-100.97556</v>
      </c>
      <c r="AB223" s="112">
        <v>-35.332020000000099</v>
      </c>
      <c r="AC223" s="112">
        <v>-113.88037</v>
      </c>
      <c r="AD223" s="112">
        <v>-159.68557000000001</v>
      </c>
      <c r="AE223" s="111">
        <v>778.86590000000001</v>
      </c>
      <c r="AF223" s="111">
        <v>775.61204999999995</v>
      </c>
      <c r="AG223" s="111">
        <v>645.36859000000004</v>
      </c>
      <c r="AH223" s="111">
        <v>660.58432000000005</v>
      </c>
      <c r="AI223" s="111">
        <v>738.76238000000001</v>
      </c>
      <c r="AJ223" s="111">
        <v>703.96136999999999</v>
      </c>
      <c r="AK223" s="111">
        <v>888.18156999999997</v>
      </c>
      <c r="AL223" s="111">
        <v>800.61746000000005</v>
      </c>
      <c r="AM223" s="111">
        <v>722.53791000000001</v>
      </c>
      <c r="AN223" s="112">
        <v>87.872799999999998</v>
      </c>
      <c r="AO223" s="112">
        <v>-15.956860000000001</v>
      </c>
      <c r="AP223" s="112">
        <v>172.48391000000001</v>
      </c>
      <c r="AQ223" s="112">
        <v>49.060839999999999</v>
      </c>
      <c r="AR223" s="112">
        <v>23.481819999999999</v>
      </c>
      <c r="AS223" s="112">
        <v>168.24671000000001</v>
      </c>
      <c r="AT223" s="112">
        <v>107.08597</v>
      </c>
      <c r="AU223" s="112">
        <v>188.38536999999999</v>
      </c>
      <c r="AV223" s="112">
        <v>214.65772000000001</v>
      </c>
      <c r="AW223" s="113">
        <v>7.2121500000000003</v>
      </c>
      <c r="AX223" s="113">
        <v>118.1481</v>
      </c>
      <c r="AY223" s="113">
        <v>487.46719999999999</v>
      </c>
      <c r="AZ223" s="113">
        <v>2083.6870699999999</v>
      </c>
      <c r="BA223" s="113">
        <v>698.07029999999997</v>
      </c>
      <c r="BB223" s="113">
        <v>95.4499</v>
      </c>
      <c r="BC223" s="113">
        <v>24.708850000000002</v>
      </c>
      <c r="BD223" s="113">
        <v>93.396500000000003</v>
      </c>
      <c r="BE223" s="113">
        <v>46.219650000000001</v>
      </c>
      <c r="BF223" s="112">
        <v>0</v>
      </c>
      <c r="BG223" s="112">
        <v>81.151300000000006</v>
      </c>
      <c r="BH223" s="112">
        <v>650</v>
      </c>
      <c r="BI223" s="112">
        <v>800</v>
      </c>
      <c r="BJ223" s="112">
        <v>191.39830000000001</v>
      </c>
      <c r="BK223" s="112">
        <v>0</v>
      </c>
      <c r="BL223" s="112">
        <v>0</v>
      </c>
      <c r="BM223" s="112">
        <v>0</v>
      </c>
      <c r="BN223" s="112">
        <v>0</v>
      </c>
      <c r="BO223" s="112">
        <v>7.2121500000000003</v>
      </c>
      <c r="BP223" s="112">
        <v>36.9968</v>
      </c>
      <c r="BQ223" s="112">
        <v>-162.53280000000001</v>
      </c>
      <c r="BR223" s="112">
        <v>1283.6870699999999</v>
      </c>
      <c r="BS223" s="112">
        <v>506.67200000000003</v>
      </c>
      <c r="BT223" s="112">
        <v>95.4499</v>
      </c>
      <c r="BU223" s="112">
        <v>24.708850000000002</v>
      </c>
      <c r="BV223" s="112">
        <v>93.396500000000003</v>
      </c>
      <c r="BW223" s="112">
        <v>46.219650000000001</v>
      </c>
      <c r="BX223" s="112">
        <v>786.07804999999996</v>
      </c>
      <c r="BY223" s="112">
        <v>893.76014999999995</v>
      </c>
      <c r="BZ223" s="112">
        <v>1132.8357900000001</v>
      </c>
      <c r="CA223" s="112">
        <v>2744.2713899999999</v>
      </c>
      <c r="CB223" s="112">
        <v>1436.83268</v>
      </c>
      <c r="CC223" s="112">
        <v>799.41126999999994</v>
      </c>
      <c r="CD223" s="112">
        <v>912.89041999999995</v>
      </c>
      <c r="CE223" s="112">
        <v>894.01396</v>
      </c>
      <c r="CF223" s="112">
        <v>768.75756000000001</v>
      </c>
      <c r="CG223" s="112">
        <v>-80.660650000000004</v>
      </c>
      <c r="CH223" s="112">
        <v>52.953659999999999</v>
      </c>
      <c r="CI223" s="112">
        <v>-335.01670999999999</v>
      </c>
      <c r="CJ223" s="112">
        <v>1234.6262300000001</v>
      </c>
      <c r="CK223" s="112">
        <v>483.19018</v>
      </c>
      <c r="CL223" s="112">
        <v>-72.796809999999994</v>
      </c>
      <c r="CM223" s="112">
        <v>-82.377120000000005</v>
      </c>
      <c r="CN223" s="112">
        <v>-94.988870000000006</v>
      </c>
      <c r="CO223" s="112">
        <v>-168.43807000000001</v>
      </c>
      <c r="CP223" s="113">
        <v>390</v>
      </c>
      <c r="CQ223" s="113">
        <v>370</v>
      </c>
      <c r="CR223" s="113">
        <v>330</v>
      </c>
      <c r="CS223" s="113">
        <v>930</v>
      </c>
      <c r="CT223" s="113">
        <v>1380</v>
      </c>
      <c r="CU223" s="113">
        <v>1330</v>
      </c>
      <c r="CV223" s="113">
        <v>1280</v>
      </c>
      <c r="CW223" s="113">
        <v>1230</v>
      </c>
      <c r="CX223" s="113">
        <v>1180</v>
      </c>
      <c r="CY223" s="113">
        <v>424.30455000000001</v>
      </c>
      <c r="CZ223" s="113">
        <v>457.15325000000001</v>
      </c>
      <c r="DA223" s="113">
        <v>471.80840000000001</v>
      </c>
      <c r="DB223" s="113">
        <v>1182.25065</v>
      </c>
      <c r="DC223" s="113">
        <v>1449.3995</v>
      </c>
      <c r="DD223" s="113">
        <v>1400.1120000000001</v>
      </c>
      <c r="DE223" s="113">
        <v>1343.7146</v>
      </c>
      <c r="DF223" s="113">
        <v>1334.3964699999999</v>
      </c>
      <c r="DG223" s="113">
        <v>1227.8645300000001</v>
      </c>
      <c r="DH223" s="113">
        <v>1095.63464</v>
      </c>
      <c r="DI223" s="113">
        <v>1075.5296800000001</v>
      </c>
      <c r="DJ223" s="113">
        <v>1425.20154</v>
      </c>
      <c r="DK223" s="113">
        <v>901.01756</v>
      </c>
      <c r="DL223" s="113">
        <v>684.97622999999999</v>
      </c>
      <c r="DM223" s="113">
        <v>708.48554000000001</v>
      </c>
      <c r="DN223" s="113">
        <v>834.16525999999999</v>
      </c>
      <c r="DO223" s="113">
        <v>820.13599999999997</v>
      </c>
      <c r="DP223" s="113">
        <v>882.04213000000004</v>
      </c>
      <c r="DQ223" s="112">
        <v>-671.33009000000004</v>
      </c>
      <c r="DR223" s="112">
        <v>-618.37643000000003</v>
      </c>
      <c r="DS223" s="112">
        <v>-953.39314000000002</v>
      </c>
      <c r="DT223" s="112">
        <v>281.23309</v>
      </c>
      <c r="DU223" s="112">
        <v>764.42327</v>
      </c>
      <c r="DV223" s="112">
        <v>691.62645999999995</v>
      </c>
      <c r="DW223" s="112">
        <v>509.54933999999997</v>
      </c>
      <c r="DX223" s="112">
        <v>514.26047000000005</v>
      </c>
      <c r="DY223" s="112">
        <v>345.82240000000002</v>
      </c>
      <c r="DZ223" s="112">
        <v>-2.3396400000000002</v>
      </c>
      <c r="EA223" s="112">
        <v>-4.7189100000000002</v>
      </c>
      <c r="EB223" s="112">
        <v>-9.7340400000000002</v>
      </c>
      <c r="EC223" s="112">
        <v>-13.398770000000001</v>
      </c>
      <c r="ED223" s="112">
        <v>-7.1492800000000001</v>
      </c>
      <c r="EE223" s="112">
        <v>-6.0062800000000003</v>
      </c>
      <c r="EF223" s="112">
        <v>-4.4311100000000003</v>
      </c>
      <c r="EG223" s="112">
        <v>-9.4989399999999993</v>
      </c>
      <c r="EH223" s="112">
        <v>-9.7993699999999997</v>
      </c>
      <c r="EI223" s="112">
        <v>38.15936</v>
      </c>
      <c r="EJ223" s="112">
        <v>26.780090000000001</v>
      </c>
      <c r="EK223" s="112">
        <v>16.76596</v>
      </c>
      <c r="EL223" s="112">
        <v>13.101229999999999</v>
      </c>
      <c r="EM223" s="112">
        <v>59.783720000000002</v>
      </c>
      <c r="EN223" s="112">
        <v>61.264719999999997</v>
      </c>
      <c r="EO223" s="112">
        <v>67.322890000000001</v>
      </c>
      <c r="EP223" s="112">
        <v>65.006060000000005</v>
      </c>
      <c r="EQ223" s="114">
        <v>45.172629999999998</v>
      </c>
    </row>
    <row r="224" spans="1:147" ht="25.5" x14ac:dyDescent="0.25">
      <c r="A224" s="110" t="s">
        <v>212</v>
      </c>
      <c r="B224" s="110">
        <v>5529</v>
      </c>
      <c r="C224" s="110"/>
      <c r="D224" s="111">
        <v>1782.7390700000001</v>
      </c>
      <c r="E224" s="111">
        <v>2082.7936800000002</v>
      </c>
      <c r="F224" s="111">
        <v>2294.1651900000002</v>
      </c>
      <c r="G224" s="111">
        <v>2237.1687700000002</v>
      </c>
      <c r="H224" s="111">
        <v>2451.1483499999999</v>
      </c>
      <c r="I224" s="111">
        <v>2839.50695</v>
      </c>
      <c r="J224" s="111">
        <v>2823.8354899999999</v>
      </c>
      <c r="K224" s="111">
        <v>2520.1818199999998</v>
      </c>
      <c r="L224" s="111">
        <v>2948.37462</v>
      </c>
      <c r="M224" s="111">
        <v>2294.29259</v>
      </c>
      <c r="N224" s="111">
        <v>2343.18066</v>
      </c>
      <c r="O224" s="111">
        <v>2160.96551</v>
      </c>
      <c r="P224" s="111">
        <v>2540.9523100000001</v>
      </c>
      <c r="Q224" s="111">
        <v>2461.7530700000002</v>
      </c>
      <c r="R224" s="111">
        <v>2491.2431299999998</v>
      </c>
      <c r="S224" s="111">
        <v>2476.7528900000002</v>
      </c>
      <c r="T224" s="111">
        <v>2409.1663400000002</v>
      </c>
      <c r="U224" s="111">
        <v>2814.2997</v>
      </c>
      <c r="V224" s="112">
        <v>-511.55351999999999</v>
      </c>
      <c r="W224" s="112">
        <v>-260.38697999999999</v>
      </c>
      <c r="X224" s="112">
        <v>133.19968</v>
      </c>
      <c r="Y224" s="112">
        <v>-303.78354000000002</v>
      </c>
      <c r="Z224" s="112">
        <v>-10.604720000000301</v>
      </c>
      <c r="AA224" s="112">
        <v>348.26382000000001</v>
      </c>
      <c r="AB224" s="112">
        <v>347.08260000000001</v>
      </c>
      <c r="AC224" s="112">
        <v>111.01548</v>
      </c>
      <c r="AD224" s="112">
        <v>134.07491999999999</v>
      </c>
      <c r="AE224" s="111">
        <v>1678.2997700000001</v>
      </c>
      <c r="AF224" s="111">
        <v>1978.0802799999999</v>
      </c>
      <c r="AG224" s="111">
        <v>2123.5363400000001</v>
      </c>
      <c r="AH224" s="111">
        <v>2079.4747699999998</v>
      </c>
      <c r="AI224" s="111">
        <v>2286.1077500000001</v>
      </c>
      <c r="AJ224" s="111">
        <v>2678.8569499999999</v>
      </c>
      <c r="AK224" s="111">
        <v>2547.0469899999998</v>
      </c>
      <c r="AL224" s="111">
        <v>2343.3671199999999</v>
      </c>
      <c r="AM224" s="111">
        <v>2730.0632700000001</v>
      </c>
      <c r="AN224" s="112">
        <v>615.99282000000005</v>
      </c>
      <c r="AO224" s="112">
        <v>365.10037999999997</v>
      </c>
      <c r="AP224" s="112">
        <v>37.4291699999999</v>
      </c>
      <c r="AQ224" s="112">
        <v>461.47753999999998</v>
      </c>
      <c r="AR224" s="112">
        <v>175.64532</v>
      </c>
      <c r="AS224" s="112">
        <v>-187.61382</v>
      </c>
      <c r="AT224" s="112">
        <v>-70.294099999999602</v>
      </c>
      <c r="AU224" s="112">
        <v>65.799220000000304</v>
      </c>
      <c r="AV224" s="112">
        <v>84.236429999999899</v>
      </c>
      <c r="AW224" s="113">
        <v>0</v>
      </c>
      <c r="AX224" s="113">
        <v>16.564900000000002</v>
      </c>
      <c r="AY224" s="113">
        <v>516.10585000000003</v>
      </c>
      <c r="AZ224" s="113">
        <v>6.5339999999999998</v>
      </c>
      <c r="BA224" s="113">
        <v>89.140600000000006</v>
      </c>
      <c r="BB224" s="113">
        <v>2.5499999999999998</v>
      </c>
      <c r="BC224" s="113">
        <v>290.24450000000002</v>
      </c>
      <c r="BD224" s="113">
        <v>53.014699999999998</v>
      </c>
      <c r="BE224" s="113">
        <v>219.81135</v>
      </c>
      <c r="BF224" s="112">
        <v>0</v>
      </c>
      <c r="BG224" s="112">
        <v>0</v>
      </c>
      <c r="BH224" s="112">
        <v>84.477000000000004</v>
      </c>
      <c r="BI224" s="112">
        <v>0</v>
      </c>
      <c r="BJ224" s="112">
        <v>0</v>
      </c>
      <c r="BK224" s="112">
        <v>0</v>
      </c>
      <c r="BL224" s="112">
        <v>39.055999999999997</v>
      </c>
      <c r="BM224" s="112">
        <v>0</v>
      </c>
      <c r="BN224" s="112">
        <v>0</v>
      </c>
      <c r="BO224" s="112">
        <v>0</v>
      </c>
      <c r="BP224" s="112">
        <v>16.564900000000002</v>
      </c>
      <c r="BQ224" s="112">
        <v>431.62885</v>
      </c>
      <c r="BR224" s="112">
        <v>6.5339999999999998</v>
      </c>
      <c r="BS224" s="112">
        <v>89.140600000000006</v>
      </c>
      <c r="BT224" s="112">
        <v>2.5499999999999998</v>
      </c>
      <c r="BU224" s="112">
        <v>251.1885</v>
      </c>
      <c r="BV224" s="112">
        <v>53.014699999999998</v>
      </c>
      <c r="BW224" s="112">
        <v>219.81135</v>
      </c>
      <c r="BX224" s="112">
        <v>1678.2997700000001</v>
      </c>
      <c r="BY224" s="112">
        <v>1994.64518</v>
      </c>
      <c r="BZ224" s="112">
        <v>2639.64219</v>
      </c>
      <c r="CA224" s="112">
        <v>2086.0087699999999</v>
      </c>
      <c r="CB224" s="112">
        <v>2375.2483499999998</v>
      </c>
      <c r="CC224" s="112">
        <v>2681.4069500000001</v>
      </c>
      <c r="CD224" s="112">
        <v>2837.2914900000001</v>
      </c>
      <c r="CE224" s="112">
        <v>2396.3818200000001</v>
      </c>
      <c r="CF224" s="112">
        <v>2949.87462</v>
      </c>
      <c r="CG224" s="112">
        <v>-615.99282000000005</v>
      </c>
      <c r="CH224" s="112">
        <v>-348.53548000000001</v>
      </c>
      <c r="CI224" s="112">
        <v>394.19968</v>
      </c>
      <c r="CJ224" s="112">
        <v>-454.94353999999998</v>
      </c>
      <c r="CK224" s="112">
        <v>-86.504720000000006</v>
      </c>
      <c r="CL224" s="112">
        <v>190.16381999999999</v>
      </c>
      <c r="CM224" s="112">
        <v>321.48259999999999</v>
      </c>
      <c r="CN224" s="112">
        <v>-12.784520000000001</v>
      </c>
      <c r="CO224" s="112">
        <v>135.57491999999999</v>
      </c>
      <c r="CP224" s="113">
        <v>2357.7251000000001</v>
      </c>
      <c r="CQ224" s="113">
        <v>2208.6550999999999</v>
      </c>
      <c r="CR224" s="113">
        <v>1823.7851000000001</v>
      </c>
      <c r="CS224" s="113">
        <v>1308.9449999999999</v>
      </c>
      <c r="CT224" s="113">
        <v>1226.2750000000001</v>
      </c>
      <c r="CU224" s="113">
        <v>1271</v>
      </c>
      <c r="CV224" s="113">
        <v>1115</v>
      </c>
      <c r="CW224" s="113">
        <v>1085.5</v>
      </c>
      <c r="CX224" s="113">
        <v>1056</v>
      </c>
      <c r="CY224" s="113">
        <v>2494.27081</v>
      </c>
      <c r="CZ224" s="113">
        <v>2483.1311500000002</v>
      </c>
      <c r="DA224" s="113">
        <v>2108.8931299999999</v>
      </c>
      <c r="DB224" s="113">
        <v>1432.9205400000001</v>
      </c>
      <c r="DC224" s="113">
        <v>1574.64688</v>
      </c>
      <c r="DD224" s="113">
        <v>1516.6185700000001</v>
      </c>
      <c r="DE224" s="113">
        <v>1561.71111</v>
      </c>
      <c r="DF224" s="113">
        <v>1300.16336</v>
      </c>
      <c r="DG224" s="113">
        <v>1533.09503</v>
      </c>
      <c r="DH224" s="113">
        <v>3047.5435400000001</v>
      </c>
      <c r="DI224" s="113">
        <v>3384.9393599999999</v>
      </c>
      <c r="DJ224" s="113">
        <v>2616.5016599999999</v>
      </c>
      <c r="DK224" s="113">
        <v>2395.4726099999998</v>
      </c>
      <c r="DL224" s="113">
        <v>2623.7036699999999</v>
      </c>
      <c r="DM224" s="113">
        <v>2375.51154</v>
      </c>
      <c r="DN224" s="113">
        <v>2099.1214799999998</v>
      </c>
      <c r="DO224" s="113">
        <v>1850.35825</v>
      </c>
      <c r="DP224" s="113">
        <v>1947.7149999999999</v>
      </c>
      <c r="DQ224" s="112">
        <v>-553.27273000000002</v>
      </c>
      <c r="DR224" s="112">
        <v>-901.80821000000003</v>
      </c>
      <c r="DS224" s="112">
        <v>-507.60852999999997</v>
      </c>
      <c r="DT224" s="112">
        <v>-962.55206999999996</v>
      </c>
      <c r="DU224" s="112">
        <v>-1049.0567900000001</v>
      </c>
      <c r="DV224" s="112">
        <v>-858.89296999999999</v>
      </c>
      <c r="DW224" s="112">
        <v>-537.41036999999994</v>
      </c>
      <c r="DX224" s="112">
        <v>-550.19488999999999</v>
      </c>
      <c r="DY224" s="112">
        <v>-414.61997000000002</v>
      </c>
      <c r="DZ224" s="112">
        <v>31.51972</v>
      </c>
      <c r="EA224" s="112">
        <v>32.852640000000001</v>
      </c>
      <c r="EB224" s="112">
        <v>31.038540000000001</v>
      </c>
      <c r="EC224" s="112">
        <v>20.582070000000002</v>
      </c>
      <c r="ED224" s="112">
        <v>8.8422900000000002</v>
      </c>
      <c r="EE224" s="112">
        <v>4.4293699999999996</v>
      </c>
      <c r="EF224" s="112">
        <v>-8.4200000000000004E-3</v>
      </c>
      <c r="EG224" s="112">
        <v>-5.2101699999999997</v>
      </c>
      <c r="EH224" s="112">
        <v>-6.9135600000000004</v>
      </c>
      <c r="EI224" s="112">
        <v>135.95872</v>
      </c>
      <c r="EJ224" s="112">
        <v>137.56564</v>
      </c>
      <c r="EK224" s="112">
        <v>201.66754</v>
      </c>
      <c r="EL224" s="112">
        <v>178.27607</v>
      </c>
      <c r="EM224" s="112">
        <v>173.88328999999999</v>
      </c>
      <c r="EN224" s="112">
        <v>165.07937000000001</v>
      </c>
      <c r="EO224" s="112">
        <v>276.78057999999999</v>
      </c>
      <c r="EP224" s="112">
        <v>171.60482999999999</v>
      </c>
      <c r="EQ224" s="114">
        <v>211.39743999999999</v>
      </c>
    </row>
    <row r="225" spans="1:147" x14ac:dyDescent="0.25">
      <c r="A225" s="110" t="s">
        <v>211</v>
      </c>
      <c r="B225" s="110">
        <v>5530</v>
      </c>
      <c r="C225" s="110"/>
      <c r="D225" s="111">
        <v>2471.5376200000001</v>
      </c>
      <c r="E225" s="111">
        <v>2729.2224700000002</v>
      </c>
      <c r="F225" s="111">
        <v>2594.6525799999999</v>
      </c>
      <c r="G225" s="111">
        <v>2912.7005899999999</v>
      </c>
      <c r="H225" s="111">
        <v>3139.6595900000002</v>
      </c>
      <c r="I225" s="111">
        <v>2950.1113999999998</v>
      </c>
      <c r="J225" s="111">
        <v>3532.40796</v>
      </c>
      <c r="K225" s="111">
        <v>3337.4496399999998</v>
      </c>
      <c r="L225" s="111">
        <v>3719.8277899999998</v>
      </c>
      <c r="M225" s="111">
        <v>2525.0344700000001</v>
      </c>
      <c r="N225" s="111">
        <v>2839.3630699999999</v>
      </c>
      <c r="O225" s="111">
        <v>2823.2082</v>
      </c>
      <c r="P225" s="111">
        <v>2776.9417600000002</v>
      </c>
      <c r="Q225" s="111">
        <v>3154.1819300000002</v>
      </c>
      <c r="R225" s="111">
        <v>3491.5307600000001</v>
      </c>
      <c r="S225" s="111">
        <v>3379.5722700000001</v>
      </c>
      <c r="T225" s="111">
        <v>3159.3899900000001</v>
      </c>
      <c r="U225" s="111">
        <v>3816.0344799999998</v>
      </c>
      <c r="V225" s="112">
        <v>-53.496850000000002</v>
      </c>
      <c r="W225" s="112">
        <v>-110.14060000000001</v>
      </c>
      <c r="X225" s="112">
        <v>-228.55562</v>
      </c>
      <c r="Y225" s="112">
        <v>135.75882999999999</v>
      </c>
      <c r="Z225" s="112">
        <v>-14.52234</v>
      </c>
      <c r="AA225" s="112">
        <v>-541.41935999999998</v>
      </c>
      <c r="AB225" s="112">
        <v>152.83569</v>
      </c>
      <c r="AC225" s="112">
        <v>178.05965</v>
      </c>
      <c r="AD225" s="112">
        <v>-96.206689999999995</v>
      </c>
      <c r="AE225" s="111">
        <v>2123.5376200000001</v>
      </c>
      <c r="AF225" s="111">
        <v>2419.3224700000001</v>
      </c>
      <c r="AG225" s="111">
        <v>2284.7525799999999</v>
      </c>
      <c r="AH225" s="111">
        <v>2595.8449900000001</v>
      </c>
      <c r="AI225" s="111">
        <v>2835.59719</v>
      </c>
      <c r="AJ225" s="111">
        <v>2607.1113999999998</v>
      </c>
      <c r="AK225" s="111">
        <v>3155.65796</v>
      </c>
      <c r="AL225" s="111">
        <v>2960.0906399999999</v>
      </c>
      <c r="AM225" s="111">
        <v>3357.5777899999998</v>
      </c>
      <c r="AN225" s="112">
        <v>401.49684999999999</v>
      </c>
      <c r="AO225" s="112">
        <v>420.04059999999998</v>
      </c>
      <c r="AP225" s="112">
        <v>538.45561999999995</v>
      </c>
      <c r="AQ225" s="112">
        <v>181.09676999999999</v>
      </c>
      <c r="AR225" s="112">
        <v>318.58474000000001</v>
      </c>
      <c r="AS225" s="112">
        <v>884.41935999999998</v>
      </c>
      <c r="AT225" s="112">
        <v>223.91431</v>
      </c>
      <c r="AU225" s="112">
        <v>199.29935</v>
      </c>
      <c r="AV225" s="112">
        <v>458.45668999999998</v>
      </c>
      <c r="AW225" s="113">
        <v>271.95314999999999</v>
      </c>
      <c r="AX225" s="113">
        <v>275.35604999999998</v>
      </c>
      <c r="AY225" s="113">
        <v>228.36375000000001</v>
      </c>
      <c r="AZ225" s="113">
        <v>216.0624</v>
      </c>
      <c r="BA225" s="113">
        <v>834.45785000000001</v>
      </c>
      <c r="BB225" s="113">
        <v>290.08890000000002</v>
      </c>
      <c r="BC225" s="113">
        <v>84.7179</v>
      </c>
      <c r="BD225" s="113">
        <v>14</v>
      </c>
      <c r="BE225" s="113">
        <v>245.12125</v>
      </c>
      <c r="BF225" s="112">
        <v>17.826000000000001</v>
      </c>
      <c r="BG225" s="112">
        <v>0</v>
      </c>
      <c r="BH225" s="112">
        <v>0</v>
      </c>
      <c r="BI225" s="112">
        <v>0</v>
      </c>
      <c r="BJ225" s="112">
        <v>0</v>
      </c>
      <c r="BK225" s="112">
        <v>267.346</v>
      </c>
      <c r="BL225" s="112">
        <v>87.26</v>
      </c>
      <c r="BM225" s="112">
        <v>0</v>
      </c>
      <c r="BN225" s="112">
        <v>109.76900000000001</v>
      </c>
      <c r="BO225" s="112">
        <v>254.12715</v>
      </c>
      <c r="BP225" s="112">
        <v>275.35604999999998</v>
      </c>
      <c r="BQ225" s="112">
        <v>228.36375000000001</v>
      </c>
      <c r="BR225" s="112">
        <v>216.0624</v>
      </c>
      <c r="BS225" s="112">
        <v>834.45785000000001</v>
      </c>
      <c r="BT225" s="112">
        <v>22.742899999999999</v>
      </c>
      <c r="BU225" s="112">
        <v>-2.5421</v>
      </c>
      <c r="BV225" s="112">
        <v>14</v>
      </c>
      <c r="BW225" s="112">
        <v>135.35225</v>
      </c>
      <c r="BX225" s="112">
        <v>2395.4907699999999</v>
      </c>
      <c r="BY225" s="112">
        <v>2694.6785199999999</v>
      </c>
      <c r="BZ225" s="112">
        <v>2513.1163299999998</v>
      </c>
      <c r="CA225" s="112">
        <v>2811.9073899999999</v>
      </c>
      <c r="CB225" s="112">
        <v>3670.0550400000002</v>
      </c>
      <c r="CC225" s="112">
        <v>2897.2003</v>
      </c>
      <c r="CD225" s="112">
        <v>3240.3758600000001</v>
      </c>
      <c r="CE225" s="112">
        <v>2974.0906399999999</v>
      </c>
      <c r="CF225" s="112">
        <v>3602.69904</v>
      </c>
      <c r="CG225" s="112">
        <v>-147.36969999999999</v>
      </c>
      <c r="CH225" s="112">
        <v>-144.68455</v>
      </c>
      <c r="CI225" s="112">
        <v>-310.09186999999997</v>
      </c>
      <c r="CJ225" s="112">
        <v>34.965629999999997</v>
      </c>
      <c r="CK225" s="112">
        <v>515.87311</v>
      </c>
      <c r="CL225" s="112">
        <v>-861.67646000000002</v>
      </c>
      <c r="CM225" s="112">
        <v>-226.45641000000001</v>
      </c>
      <c r="CN225" s="112">
        <v>-185.29935</v>
      </c>
      <c r="CO225" s="112">
        <v>-323.10444000000001</v>
      </c>
      <c r="CP225" s="113">
        <v>4244.1945999999998</v>
      </c>
      <c r="CQ225" s="113">
        <v>3998.2</v>
      </c>
      <c r="CR225" s="113">
        <v>3871.9</v>
      </c>
      <c r="CS225" s="113">
        <v>3710.35</v>
      </c>
      <c r="CT225" s="113">
        <v>4574.55</v>
      </c>
      <c r="CU225" s="113">
        <v>4086.75</v>
      </c>
      <c r="CV225" s="113">
        <v>3612.95</v>
      </c>
      <c r="CW225" s="113">
        <v>3769.15</v>
      </c>
      <c r="CX225" s="113">
        <v>3188.35</v>
      </c>
      <c r="CY225" s="113">
        <v>4577.3714600000003</v>
      </c>
      <c r="CZ225" s="113">
        <v>4356.7479999999996</v>
      </c>
      <c r="DA225" s="113">
        <v>4178.7142000000003</v>
      </c>
      <c r="DB225" s="113">
        <v>4085.4697000000001</v>
      </c>
      <c r="DC225" s="113">
        <v>4907.8171499999999</v>
      </c>
      <c r="DD225" s="113">
        <v>4375.6233000000002</v>
      </c>
      <c r="DE225" s="113">
        <v>4192.0268999999998</v>
      </c>
      <c r="DF225" s="113">
        <v>4093.4581699999999</v>
      </c>
      <c r="DG225" s="113">
        <v>3474.5731099999998</v>
      </c>
      <c r="DH225" s="113">
        <v>1494.6537000000001</v>
      </c>
      <c r="DI225" s="113">
        <v>1418.71479</v>
      </c>
      <c r="DJ225" s="113">
        <v>1550.77286</v>
      </c>
      <c r="DK225" s="113">
        <v>1422.5627300000001</v>
      </c>
      <c r="DL225" s="113">
        <v>1729.0370700000001</v>
      </c>
      <c r="DM225" s="113">
        <v>2058.5196799999999</v>
      </c>
      <c r="DN225" s="113">
        <v>2101.3796900000002</v>
      </c>
      <c r="DO225" s="113">
        <v>2188.11031</v>
      </c>
      <c r="DP225" s="113">
        <v>1892.32969</v>
      </c>
      <c r="DQ225" s="112">
        <v>3082.71776</v>
      </c>
      <c r="DR225" s="112">
        <v>2938.0332100000001</v>
      </c>
      <c r="DS225" s="112">
        <v>2627.9413399999999</v>
      </c>
      <c r="DT225" s="112">
        <v>2662.90697</v>
      </c>
      <c r="DU225" s="112">
        <v>3178.78008</v>
      </c>
      <c r="DV225" s="112">
        <v>2317.1036199999999</v>
      </c>
      <c r="DW225" s="112">
        <v>2090.6472100000001</v>
      </c>
      <c r="DX225" s="112">
        <v>1905.3478600000001</v>
      </c>
      <c r="DY225" s="112">
        <v>1582.24342</v>
      </c>
      <c r="DZ225" s="112">
        <v>65.555130000000005</v>
      </c>
      <c r="EA225" s="112">
        <v>55.564219999999999</v>
      </c>
      <c r="EB225" s="112">
        <v>39.339460000000003</v>
      </c>
      <c r="EC225" s="112">
        <v>45.433230000000002</v>
      </c>
      <c r="ED225" s="112">
        <v>40.963709999999999</v>
      </c>
      <c r="EE225" s="112">
        <v>20.386189999999999</v>
      </c>
      <c r="EF225" s="112">
        <v>16.767849999999999</v>
      </c>
      <c r="EG225" s="112">
        <v>9.8719699999999992</v>
      </c>
      <c r="EH225" s="112">
        <v>0.55149000000000004</v>
      </c>
      <c r="EI225" s="112">
        <v>413.55513000000002</v>
      </c>
      <c r="EJ225" s="112">
        <v>365.46422000000001</v>
      </c>
      <c r="EK225" s="112">
        <v>349.23946000000001</v>
      </c>
      <c r="EL225" s="112">
        <v>362.28922999999998</v>
      </c>
      <c r="EM225" s="112">
        <v>345.02571</v>
      </c>
      <c r="EN225" s="112">
        <v>363.38619</v>
      </c>
      <c r="EO225" s="112">
        <v>393.51785000000001</v>
      </c>
      <c r="EP225" s="112">
        <v>387.23097000000001</v>
      </c>
      <c r="EQ225" s="114">
        <v>362.80149</v>
      </c>
    </row>
    <row r="226" spans="1:147" x14ac:dyDescent="0.25">
      <c r="A226" s="110" t="s">
        <v>209</v>
      </c>
      <c r="B226" s="110">
        <v>5588</v>
      </c>
      <c r="C226" s="110"/>
      <c r="D226" s="111">
        <v>11891.669330000001</v>
      </c>
      <c r="E226" s="111">
        <v>12939.543390000001</v>
      </c>
      <c r="F226" s="111">
        <v>12580.143700000001</v>
      </c>
      <c r="G226" s="111">
        <v>12449.071610000001</v>
      </c>
      <c r="H226" s="111">
        <v>13242.85727</v>
      </c>
      <c r="I226" s="111">
        <v>12180.58373</v>
      </c>
      <c r="J226" s="111">
        <v>12701.500389999999</v>
      </c>
      <c r="K226" s="111">
        <v>12412.82979</v>
      </c>
      <c r="L226" s="111">
        <v>19510.870579999999</v>
      </c>
      <c r="M226" s="111">
        <v>12291.20883</v>
      </c>
      <c r="N226" s="111">
        <v>13165.291569999999</v>
      </c>
      <c r="O226" s="111">
        <v>13323.27519</v>
      </c>
      <c r="P226" s="111">
        <v>13340.154500000001</v>
      </c>
      <c r="Q226" s="111">
        <v>11910.75207</v>
      </c>
      <c r="R226" s="111">
        <v>12710.393410000001</v>
      </c>
      <c r="S226" s="111">
        <v>12401.56732</v>
      </c>
      <c r="T226" s="111">
        <v>12276.11759</v>
      </c>
      <c r="U226" s="111">
        <v>17322.956099999999</v>
      </c>
      <c r="V226" s="112">
        <v>-399.53949999999901</v>
      </c>
      <c r="W226" s="112">
        <v>-225.748179999999</v>
      </c>
      <c r="X226" s="112">
        <v>-743.13148999999999</v>
      </c>
      <c r="Y226" s="112">
        <v>-891.08289000000002</v>
      </c>
      <c r="Z226" s="112">
        <v>1332.1052</v>
      </c>
      <c r="AA226" s="112">
        <v>-529.80967999999996</v>
      </c>
      <c r="AB226" s="112">
        <v>299.93306999999902</v>
      </c>
      <c r="AC226" s="112">
        <v>136.7122</v>
      </c>
      <c r="AD226" s="112">
        <v>2187.9144799999999</v>
      </c>
      <c r="AE226" s="111">
        <v>11740.69238</v>
      </c>
      <c r="AF226" s="111">
        <v>12780.22673</v>
      </c>
      <c r="AG226" s="111">
        <v>12273.89783</v>
      </c>
      <c r="AH226" s="111">
        <v>12279.47061</v>
      </c>
      <c r="AI226" s="111">
        <v>13009.52317</v>
      </c>
      <c r="AJ226" s="111">
        <v>12005.111730000001</v>
      </c>
      <c r="AK226" s="111">
        <v>12506.20839</v>
      </c>
      <c r="AL226" s="111">
        <v>12182.690790000001</v>
      </c>
      <c r="AM226" s="111">
        <v>17434.592499999999</v>
      </c>
      <c r="AN226" s="112">
        <v>550.51644999999905</v>
      </c>
      <c r="AO226" s="112">
        <v>385.06483999999898</v>
      </c>
      <c r="AP226" s="112">
        <v>1049.37736</v>
      </c>
      <c r="AQ226" s="112">
        <v>1060.68389</v>
      </c>
      <c r="AR226" s="112">
        <v>-1098.7710999999999</v>
      </c>
      <c r="AS226" s="112">
        <v>705.28168000000005</v>
      </c>
      <c r="AT226" s="112">
        <v>-104.64107</v>
      </c>
      <c r="AU226" s="112">
        <v>93.426799999999304</v>
      </c>
      <c r="AV226" s="112">
        <v>-111.636399999999</v>
      </c>
      <c r="AW226" s="113">
        <v>394.911</v>
      </c>
      <c r="AX226" s="113">
        <v>396.96077000000002</v>
      </c>
      <c r="AY226" s="113">
        <v>409.08087</v>
      </c>
      <c r="AZ226" s="113">
        <v>490.93840999999998</v>
      </c>
      <c r="BA226" s="113">
        <v>949.95498999999995</v>
      </c>
      <c r="BB226" s="113">
        <v>3073.2276299999999</v>
      </c>
      <c r="BC226" s="113">
        <v>4275.8919100000003</v>
      </c>
      <c r="BD226" s="113">
        <v>3257.3739099999998</v>
      </c>
      <c r="BE226" s="113">
        <v>1425.93445</v>
      </c>
      <c r="BF226" s="112">
        <v>126.14924999999999</v>
      </c>
      <c r="BG226" s="112">
        <v>159.52199999999999</v>
      </c>
      <c r="BH226" s="112">
        <v>0</v>
      </c>
      <c r="BI226" s="112">
        <v>40.011000000000003</v>
      </c>
      <c r="BJ226" s="112">
        <v>33.454000000000001</v>
      </c>
      <c r="BK226" s="112">
        <v>187.34132</v>
      </c>
      <c r="BL226" s="112">
        <v>1</v>
      </c>
      <c r="BM226" s="112">
        <v>1</v>
      </c>
      <c r="BN226" s="112">
        <v>215.29239999999999</v>
      </c>
      <c r="BO226" s="112">
        <v>268.76175000000001</v>
      </c>
      <c r="BP226" s="112">
        <v>237.43877000000001</v>
      </c>
      <c r="BQ226" s="112">
        <v>409.08087</v>
      </c>
      <c r="BR226" s="112">
        <v>450.92741000000001</v>
      </c>
      <c r="BS226" s="112">
        <v>916.50099</v>
      </c>
      <c r="BT226" s="112">
        <v>2885.8863099999999</v>
      </c>
      <c r="BU226" s="112">
        <v>4274.8919100000003</v>
      </c>
      <c r="BV226" s="112">
        <v>3256.3739099999998</v>
      </c>
      <c r="BW226" s="112">
        <v>1210.6420499999999</v>
      </c>
      <c r="BX226" s="112">
        <v>12135.60338</v>
      </c>
      <c r="BY226" s="112">
        <v>13177.1875</v>
      </c>
      <c r="BZ226" s="112">
        <v>12682.9787</v>
      </c>
      <c r="CA226" s="112">
        <v>12770.409019999999</v>
      </c>
      <c r="CB226" s="112">
        <v>13959.478160000001</v>
      </c>
      <c r="CC226" s="112">
        <v>15078.33936</v>
      </c>
      <c r="CD226" s="112">
        <v>16782.100299999998</v>
      </c>
      <c r="CE226" s="112">
        <v>15440.064700000001</v>
      </c>
      <c r="CF226" s="112">
        <v>18860.526949999999</v>
      </c>
      <c r="CG226" s="112">
        <v>-281.75470000000001</v>
      </c>
      <c r="CH226" s="112">
        <v>-147.62607</v>
      </c>
      <c r="CI226" s="112">
        <v>-640.29648999999995</v>
      </c>
      <c r="CJ226" s="112">
        <v>-609.75648000000001</v>
      </c>
      <c r="CK226" s="112">
        <v>2015.2720899999999</v>
      </c>
      <c r="CL226" s="112">
        <v>2180.6046299999998</v>
      </c>
      <c r="CM226" s="112">
        <v>4379.53298</v>
      </c>
      <c r="CN226" s="112">
        <v>3162.9471100000001</v>
      </c>
      <c r="CO226" s="112">
        <v>1322.27845</v>
      </c>
      <c r="CP226" s="113">
        <v>3</v>
      </c>
      <c r="CQ226" s="113">
        <v>4575.5</v>
      </c>
      <c r="CR226" s="113">
        <v>4420.5</v>
      </c>
      <c r="CS226" s="113">
        <v>4315.5</v>
      </c>
      <c r="CT226" s="113">
        <v>4160.5</v>
      </c>
      <c r="CU226" s="113">
        <v>4067.5</v>
      </c>
      <c r="CV226" s="113">
        <v>15408</v>
      </c>
      <c r="CW226" s="113">
        <v>14931.833339999999</v>
      </c>
      <c r="CX226" s="113">
        <v>12455.66668</v>
      </c>
      <c r="CY226" s="113">
        <v>1566.71729</v>
      </c>
      <c r="CZ226" s="113">
        <v>5886.7230799999998</v>
      </c>
      <c r="DA226" s="113">
        <v>6371.7184299999999</v>
      </c>
      <c r="DB226" s="113">
        <v>6457.9841699999997</v>
      </c>
      <c r="DC226" s="113">
        <v>6066.6366500000004</v>
      </c>
      <c r="DD226" s="113">
        <v>6867.6940999999997</v>
      </c>
      <c r="DE226" s="113">
        <v>17077.949710000001</v>
      </c>
      <c r="DF226" s="113">
        <v>17786.250909999999</v>
      </c>
      <c r="DG226" s="113">
        <v>20238.554189999999</v>
      </c>
      <c r="DH226" s="113">
        <v>15513.118259999999</v>
      </c>
      <c r="DI226" s="113">
        <v>19980.750120000001</v>
      </c>
      <c r="DJ226" s="113">
        <v>21106.041959999999</v>
      </c>
      <c r="DK226" s="113">
        <v>21802.064180000001</v>
      </c>
      <c r="DL226" s="113">
        <v>19395.44457</v>
      </c>
      <c r="DM226" s="113">
        <v>18015.897389999998</v>
      </c>
      <c r="DN226" s="113">
        <v>23910.52002</v>
      </c>
      <c r="DO226" s="113">
        <v>21457.364109999999</v>
      </c>
      <c r="DP226" s="113">
        <v>22698.389350000001</v>
      </c>
      <c r="DQ226" s="112">
        <v>-13946.400970000001</v>
      </c>
      <c r="DR226" s="112">
        <v>-14094.027040000001</v>
      </c>
      <c r="DS226" s="112">
        <v>-14734.32353</v>
      </c>
      <c r="DT226" s="112">
        <v>-15344.08001</v>
      </c>
      <c r="DU226" s="112">
        <v>-13328.807919999999</v>
      </c>
      <c r="DV226" s="112">
        <v>-11148.203289999999</v>
      </c>
      <c r="DW226" s="112">
        <v>-6832.5703100000001</v>
      </c>
      <c r="DX226" s="112">
        <v>-3671.1131999999998</v>
      </c>
      <c r="DY226" s="112">
        <v>-2459.8351600000001</v>
      </c>
      <c r="DZ226" s="112">
        <v>-45.659179999999999</v>
      </c>
      <c r="EA226" s="112">
        <v>-67.020709999999994</v>
      </c>
      <c r="EB226" s="112">
        <v>37.6751</v>
      </c>
      <c r="EC226" s="112">
        <v>18.974930000000001</v>
      </c>
      <c r="ED226" s="112">
        <v>-4.88279</v>
      </c>
      <c r="EE226" s="112">
        <v>-225.17074</v>
      </c>
      <c r="EF226" s="112">
        <v>110.34954</v>
      </c>
      <c r="EG226" s="112">
        <v>142.63377</v>
      </c>
      <c r="EH226" s="112">
        <v>126.03547</v>
      </c>
      <c r="EI226" s="112">
        <v>105.31782</v>
      </c>
      <c r="EJ226" s="112">
        <v>92.296289999999999</v>
      </c>
      <c r="EK226" s="112">
        <v>343.92110000000002</v>
      </c>
      <c r="EL226" s="112">
        <v>188.57593</v>
      </c>
      <c r="EM226" s="112">
        <v>228.45121</v>
      </c>
      <c r="EN226" s="112">
        <v>-49.698740000000001</v>
      </c>
      <c r="EO226" s="112">
        <v>305.64154000000002</v>
      </c>
      <c r="EP226" s="112">
        <v>372.77276999999998</v>
      </c>
      <c r="EQ226" s="114">
        <v>2202.3134700000001</v>
      </c>
    </row>
    <row r="227" spans="1:147" x14ac:dyDescent="0.25">
      <c r="A227" s="110" t="s">
        <v>208</v>
      </c>
      <c r="B227" s="110">
        <v>5822</v>
      </c>
      <c r="C227" s="110"/>
      <c r="D227" s="111">
        <v>32677.0762</v>
      </c>
      <c r="E227" s="111">
        <v>36806.629650000003</v>
      </c>
      <c r="F227" s="111">
        <v>38389.016600000003</v>
      </c>
      <c r="G227" s="111">
        <v>39167.536690000001</v>
      </c>
      <c r="H227" s="111">
        <v>40384.430910000003</v>
      </c>
      <c r="I227" s="111">
        <v>41359.080139999998</v>
      </c>
      <c r="J227" s="111">
        <v>43461.190069999997</v>
      </c>
      <c r="K227" s="111">
        <v>43101.581420000002</v>
      </c>
      <c r="L227" s="111">
        <v>44552.916799999999</v>
      </c>
      <c r="M227" s="111">
        <v>34068.977099999996</v>
      </c>
      <c r="N227" s="111">
        <v>42054.509660000003</v>
      </c>
      <c r="O227" s="111">
        <v>41489.137190000001</v>
      </c>
      <c r="P227" s="111">
        <v>45225.621950000001</v>
      </c>
      <c r="Q227" s="111">
        <v>44858.900300000001</v>
      </c>
      <c r="R227" s="111">
        <v>43924.894800000002</v>
      </c>
      <c r="S227" s="111">
        <v>44823.337220000001</v>
      </c>
      <c r="T227" s="111">
        <v>45397.119330000001</v>
      </c>
      <c r="U227" s="111">
        <v>48702.515440000003</v>
      </c>
      <c r="V227" s="112">
        <v>-1391.9009000000001</v>
      </c>
      <c r="W227" s="112">
        <v>-5247.8800099999999</v>
      </c>
      <c r="X227" s="112">
        <v>-3100.12059</v>
      </c>
      <c r="Y227" s="112">
        <v>-6058.0852599999998</v>
      </c>
      <c r="Z227" s="112">
        <v>-4474.4693900000002</v>
      </c>
      <c r="AA227" s="112">
        <v>-2565.81466</v>
      </c>
      <c r="AB227" s="112">
        <v>-1362.14715</v>
      </c>
      <c r="AC227" s="112">
        <v>-2295.53791</v>
      </c>
      <c r="AD227" s="112">
        <v>-4149.5986400000002</v>
      </c>
      <c r="AE227" s="111">
        <v>31215.3662</v>
      </c>
      <c r="AF227" s="111">
        <v>34971.49742</v>
      </c>
      <c r="AG227" s="111">
        <v>36463.846460000001</v>
      </c>
      <c r="AH227" s="111">
        <v>37036.359680000001</v>
      </c>
      <c r="AI227" s="111">
        <v>37952.741110000003</v>
      </c>
      <c r="AJ227" s="111">
        <v>38681.815439999998</v>
      </c>
      <c r="AK227" s="111">
        <v>40844.22522</v>
      </c>
      <c r="AL227" s="111">
        <v>40568.082199999997</v>
      </c>
      <c r="AM227" s="111">
        <v>41874.207029999998</v>
      </c>
      <c r="AN227" s="112">
        <v>2853.6109000000001</v>
      </c>
      <c r="AO227" s="112">
        <v>7083.01224</v>
      </c>
      <c r="AP227" s="112">
        <v>5025.2907299999997</v>
      </c>
      <c r="AQ227" s="112">
        <v>8189.2622700000002</v>
      </c>
      <c r="AR227" s="112">
        <v>6906.1591900000003</v>
      </c>
      <c r="AS227" s="112">
        <v>5243.0793599999997</v>
      </c>
      <c r="AT227" s="112">
        <v>3979.1120000000001</v>
      </c>
      <c r="AU227" s="112">
        <v>4829.0371299999997</v>
      </c>
      <c r="AV227" s="112">
        <v>6828.3084100000096</v>
      </c>
      <c r="AW227" s="113">
        <v>5849.86402</v>
      </c>
      <c r="AX227" s="113">
        <v>7033.6875300000002</v>
      </c>
      <c r="AY227" s="113">
        <v>8595.9135900000001</v>
      </c>
      <c r="AZ227" s="113">
        <v>5332.2495500000005</v>
      </c>
      <c r="BA227" s="113">
        <v>6341.0217300000004</v>
      </c>
      <c r="BB227" s="113">
        <v>5660.4501300000002</v>
      </c>
      <c r="BC227" s="113">
        <v>5972.0538999999999</v>
      </c>
      <c r="BD227" s="113">
        <v>6123.0503799999997</v>
      </c>
      <c r="BE227" s="113">
        <v>4933.8298599999998</v>
      </c>
      <c r="BF227" s="112">
        <v>704.82259999999997</v>
      </c>
      <c r="BG227" s="112">
        <v>271.46695</v>
      </c>
      <c r="BH227" s="112">
        <v>1375.1079999999999</v>
      </c>
      <c r="BI227" s="112">
        <v>152.3579</v>
      </c>
      <c r="BJ227" s="112">
        <v>1458.6831500000001</v>
      </c>
      <c r="BK227" s="112">
        <v>615.12599999999998</v>
      </c>
      <c r="BL227" s="112">
        <v>370.94099999999997</v>
      </c>
      <c r="BM227" s="112">
        <v>320.91525000000001</v>
      </c>
      <c r="BN227" s="112">
        <v>518.80525</v>
      </c>
      <c r="BO227" s="112">
        <v>5145.0414199999996</v>
      </c>
      <c r="BP227" s="112">
        <v>6762.2205800000002</v>
      </c>
      <c r="BQ227" s="112">
        <v>7220.8055899999999</v>
      </c>
      <c r="BR227" s="112">
        <v>5179.8916499999996</v>
      </c>
      <c r="BS227" s="112">
        <v>4882.3385799999996</v>
      </c>
      <c r="BT227" s="112">
        <v>5045.32413</v>
      </c>
      <c r="BU227" s="112">
        <v>5601.1129000000001</v>
      </c>
      <c r="BV227" s="112">
        <v>5802.1351299999997</v>
      </c>
      <c r="BW227" s="112">
        <v>4415.0246100000004</v>
      </c>
      <c r="BX227" s="112">
        <v>37065.230219999998</v>
      </c>
      <c r="BY227" s="112">
        <v>42005.184950000003</v>
      </c>
      <c r="BZ227" s="112">
        <v>45059.760049999997</v>
      </c>
      <c r="CA227" s="112">
        <v>42368.609230000002</v>
      </c>
      <c r="CB227" s="112">
        <v>44293.762840000003</v>
      </c>
      <c r="CC227" s="112">
        <v>44342.265570000003</v>
      </c>
      <c r="CD227" s="112">
        <v>46816.279119999999</v>
      </c>
      <c r="CE227" s="112">
        <v>46691.132579999998</v>
      </c>
      <c r="CF227" s="112">
        <v>46808.036890000003</v>
      </c>
      <c r="CG227" s="112">
        <v>2291.4305199999999</v>
      </c>
      <c r="CH227" s="112">
        <v>-320.79165999999998</v>
      </c>
      <c r="CI227" s="112">
        <v>2195.5148600000002</v>
      </c>
      <c r="CJ227" s="112">
        <v>-3009.3706200000001</v>
      </c>
      <c r="CK227" s="112">
        <v>-2023.82061</v>
      </c>
      <c r="CL227" s="112">
        <v>-197.75523000000001</v>
      </c>
      <c r="CM227" s="112">
        <v>1622.0009</v>
      </c>
      <c r="CN227" s="112">
        <v>973.09799999999996</v>
      </c>
      <c r="CO227" s="112">
        <v>-2413.2838000000002</v>
      </c>
      <c r="CP227" s="113">
        <v>48223.22</v>
      </c>
      <c r="CQ227" s="113">
        <v>43305.65</v>
      </c>
      <c r="CR227" s="113">
        <v>37668.080000000002</v>
      </c>
      <c r="CS227" s="113">
        <v>36683.51</v>
      </c>
      <c r="CT227" s="113">
        <v>35952.94</v>
      </c>
      <c r="CU227" s="113">
        <v>39379.158000000003</v>
      </c>
      <c r="CV227" s="113">
        <v>42179.34</v>
      </c>
      <c r="CW227" s="113">
        <v>40748.04</v>
      </c>
      <c r="CX227" s="113">
        <v>39866.74</v>
      </c>
      <c r="CY227" s="113">
        <v>51602.586569999999</v>
      </c>
      <c r="CZ227" s="113">
        <v>47178.052080000001</v>
      </c>
      <c r="DA227" s="113">
        <v>42559.872190000002</v>
      </c>
      <c r="DB227" s="113">
        <v>41812.1777</v>
      </c>
      <c r="DC227" s="113">
        <v>41048.083919999997</v>
      </c>
      <c r="DD227" s="113">
        <v>42150.122410000004</v>
      </c>
      <c r="DE227" s="113">
        <v>47260.297039999998</v>
      </c>
      <c r="DF227" s="113">
        <v>44612.71888</v>
      </c>
      <c r="DG227" s="113">
        <v>44806.125789999998</v>
      </c>
      <c r="DH227" s="113">
        <v>54020.940340000001</v>
      </c>
      <c r="DI227" s="113">
        <v>49917.197509999998</v>
      </c>
      <c r="DJ227" s="113">
        <v>43103.502760000003</v>
      </c>
      <c r="DK227" s="113">
        <v>45365.178890000003</v>
      </c>
      <c r="DL227" s="113">
        <v>46624.905720000002</v>
      </c>
      <c r="DM227" s="113">
        <v>47924.699439999997</v>
      </c>
      <c r="DN227" s="113">
        <v>50012.873169999999</v>
      </c>
      <c r="DO227" s="113">
        <v>46389.77951</v>
      </c>
      <c r="DP227" s="113">
        <v>48995.540070000003</v>
      </c>
      <c r="DQ227" s="112">
        <v>-2418.3537700000002</v>
      </c>
      <c r="DR227" s="112">
        <v>-2739.14543</v>
      </c>
      <c r="DS227" s="112">
        <v>-543.63057000000003</v>
      </c>
      <c r="DT227" s="112">
        <v>-3553.00119</v>
      </c>
      <c r="DU227" s="112">
        <v>-5576.8217999999997</v>
      </c>
      <c r="DV227" s="112">
        <v>-5774.5770300000004</v>
      </c>
      <c r="DW227" s="112">
        <v>-2752.5761299999999</v>
      </c>
      <c r="DX227" s="112">
        <v>-1777.0606299999999</v>
      </c>
      <c r="DY227" s="112">
        <v>-4189.41428</v>
      </c>
      <c r="DZ227" s="112">
        <v>156.02601000000001</v>
      </c>
      <c r="EA227" s="112">
        <v>90.202610000000007</v>
      </c>
      <c r="EB227" s="112">
        <v>67.469579999999993</v>
      </c>
      <c r="EC227" s="112">
        <v>-25.3355</v>
      </c>
      <c r="ED227" s="112">
        <v>94.169960000000003</v>
      </c>
      <c r="EE227" s="112">
        <v>97.476119999999995</v>
      </c>
      <c r="EF227" s="112">
        <v>31.581009999999999</v>
      </c>
      <c r="EG227" s="112">
        <v>-11.87079</v>
      </c>
      <c r="EH227" s="112">
        <v>-49.706270000000004</v>
      </c>
      <c r="EI227" s="112">
        <v>1617.7360100000001</v>
      </c>
      <c r="EJ227" s="112">
        <v>1925.3346100000001</v>
      </c>
      <c r="EK227" s="112">
        <v>1992.63958</v>
      </c>
      <c r="EL227" s="112">
        <v>2105.8415</v>
      </c>
      <c r="EM227" s="112">
        <v>2525.8599599999998</v>
      </c>
      <c r="EN227" s="112">
        <v>2774.7411200000001</v>
      </c>
      <c r="EO227" s="112">
        <v>2648.54601</v>
      </c>
      <c r="EP227" s="112">
        <v>2521.6282099999999</v>
      </c>
      <c r="EQ227" s="114">
        <v>2629.0037299999999</v>
      </c>
    </row>
    <row r="228" spans="1:147" x14ac:dyDescent="0.25">
      <c r="A228" s="110" t="s">
        <v>207</v>
      </c>
      <c r="B228" s="110">
        <v>5495</v>
      </c>
      <c r="C228" s="110"/>
      <c r="D228" s="111">
        <v>13152.54948</v>
      </c>
      <c r="E228" s="111">
        <v>12706.26575</v>
      </c>
      <c r="F228" s="111">
        <v>12907.834290000001</v>
      </c>
      <c r="G228" s="111">
        <v>14235.172989999999</v>
      </c>
      <c r="H228" s="111">
        <v>13506.936739999999</v>
      </c>
      <c r="I228" s="111">
        <v>14550.18441</v>
      </c>
      <c r="J228" s="111">
        <v>14566.65998</v>
      </c>
      <c r="K228" s="111">
        <v>13482.50728</v>
      </c>
      <c r="L228" s="111">
        <v>13468.373729999999</v>
      </c>
      <c r="M228" s="111">
        <v>12614.59045</v>
      </c>
      <c r="N228" s="111">
        <v>12196.246740000001</v>
      </c>
      <c r="O228" s="111">
        <v>15252.839840000001</v>
      </c>
      <c r="P228" s="111">
        <v>14048.40648</v>
      </c>
      <c r="Q228" s="111">
        <v>14584.0843</v>
      </c>
      <c r="R228" s="111">
        <v>13633.55791</v>
      </c>
      <c r="S228" s="111">
        <v>13905.95542</v>
      </c>
      <c r="T228" s="111">
        <v>13916.775659999999</v>
      </c>
      <c r="U228" s="111">
        <v>14187.19131</v>
      </c>
      <c r="V228" s="112">
        <v>537.95902999999998</v>
      </c>
      <c r="W228" s="112">
        <v>510.01900999999998</v>
      </c>
      <c r="X228" s="112">
        <v>-2345.0055499999999</v>
      </c>
      <c r="Y228" s="112">
        <v>186.76650999999899</v>
      </c>
      <c r="Z228" s="112">
        <v>-1077.1475600000001</v>
      </c>
      <c r="AA228" s="112">
        <v>916.62649999999996</v>
      </c>
      <c r="AB228" s="112">
        <v>660.70456000000001</v>
      </c>
      <c r="AC228" s="112">
        <v>-434.26837999999998</v>
      </c>
      <c r="AD228" s="112">
        <v>-718.81758000000104</v>
      </c>
      <c r="AE228" s="111">
        <v>11507.94081</v>
      </c>
      <c r="AF228" s="111">
        <v>10964.19606</v>
      </c>
      <c r="AG228" s="111">
        <v>11213.48265</v>
      </c>
      <c r="AH228" s="111">
        <v>12781.65504</v>
      </c>
      <c r="AI228" s="111">
        <v>12664.00272</v>
      </c>
      <c r="AJ228" s="111">
        <v>12522.34417</v>
      </c>
      <c r="AK228" s="111">
        <v>12607.1404</v>
      </c>
      <c r="AL228" s="111">
        <v>12503.20132</v>
      </c>
      <c r="AM228" s="111">
        <v>12372.956679999999</v>
      </c>
      <c r="AN228" s="112">
        <v>1106.6496400000001</v>
      </c>
      <c r="AO228" s="112">
        <v>1232.0506800000001</v>
      </c>
      <c r="AP228" s="112">
        <v>4039.3571900000002</v>
      </c>
      <c r="AQ228" s="112">
        <v>1266.75144</v>
      </c>
      <c r="AR228" s="112">
        <v>1920.08158</v>
      </c>
      <c r="AS228" s="112">
        <v>1111.2137399999999</v>
      </c>
      <c r="AT228" s="112">
        <v>1298.81502</v>
      </c>
      <c r="AU228" s="112">
        <v>1413.5743399999999</v>
      </c>
      <c r="AV228" s="112">
        <v>1814.2346299999999</v>
      </c>
      <c r="AW228" s="113">
        <v>3541.6819700000001</v>
      </c>
      <c r="AX228" s="113">
        <v>2279.9796900000001</v>
      </c>
      <c r="AY228" s="113">
        <v>2725.6643600000002</v>
      </c>
      <c r="AZ228" s="113">
        <v>3348.1422699999998</v>
      </c>
      <c r="BA228" s="113">
        <v>2150.43885</v>
      </c>
      <c r="BB228" s="113">
        <v>3327.26197</v>
      </c>
      <c r="BC228" s="113">
        <v>1321.48954</v>
      </c>
      <c r="BD228" s="113">
        <v>250.32225</v>
      </c>
      <c r="BE228" s="113">
        <v>1322.17335</v>
      </c>
      <c r="BF228" s="112">
        <v>474.64949999999999</v>
      </c>
      <c r="BG228" s="112">
        <v>261.50400000000002</v>
      </c>
      <c r="BH228" s="112">
        <v>1120.8340000000001</v>
      </c>
      <c r="BI228" s="112">
        <v>75.944000000000003</v>
      </c>
      <c r="BJ228" s="112">
        <v>48.5182</v>
      </c>
      <c r="BK228" s="112">
        <v>67.486400000000003</v>
      </c>
      <c r="BL228" s="112">
        <v>471.04455000000002</v>
      </c>
      <c r="BM228" s="112">
        <v>456.1</v>
      </c>
      <c r="BN228" s="112">
        <v>73.601849999999999</v>
      </c>
      <c r="BO228" s="112">
        <v>3067.0324700000001</v>
      </c>
      <c r="BP228" s="112">
        <v>2018.47569</v>
      </c>
      <c r="BQ228" s="112">
        <v>1604.8303599999999</v>
      </c>
      <c r="BR228" s="112">
        <v>3272.1982699999999</v>
      </c>
      <c r="BS228" s="112">
        <v>2101.92065</v>
      </c>
      <c r="BT228" s="112">
        <v>3259.7755699999998</v>
      </c>
      <c r="BU228" s="112">
        <v>850.44498999999996</v>
      </c>
      <c r="BV228" s="112">
        <v>-205.77775</v>
      </c>
      <c r="BW228" s="112">
        <v>1248.5715</v>
      </c>
      <c r="BX228" s="112">
        <v>15049.62278</v>
      </c>
      <c r="BY228" s="112">
        <v>13244.17575</v>
      </c>
      <c r="BZ228" s="112">
        <v>13939.147010000001</v>
      </c>
      <c r="CA228" s="112">
        <v>16129.79731</v>
      </c>
      <c r="CB228" s="112">
        <v>14814.441570000001</v>
      </c>
      <c r="CC228" s="112">
        <v>15849.60614</v>
      </c>
      <c r="CD228" s="112">
        <v>13928.629940000001</v>
      </c>
      <c r="CE228" s="112">
        <v>12753.523569999999</v>
      </c>
      <c r="CF228" s="112">
        <v>13695.13003</v>
      </c>
      <c r="CG228" s="112">
        <v>1960.38283</v>
      </c>
      <c r="CH228" s="112">
        <v>786.42501000000004</v>
      </c>
      <c r="CI228" s="112">
        <v>-2434.5268299999998</v>
      </c>
      <c r="CJ228" s="112">
        <v>2005.4468300000001</v>
      </c>
      <c r="CK228" s="112">
        <v>181.83906999999999</v>
      </c>
      <c r="CL228" s="112">
        <v>2148.5618300000001</v>
      </c>
      <c r="CM228" s="112">
        <v>-448.37002999999999</v>
      </c>
      <c r="CN228" s="112">
        <v>-1619.3520900000001</v>
      </c>
      <c r="CO228" s="112">
        <v>-565.66313000000002</v>
      </c>
      <c r="CP228" s="113">
        <v>12854.104649999999</v>
      </c>
      <c r="CQ228" s="113">
        <v>11449.23525</v>
      </c>
      <c r="CR228" s="113">
        <v>12314.29485</v>
      </c>
      <c r="CS228" s="113">
        <v>12315.3513</v>
      </c>
      <c r="CT228" s="113">
        <v>11957.573350000001</v>
      </c>
      <c r="CU228" s="113">
        <v>12961.14235</v>
      </c>
      <c r="CV228" s="113">
        <v>12794.704900000001</v>
      </c>
      <c r="CW228" s="113">
        <v>12216.4</v>
      </c>
      <c r="CX228" s="113">
        <v>12327.575000000001</v>
      </c>
      <c r="CY228" s="113">
        <v>13953.363369999999</v>
      </c>
      <c r="CZ228" s="113">
        <v>12789.2009</v>
      </c>
      <c r="DA228" s="113">
        <v>13674.290559999999</v>
      </c>
      <c r="DB228" s="113">
        <v>14471.11823</v>
      </c>
      <c r="DC228" s="113">
        <v>13137.66819</v>
      </c>
      <c r="DD228" s="113">
        <v>15053.96571</v>
      </c>
      <c r="DE228" s="113">
        <v>14472.35915</v>
      </c>
      <c r="DF228" s="113">
        <v>13016.89385</v>
      </c>
      <c r="DG228" s="113">
        <v>14294.73582</v>
      </c>
      <c r="DH228" s="113">
        <v>10351.850259999999</v>
      </c>
      <c r="DI228" s="113">
        <v>8401.2627799999991</v>
      </c>
      <c r="DJ228" s="113">
        <v>11720.879269999999</v>
      </c>
      <c r="DK228" s="113">
        <v>10512.260109999999</v>
      </c>
      <c r="DL228" s="113">
        <v>8996.9709999999995</v>
      </c>
      <c r="DM228" s="113">
        <v>8785.0270299999993</v>
      </c>
      <c r="DN228" s="113">
        <v>8651.7904999999992</v>
      </c>
      <c r="DO228" s="113">
        <v>8815.6772899999996</v>
      </c>
      <c r="DP228" s="113">
        <v>10659.18239</v>
      </c>
      <c r="DQ228" s="112">
        <v>3601.5131099999999</v>
      </c>
      <c r="DR228" s="112">
        <v>4387.9381199999998</v>
      </c>
      <c r="DS228" s="112">
        <v>1953.41129</v>
      </c>
      <c r="DT228" s="112">
        <v>3958.8581199999999</v>
      </c>
      <c r="DU228" s="112">
        <v>4140.6971899999999</v>
      </c>
      <c r="DV228" s="112">
        <v>6268.9386800000002</v>
      </c>
      <c r="DW228" s="112">
        <v>5820.5686500000002</v>
      </c>
      <c r="DX228" s="112">
        <v>4201.2165599999998</v>
      </c>
      <c r="DY228" s="112">
        <v>3635.5534299999999</v>
      </c>
      <c r="DZ228" s="112">
        <v>151.35897</v>
      </c>
      <c r="EA228" s="112">
        <v>130.45023</v>
      </c>
      <c r="EB228" s="112">
        <v>116.18236</v>
      </c>
      <c r="EC228" s="112">
        <v>47.129950000000001</v>
      </c>
      <c r="ED228" s="112">
        <v>61.789900000000003</v>
      </c>
      <c r="EE228" s="112">
        <v>40.06409</v>
      </c>
      <c r="EF228" s="112">
        <v>1.77589</v>
      </c>
      <c r="EG228" s="112">
        <v>-27.92557</v>
      </c>
      <c r="EH228" s="112">
        <v>-23.411760000000001</v>
      </c>
      <c r="EI228" s="112">
        <v>1795.9679699999999</v>
      </c>
      <c r="EJ228" s="112">
        <v>1872.5202300000001</v>
      </c>
      <c r="EK228" s="112">
        <v>1810.5343600000001</v>
      </c>
      <c r="EL228" s="112">
        <v>1500.64795</v>
      </c>
      <c r="EM228" s="112">
        <v>904.72389999999996</v>
      </c>
      <c r="EN228" s="112">
        <v>2067.90409</v>
      </c>
      <c r="EO228" s="112">
        <v>1961.2958900000001</v>
      </c>
      <c r="EP228" s="112">
        <v>951.38043000000005</v>
      </c>
      <c r="EQ228" s="114">
        <v>1072.00524</v>
      </c>
    </row>
    <row r="229" spans="1:147" x14ac:dyDescent="0.25">
      <c r="A229" s="110" t="s">
        <v>206</v>
      </c>
      <c r="B229" s="110">
        <v>5496</v>
      </c>
      <c r="C229" s="110"/>
      <c r="D229" s="111">
        <v>6353.9313499999998</v>
      </c>
      <c r="E229" s="111">
        <v>6499.0099700000001</v>
      </c>
      <c r="F229" s="111">
        <v>6593.2605599999997</v>
      </c>
      <c r="G229" s="111">
        <v>6363.2418100000004</v>
      </c>
      <c r="H229" s="111">
        <v>6806.1283100000001</v>
      </c>
      <c r="I229" s="111">
        <v>8367.6429800000005</v>
      </c>
      <c r="J229" s="111">
        <v>7596.8439099999996</v>
      </c>
      <c r="K229" s="111">
        <v>7052.9692100000002</v>
      </c>
      <c r="L229" s="111">
        <v>7511.0624100000005</v>
      </c>
      <c r="M229" s="111">
        <v>5651.5020699999995</v>
      </c>
      <c r="N229" s="111">
        <v>6676.6178200000004</v>
      </c>
      <c r="O229" s="111">
        <v>7247.0959499999999</v>
      </c>
      <c r="P229" s="111">
        <v>6530.4096399999999</v>
      </c>
      <c r="Q229" s="111">
        <v>6859.7188800000004</v>
      </c>
      <c r="R229" s="111">
        <v>7405.7209899999998</v>
      </c>
      <c r="S229" s="111">
        <v>7624.9810100000004</v>
      </c>
      <c r="T229" s="111">
        <v>7621.9180500000002</v>
      </c>
      <c r="U229" s="111">
        <v>8519.4385000000002</v>
      </c>
      <c r="V229" s="112">
        <v>702.42927999999995</v>
      </c>
      <c r="W229" s="112">
        <v>-177.60785000000001</v>
      </c>
      <c r="X229" s="112">
        <v>-653.83538999999996</v>
      </c>
      <c r="Y229" s="112">
        <v>-167.16782999999899</v>
      </c>
      <c r="Z229" s="112">
        <v>-53.590570000000298</v>
      </c>
      <c r="AA229" s="112">
        <v>961.92199000000096</v>
      </c>
      <c r="AB229" s="112">
        <v>-28.1371000000008</v>
      </c>
      <c r="AC229" s="112">
        <v>-568.94884000000002</v>
      </c>
      <c r="AD229" s="112">
        <v>-1008.37609</v>
      </c>
      <c r="AE229" s="111">
        <v>5948.9674000000005</v>
      </c>
      <c r="AF229" s="111">
        <v>5922.7460199999996</v>
      </c>
      <c r="AG229" s="111">
        <v>6321.6466099999998</v>
      </c>
      <c r="AH229" s="111">
        <v>6091.6278599999996</v>
      </c>
      <c r="AI229" s="111">
        <v>6270.1936100000003</v>
      </c>
      <c r="AJ229" s="111">
        <v>6763.9275200000002</v>
      </c>
      <c r="AK229" s="111">
        <v>6955.8898200000003</v>
      </c>
      <c r="AL229" s="111">
        <v>6709.5398100000002</v>
      </c>
      <c r="AM229" s="111">
        <v>7217.0206699999999</v>
      </c>
      <c r="AN229" s="112">
        <v>-297.46533000000102</v>
      </c>
      <c r="AO229" s="112">
        <v>753.87180000000103</v>
      </c>
      <c r="AP229" s="112">
        <v>925.44934000000001</v>
      </c>
      <c r="AQ229" s="112">
        <v>438.78178000000003</v>
      </c>
      <c r="AR229" s="112">
        <v>589.52526999999998</v>
      </c>
      <c r="AS229" s="112">
        <v>641.79346999999996</v>
      </c>
      <c r="AT229" s="112">
        <v>669.09118999999998</v>
      </c>
      <c r="AU229" s="112">
        <v>912.37824000000001</v>
      </c>
      <c r="AV229" s="112">
        <v>1302.4178300000001</v>
      </c>
      <c r="AW229" s="113">
        <v>492.21154999999999</v>
      </c>
      <c r="AX229" s="113">
        <v>62.466549999999998</v>
      </c>
      <c r="AY229" s="113">
        <v>333.74765000000002</v>
      </c>
      <c r="AZ229" s="113">
        <v>1887.2581</v>
      </c>
      <c r="BA229" s="113">
        <v>1623.3717999999999</v>
      </c>
      <c r="BB229" s="113">
        <v>1273.3552400000001</v>
      </c>
      <c r="BC229" s="113">
        <v>159.07621</v>
      </c>
      <c r="BD229" s="113">
        <v>789.57856000000004</v>
      </c>
      <c r="BE229" s="113">
        <v>426.78881000000001</v>
      </c>
      <c r="BF229" s="112">
        <v>0</v>
      </c>
      <c r="BG229" s="112">
        <v>0</v>
      </c>
      <c r="BH229" s="112">
        <v>0</v>
      </c>
      <c r="BI229" s="112">
        <v>0</v>
      </c>
      <c r="BJ229" s="112">
        <v>0</v>
      </c>
      <c r="BK229" s="112">
        <v>169.251</v>
      </c>
      <c r="BL229" s="112">
        <v>132.94451000000001</v>
      </c>
      <c r="BM229" s="112">
        <v>66.766999999999996</v>
      </c>
      <c r="BN229" s="112">
        <v>27.209</v>
      </c>
      <c r="BO229" s="112">
        <v>492.21154999999999</v>
      </c>
      <c r="BP229" s="112">
        <v>62.466549999999998</v>
      </c>
      <c r="BQ229" s="112">
        <v>333.74765000000002</v>
      </c>
      <c r="BR229" s="112">
        <v>1887.2581</v>
      </c>
      <c r="BS229" s="112">
        <v>1623.3717999999999</v>
      </c>
      <c r="BT229" s="112">
        <v>1104.1042399999999</v>
      </c>
      <c r="BU229" s="112">
        <v>26.131699999999999</v>
      </c>
      <c r="BV229" s="112">
        <v>722.81155999999999</v>
      </c>
      <c r="BW229" s="112">
        <v>399.57981000000001</v>
      </c>
      <c r="BX229" s="112">
        <v>6441.1789500000004</v>
      </c>
      <c r="BY229" s="112">
        <v>5985.2125699999997</v>
      </c>
      <c r="BZ229" s="112">
        <v>6655.39426</v>
      </c>
      <c r="CA229" s="112">
        <v>7978.8859599999996</v>
      </c>
      <c r="CB229" s="112">
        <v>7893.5654100000002</v>
      </c>
      <c r="CC229" s="112">
        <v>8037.2827600000001</v>
      </c>
      <c r="CD229" s="112">
        <v>7114.9660299999996</v>
      </c>
      <c r="CE229" s="112">
        <v>7499.1183700000001</v>
      </c>
      <c r="CF229" s="112">
        <v>7643.8094799999999</v>
      </c>
      <c r="CG229" s="112">
        <v>789.67687999999998</v>
      </c>
      <c r="CH229" s="112">
        <v>-691.40525000000002</v>
      </c>
      <c r="CI229" s="112">
        <v>-591.70168999999999</v>
      </c>
      <c r="CJ229" s="112">
        <v>1448.47632</v>
      </c>
      <c r="CK229" s="112">
        <v>1033.84653</v>
      </c>
      <c r="CL229" s="112">
        <v>462.31076999999999</v>
      </c>
      <c r="CM229" s="112">
        <v>-642.95948999999996</v>
      </c>
      <c r="CN229" s="112">
        <v>-189.56667999999999</v>
      </c>
      <c r="CO229" s="112">
        <v>-902.83802000000003</v>
      </c>
      <c r="CP229" s="113">
        <v>4203.9989999999998</v>
      </c>
      <c r="CQ229" s="113">
        <v>3984.8265000000001</v>
      </c>
      <c r="CR229" s="113">
        <v>3764.665</v>
      </c>
      <c r="CS229" s="113">
        <v>6439.9979999999996</v>
      </c>
      <c r="CT229" s="113">
        <v>7220.3310000000001</v>
      </c>
      <c r="CU229" s="113">
        <v>6789.6639999999998</v>
      </c>
      <c r="CV229" s="113">
        <v>6495.9970000000003</v>
      </c>
      <c r="CW229" s="113">
        <v>6242.33</v>
      </c>
      <c r="CX229" s="113">
        <v>6043</v>
      </c>
      <c r="CY229" s="113">
        <v>5479.6714899999997</v>
      </c>
      <c r="CZ229" s="113">
        <v>4944.4186600000003</v>
      </c>
      <c r="DA229" s="113">
        <v>5131.3702199999998</v>
      </c>
      <c r="DB229" s="113">
        <v>8541.77729</v>
      </c>
      <c r="DC229" s="113">
        <v>9074.6676800000005</v>
      </c>
      <c r="DD229" s="113">
        <v>8843.5766500000009</v>
      </c>
      <c r="DE229" s="113">
        <v>8071.0672800000002</v>
      </c>
      <c r="DF229" s="113">
        <v>7390.7915899999998</v>
      </c>
      <c r="DG229" s="113">
        <v>7120.5133999999998</v>
      </c>
      <c r="DH229" s="113">
        <v>2829.3899500000002</v>
      </c>
      <c r="DI229" s="113">
        <v>3051.37617</v>
      </c>
      <c r="DJ229" s="113">
        <v>3891.9899700000001</v>
      </c>
      <c r="DK229" s="113">
        <v>5914.6967699999996</v>
      </c>
      <c r="DL229" s="113">
        <v>5413.7406300000002</v>
      </c>
      <c r="DM229" s="113">
        <v>4720.3388299999997</v>
      </c>
      <c r="DN229" s="113">
        <v>4590.7889500000001</v>
      </c>
      <c r="DO229" s="113">
        <v>4100.0799399999996</v>
      </c>
      <c r="DP229" s="113">
        <v>4732.6397699999998</v>
      </c>
      <c r="DQ229" s="112">
        <v>2650.2815399999999</v>
      </c>
      <c r="DR229" s="112">
        <v>1893.04249</v>
      </c>
      <c r="DS229" s="112">
        <v>1239.3802499999999</v>
      </c>
      <c r="DT229" s="112">
        <v>2627.08052</v>
      </c>
      <c r="DU229" s="112">
        <v>3660.9270499999998</v>
      </c>
      <c r="DV229" s="112">
        <v>4123.2378200000003</v>
      </c>
      <c r="DW229" s="112">
        <v>3480.2783300000001</v>
      </c>
      <c r="DX229" s="112">
        <v>3290.7116500000002</v>
      </c>
      <c r="DY229" s="112">
        <v>2387.87363</v>
      </c>
      <c r="DZ229" s="112">
        <v>55.156739999999999</v>
      </c>
      <c r="EA229" s="112">
        <v>77.105289999999997</v>
      </c>
      <c r="EB229" s="112">
        <v>6.9795499999999997</v>
      </c>
      <c r="EC229" s="112">
        <v>48.745809999999999</v>
      </c>
      <c r="ED229" s="112">
        <v>36.95008</v>
      </c>
      <c r="EE229" s="112">
        <v>61.29121</v>
      </c>
      <c r="EF229" s="112">
        <v>45.66939</v>
      </c>
      <c r="EG229" s="112">
        <v>37.504719999999999</v>
      </c>
      <c r="EH229" s="112">
        <v>0.49925000000000003</v>
      </c>
      <c r="EI229" s="112">
        <v>460.12074000000001</v>
      </c>
      <c r="EJ229" s="112">
        <v>653.36928999999998</v>
      </c>
      <c r="EK229" s="112">
        <v>278.59354999999999</v>
      </c>
      <c r="EL229" s="112">
        <v>320.35980999999998</v>
      </c>
      <c r="EM229" s="112">
        <v>382.88508000000002</v>
      </c>
      <c r="EN229" s="112">
        <v>1605.60421</v>
      </c>
      <c r="EO229" s="112">
        <v>686.62338999999997</v>
      </c>
      <c r="EP229" s="112">
        <v>380.93371999999999</v>
      </c>
      <c r="EQ229" s="114">
        <v>294.54124999999999</v>
      </c>
    </row>
    <row r="230" spans="1:147" x14ac:dyDescent="0.25">
      <c r="A230" s="110" t="s">
        <v>205</v>
      </c>
      <c r="B230" s="110">
        <v>5531</v>
      </c>
      <c r="C230" s="110"/>
      <c r="D230" s="111">
        <v>1405.9407799999999</v>
      </c>
      <c r="E230" s="111">
        <v>1325.67579</v>
      </c>
      <c r="F230" s="111">
        <v>1358.7844299999999</v>
      </c>
      <c r="G230" s="111">
        <v>1422.40471</v>
      </c>
      <c r="H230" s="111">
        <v>1450.25784</v>
      </c>
      <c r="I230" s="111">
        <v>1606.2135800000001</v>
      </c>
      <c r="J230" s="111">
        <v>1459.0539799999999</v>
      </c>
      <c r="K230" s="111">
        <v>1426.0607399999999</v>
      </c>
      <c r="L230" s="111">
        <v>1442.00055</v>
      </c>
      <c r="M230" s="111">
        <v>1388.35869</v>
      </c>
      <c r="N230" s="111">
        <v>1456.8578600000001</v>
      </c>
      <c r="O230" s="111">
        <v>1291.6204299999999</v>
      </c>
      <c r="P230" s="111">
        <v>1449.9200599999999</v>
      </c>
      <c r="Q230" s="111">
        <v>1648.86421</v>
      </c>
      <c r="R230" s="111">
        <v>1733.3279600000001</v>
      </c>
      <c r="S230" s="111">
        <v>1522.8252</v>
      </c>
      <c r="T230" s="111">
        <v>1457.5379600000001</v>
      </c>
      <c r="U230" s="111">
        <v>1550.43471</v>
      </c>
      <c r="V230" s="112">
        <v>17.582089999999901</v>
      </c>
      <c r="W230" s="112">
        <v>-131.18207000000001</v>
      </c>
      <c r="X230" s="112">
        <v>67.164000000000001</v>
      </c>
      <c r="Y230" s="112">
        <v>-27.515349999999899</v>
      </c>
      <c r="Z230" s="112">
        <v>-198.60637</v>
      </c>
      <c r="AA230" s="112">
        <v>-127.11438</v>
      </c>
      <c r="AB230" s="112">
        <v>-63.771220000000099</v>
      </c>
      <c r="AC230" s="112">
        <v>-31.477220000000202</v>
      </c>
      <c r="AD230" s="112">
        <v>-108.43416000000001</v>
      </c>
      <c r="AE230" s="111">
        <v>1242.9407799999999</v>
      </c>
      <c r="AF230" s="111">
        <v>1166.94849</v>
      </c>
      <c r="AG230" s="111">
        <v>1187.2844299999999</v>
      </c>
      <c r="AH230" s="111">
        <v>1250.90471</v>
      </c>
      <c r="AI230" s="111">
        <v>1259.25684</v>
      </c>
      <c r="AJ230" s="111">
        <v>1415.2135800000001</v>
      </c>
      <c r="AK230" s="111">
        <v>1291.4345800000001</v>
      </c>
      <c r="AL230" s="111">
        <v>1255.17974</v>
      </c>
      <c r="AM230" s="111">
        <v>1286.00955</v>
      </c>
      <c r="AN230" s="112">
        <v>145.41791000000001</v>
      </c>
      <c r="AO230" s="112">
        <v>289.90937000000002</v>
      </c>
      <c r="AP230" s="112">
        <v>104.336</v>
      </c>
      <c r="AQ230" s="112">
        <v>199.01535000000001</v>
      </c>
      <c r="AR230" s="112">
        <v>389.60737</v>
      </c>
      <c r="AS230" s="112">
        <v>318.11437999999998</v>
      </c>
      <c r="AT230" s="112">
        <v>231.39062000000001</v>
      </c>
      <c r="AU230" s="112">
        <v>202.35821999999999</v>
      </c>
      <c r="AV230" s="112">
        <v>264.42516000000001</v>
      </c>
      <c r="AW230" s="113">
        <v>377.78125</v>
      </c>
      <c r="AX230" s="113">
        <v>215.11134999999999</v>
      </c>
      <c r="AY230" s="113">
        <v>813.22445000000005</v>
      </c>
      <c r="AZ230" s="113">
        <v>698.99175000000002</v>
      </c>
      <c r="BA230" s="113">
        <v>167.17304999999999</v>
      </c>
      <c r="BB230" s="113">
        <v>377.82650000000001</v>
      </c>
      <c r="BC230" s="113">
        <v>436.02429999999998</v>
      </c>
      <c r="BD230" s="113">
        <v>0</v>
      </c>
      <c r="BE230" s="113">
        <v>329.8956</v>
      </c>
      <c r="BF230" s="112">
        <v>318.07215000000002</v>
      </c>
      <c r="BG230" s="112">
        <v>0</v>
      </c>
      <c r="BH230" s="112">
        <v>0</v>
      </c>
      <c r="BI230" s="112">
        <v>127.206</v>
      </c>
      <c r="BJ230" s="112">
        <v>0</v>
      </c>
      <c r="BK230" s="112">
        <v>130.226</v>
      </c>
      <c r="BL230" s="112">
        <v>125.32355</v>
      </c>
      <c r="BM230" s="112">
        <v>4.53</v>
      </c>
      <c r="BN230" s="112">
        <v>0</v>
      </c>
      <c r="BO230" s="112">
        <v>59.709099999999999</v>
      </c>
      <c r="BP230" s="112">
        <v>215.11134999999999</v>
      </c>
      <c r="BQ230" s="112">
        <v>813.22445000000005</v>
      </c>
      <c r="BR230" s="112">
        <v>571.78575000000001</v>
      </c>
      <c r="BS230" s="112">
        <v>167.17304999999999</v>
      </c>
      <c r="BT230" s="112">
        <v>247.60050000000001</v>
      </c>
      <c r="BU230" s="112">
        <v>310.70075000000003</v>
      </c>
      <c r="BV230" s="112">
        <v>-4.53</v>
      </c>
      <c r="BW230" s="112">
        <v>329.8956</v>
      </c>
      <c r="BX230" s="112">
        <v>1620.7220299999999</v>
      </c>
      <c r="BY230" s="112">
        <v>1382.0598399999999</v>
      </c>
      <c r="BZ230" s="112">
        <v>2000.5088800000001</v>
      </c>
      <c r="CA230" s="112">
        <v>1949.8964599999999</v>
      </c>
      <c r="CB230" s="112">
        <v>1426.4298899999999</v>
      </c>
      <c r="CC230" s="112">
        <v>1793.04008</v>
      </c>
      <c r="CD230" s="112">
        <v>1727.4588799999999</v>
      </c>
      <c r="CE230" s="112">
        <v>1255.17974</v>
      </c>
      <c r="CF230" s="112">
        <v>1615.90515</v>
      </c>
      <c r="CG230" s="112">
        <v>-85.70881</v>
      </c>
      <c r="CH230" s="112">
        <v>-74.798019999999994</v>
      </c>
      <c r="CI230" s="112">
        <v>708.88845000000003</v>
      </c>
      <c r="CJ230" s="112">
        <v>372.7704</v>
      </c>
      <c r="CK230" s="112">
        <v>-222.43432000000001</v>
      </c>
      <c r="CL230" s="112">
        <v>-70.51388</v>
      </c>
      <c r="CM230" s="112">
        <v>79.310130000000001</v>
      </c>
      <c r="CN230" s="112">
        <v>-206.88821999999999</v>
      </c>
      <c r="CO230" s="112">
        <v>65.470439999999996</v>
      </c>
      <c r="CP230" s="113">
        <v>2389.1514000000002</v>
      </c>
      <c r="CQ230" s="113">
        <v>2272.32285</v>
      </c>
      <c r="CR230" s="113">
        <v>2714.1824499999998</v>
      </c>
      <c r="CS230" s="113">
        <v>3281.6824499999998</v>
      </c>
      <c r="CT230" s="113">
        <v>3124.1824499999998</v>
      </c>
      <c r="CU230" s="113">
        <v>2966.6824499999998</v>
      </c>
      <c r="CV230" s="113">
        <v>2809.1824499999998</v>
      </c>
      <c r="CW230" s="113">
        <v>2651.6824499999998</v>
      </c>
      <c r="CX230" s="113">
        <v>2770.1824499999998</v>
      </c>
      <c r="CY230" s="113">
        <v>2464.79241</v>
      </c>
      <c r="CZ230" s="113">
        <v>2386.76287</v>
      </c>
      <c r="DA230" s="113">
        <v>2782.7997099999998</v>
      </c>
      <c r="DB230" s="113">
        <v>3360.61951</v>
      </c>
      <c r="DC230" s="113">
        <v>3242.8629999999998</v>
      </c>
      <c r="DD230" s="113">
        <v>3267.6664999999998</v>
      </c>
      <c r="DE230" s="113">
        <v>2914.7707300000002</v>
      </c>
      <c r="DF230" s="113">
        <v>2745.5270999999998</v>
      </c>
      <c r="DG230" s="113">
        <v>2843.5236500000001</v>
      </c>
      <c r="DH230" s="113">
        <v>1584.0312200000001</v>
      </c>
      <c r="DI230" s="113">
        <v>1580.7997</v>
      </c>
      <c r="DJ230" s="113">
        <v>1267.9480900000001</v>
      </c>
      <c r="DK230" s="113">
        <v>1472.99749</v>
      </c>
      <c r="DL230" s="113">
        <v>1498.0328999999999</v>
      </c>
      <c r="DM230" s="113">
        <v>1593.3502800000001</v>
      </c>
      <c r="DN230" s="113">
        <v>1171.76938</v>
      </c>
      <c r="DO230" s="113">
        <v>1219.7858699999999</v>
      </c>
      <c r="DP230" s="113">
        <v>1252.3119799999999</v>
      </c>
      <c r="DQ230" s="112">
        <v>880.76119000000006</v>
      </c>
      <c r="DR230" s="112">
        <v>805.96316999999999</v>
      </c>
      <c r="DS230" s="112">
        <v>1514.8516199999999</v>
      </c>
      <c r="DT230" s="112">
        <v>1887.62202</v>
      </c>
      <c r="DU230" s="112">
        <v>1744.8300999999999</v>
      </c>
      <c r="DV230" s="112">
        <v>1674.3162199999999</v>
      </c>
      <c r="DW230" s="112">
        <v>1743.00135</v>
      </c>
      <c r="DX230" s="112">
        <v>1525.7412300000001</v>
      </c>
      <c r="DY230" s="112">
        <v>1591.2116699999999</v>
      </c>
      <c r="DZ230" s="112">
        <v>37.318980000000003</v>
      </c>
      <c r="EA230" s="112">
        <v>33.685749999999999</v>
      </c>
      <c r="EB230" s="112">
        <v>20.334859999999999</v>
      </c>
      <c r="EC230" s="112">
        <v>21.363880000000002</v>
      </c>
      <c r="ED230" s="112">
        <v>23.059670000000001</v>
      </c>
      <c r="EE230" s="112">
        <v>20.12105</v>
      </c>
      <c r="EF230" s="112">
        <v>11.12584</v>
      </c>
      <c r="EG230" s="112">
        <v>9.7718500000000006</v>
      </c>
      <c r="EH230" s="112">
        <v>7.9919599999999997</v>
      </c>
      <c r="EI230" s="112">
        <v>200.31898000000001</v>
      </c>
      <c r="EJ230" s="112">
        <v>192.41274999999999</v>
      </c>
      <c r="EK230" s="112">
        <v>191.83485999999999</v>
      </c>
      <c r="EL230" s="112">
        <v>192.86387999999999</v>
      </c>
      <c r="EM230" s="112">
        <v>214.06066999999999</v>
      </c>
      <c r="EN230" s="112">
        <v>211.12105</v>
      </c>
      <c r="EO230" s="112">
        <v>178.74484000000001</v>
      </c>
      <c r="EP230" s="112">
        <v>180.65285</v>
      </c>
      <c r="EQ230" s="114">
        <v>163.98295999999999</v>
      </c>
    </row>
    <row r="231" spans="1:147" x14ac:dyDescent="0.25">
      <c r="A231" s="110" t="s">
        <v>204</v>
      </c>
      <c r="B231" s="110">
        <v>5860</v>
      </c>
      <c r="C231" s="110"/>
      <c r="D231" s="111">
        <v>8586.6479199999994</v>
      </c>
      <c r="E231" s="111">
        <v>8076.5671599999996</v>
      </c>
      <c r="F231" s="111">
        <v>7828.2245400000002</v>
      </c>
      <c r="G231" s="111">
        <v>8584.5197900000003</v>
      </c>
      <c r="H231" s="111">
        <v>9369.3601899999994</v>
      </c>
      <c r="I231" s="111">
        <v>8950.82402</v>
      </c>
      <c r="J231" s="111">
        <v>12702.78386</v>
      </c>
      <c r="K231" s="111">
        <v>14848.759910000001</v>
      </c>
      <c r="L231" s="111">
        <v>15519.53802</v>
      </c>
      <c r="M231" s="111">
        <v>7899.1812900000004</v>
      </c>
      <c r="N231" s="111">
        <v>8371.2897300000004</v>
      </c>
      <c r="O231" s="111">
        <v>8935.7485799999995</v>
      </c>
      <c r="P231" s="111">
        <v>8652.0416999999998</v>
      </c>
      <c r="Q231" s="111">
        <v>9140.8638900000005</v>
      </c>
      <c r="R231" s="111">
        <v>9175.1898899999997</v>
      </c>
      <c r="S231" s="111">
        <v>11450.07977</v>
      </c>
      <c r="T231" s="111">
        <v>15648.707630000001</v>
      </c>
      <c r="U231" s="111">
        <v>16079.6268</v>
      </c>
      <c r="V231" s="112">
        <v>687.46662999999899</v>
      </c>
      <c r="W231" s="112">
        <v>-294.72257000000099</v>
      </c>
      <c r="X231" s="112">
        <v>-1107.52404</v>
      </c>
      <c r="Y231" s="112">
        <v>-67.521909999999494</v>
      </c>
      <c r="Z231" s="112">
        <v>228.496299999999</v>
      </c>
      <c r="AA231" s="112">
        <v>-224.36587</v>
      </c>
      <c r="AB231" s="112">
        <v>1252.70409</v>
      </c>
      <c r="AC231" s="112">
        <v>-799.94772</v>
      </c>
      <c r="AD231" s="112">
        <v>-560.08878000000004</v>
      </c>
      <c r="AE231" s="111">
        <v>8478.5343200000007</v>
      </c>
      <c r="AF231" s="111">
        <v>7967.3571599999996</v>
      </c>
      <c r="AG231" s="111">
        <v>7721.3645399999996</v>
      </c>
      <c r="AH231" s="111">
        <v>8473.4597900000008</v>
      </c>
      <c r="AI231" s="111">
        <v>9258.3001899999999</v>
      </c>
      <c r="AJ231" s="111">
        <v>8829.5640199999998</v>
      </c>
      <c r="AK231" s="111">
        <v>12552.681060000001</v>
      </c>
      <c r="AL231" s="111">
        <v>14712.249659999999</v>
      </c>
      <c r="AM231" s="111">
        <v>15352.93802</v>
      </c>
      <c r="AN231" s="112">
        <v>-579.35302999999999</v>
      </c>
      <c r="AO231" s="112">
        <v>403.93257000000102</v>
      </c>
      <c r="AP231" s="112">
        <v>1214.3840399999999</v>
      </c>
      <c r="AQ231" s="112">
        <v>178.581909999999</v>
      </c>
      <c r="AR231" s="112">
        <v>-117.43629999999899</v>
      </c>
      <c r="AS231" s="112">
        <v>345.62587000000002</v>
      </c>
      <c r="AT231" s="112">
        <v>-1102.6012900000001</v>
      </c>
      <c r="AU231" s="112">
        <v>936.45797000000096</v>
      </c>
      <c r="AV231" s="112">
        <v>726.68877999999995</v>
      </c>
      <c r="AW231" s="113">
        <v>130.61967999999999</v>
      </c>
      <c r="AX231" s="113">
        <v>143.73060000000001</v>
      </c>
      <c r="AY231" s="113">
        <v>247.9511</v>
      </c>
      <c r="AZ231" s="113">
        <v>54.119540000000001</v>
      </c>
      <c r="BA231" s="113">
        <v>210.35315</v>
      </c>
      <c r="BB231" s="113">
        <v>1335.3363999999999</v>
      </c>
      <c r="BC231" s="113">
        <v>208.56558000000001</v>
      </c>
      <c r="BD231" s="113">
        <v>494.03210999999999</v>
      </c>
      <c r="BE231" s="113">
        <v>96.179550000000006</v>
      </c>
      <c r="BF231" s="112">
        <v>38.888890000000004</v>
      </c>
      <c r="BG231" s="112">
        <v>35.103700000000003</v>
      </c>
      <c r="BH231" s="112">
        <v>0</v>
      </c>
      <c r="BI231" s="112">
        <v>0</v>
      </c>
      <c r="BJ231" s="112">
        <v>0</v>
      </c>
      <c r="BK231" s="112">
        <v>0</v>
      </c>
      <c r="BL231" s="112">
        <v>0</v>
      </c>
      <c r="BM231" s="112">
        <v>0</v>
      </c>
      <c r="BN231" s="112">
        <v>691.74585999999999</v>
      </c>
      <c r="BO231" s="112">
        <v>91.730789999999999</v>
      </c>
      <c r="BP231" s="112">
        <v>108.62690000000001</v>
      </c>
      <c r="BQ231" s="112">
        <v>247.9511</v>
      </c>
      <c r="BR231" s="112">
        <v>54.119540000000001</v>
      </c>
      <c r="BS231" s="112">
        <v>210.35315</v>
      </c>
      <c r="BT231" s="112">
        <v>1335.3363999999999</v>
      </c>
      <c r="BU231" s="112">
        <v>208.56558000000001</v>
      </c>
      <c r="BV231" s="112">
        <v>494.03210999999999</v>
      </c>
      <c r="BW231" s="112">
        <v>-595.56631000000004</v>
      </c>
      <c r="BX231" s="112">
        <v>8609.1540000000005</v>
      </c>
      <c r="BY231" s="112">
        <v>8111.0877600000003</v>
      </c>
      <c r="BZ231" s="112">
        <v>7969.3156399999998</v>
      </c>
      <c r="CA231" s="112">
        <v>8527.5793300000005</v>
      </c>
      <c r="CB231" s="112">
        <v>9468.6533400000008</v>
      </c>
      <c r="CC231" s="112">
        <v>10164.90042</v>
      </c>
      <c r="CD231" s="112">
        <v>12761.246639999999</v>
      </c>
      <c r="CE231" s="112">
        <v>15206.28177</v>
      </c>
      <c r="CF231" s="112">
        <v>15449.11757</v>
      </c>
      <c r="CG231" s="112">
        <v>671.08381999999995</v>
      </c>
      <c r="CH231" s="112">
        <v>-295.30567000000002</v>
      </c>
      <c r="CI231" s="112">
        <v>-966.43294000000003</v>
      </c>
      <c r="CJ231" s="112">
        <v>-124.46237000000001</v>
      </c>
      <c r="CK231" s="112">
        <v>327.78944999999999</v>
      </c>
      <c r="CL231" s="112">
        <v>989.71052999999995</v>
      </c>
      <c r="CM231" s="112">
        <v>1311.16687</v>
      </c>
      <c r="CN231" s="112">
        <v>-442.42586</v>
      </c>
      <c r="CO231" s="112">
        <v>-1322.2550900000001</v>
      </c>
      <c r="CP231" s="113">
        <v>9241.7839000000004</v>
      </c>
      <c r="CQ231" s="113">
        <v>9465</v>
      </c>
      <c r="CR231" s="113">
        <v>8372.5</v>
      </c>
      <c r="CS231" s="113">
        <v>9280</v>
      </c>
      <c r="CT231" s="113">
        <v>9387.51145</v>
      </c>
      <c r="CU231" s="113">
        <v>10095</v>
      </c>
      <c r="CV231" s="113">
        <v>13802.5</v>
      </c>
      <c r="CW231" s="113">
        <v>13660</v>
      </c>
      <c r="CX231" s="113">
        <v>11780</v>
      </c>
      <c r="CY231" s="113">
        <v>9911.8770700000005</v>
      </c>
      <c r="CZ231" s="113">
        <v>10352.2855</v>
      </c>
      <c r="DA231" s="113">
        <v>9087.8183300000001</v>
      </c>
      <c r="DB231" s="113">
        <v>10985.30701</v>
      </c>
      <c r="DC231" s="113">
        <v>9836.9233600000007</v>
      </c>
      <c r="DD231" s="113">
        <v>10852.213959999999</v>
      </c>
      <c r="DE231" s="113">
        <v>14678.29523</v>
      </c>
      <c r="DF231" s="113">
        <v>19193.42209</v>
      </c>
      <c r="DG231" s="113">
        <v>14947.832179999999</v>
      </c>
      <c r="DH231" s="113">
        <v>10413.90458</v>
      </c>
      <c r="DI231" s="113">
        <v>11149.61868</v>
      </c>
      <c r="DJ231" s="113">
        <v>10851.58445</v>
      </c>
      <c r="DK231" s="113">
        <v>12873.5355</v>
      </c>
      <c r="DL231" s="113">
        <v>11397.3624</v>
      </c>
      <c r="DM231" s="113">
        <v>11422.94247</v>
      </c>
      <c r="DN231" s="113">
        <v>13937.85687</v>
      </c>
      <c r="DO231" s="113">
        <v>18895.409589999999</v>
      </c>
      <c r="DP231" s="113">
        <v>15975.074769999999</v>
      </c>
      <c r="DQ231" s="112">
        <v>-502.02751000000001</v>
      </c>
      <c r="DR231" s="112">
        <v>-797.33317999999997</v>
      </c>
      <c r="DS231" s="112">
        <v>-1763.76612</v>
      </c>
      <c r="DT231" s="112">
        <v>-1888.22849</v>
      </c>
      <c r="DU231" s="112">
        <v>-1560.43904</v>
      </c>
      <c r="DV231" s="112">
        <v>-570.72851000000003</v>
      </c>
      <c r="DW231" s="112">
        <v>740.43835999999999</v>
      </c>
      <c r="DX231" s="112">
        <v>298.01249999999999</v>
      </c>
      <c r="DY231" s="112">
        <v>-1027.2425900000001</v>
      </c>
      <c r="DZ231" s="112">
        <v>138.83161000000001</v>
      </c>
      <c r="EA231" s="112">
        <v>136.90503000000001</v>
      </c>
      <c r="EB231" s="112">
        <v>83.342860000000002</v>
      </c>
      <c r="EC231" s="112">
        <v>75.392039999999994</v>
      </c>
      <c r="ED231" s="112">
        <v>63.12473</v>
      </c>
      <c r="EE231" s="112">
        <v>11.47002</v>
      </c>
      <c r="EF231" s="112">
        <v>-20.28689</v>
      </c>
      <c r="EG231" s="112">
        <v>-772.93400999999994</v>
      </c>
      <c r="EH231" s="112">
        <v>-57.816540000000003</v>
      </c>
      <c r="EI231" s="112">
        <v>246.94560999999999</v>
      </c>
      <c r="EJ231" s="112">
        <v>246.11502999999999</v>
      </c>
      <c r="EK231" s="112">
        <v>190.20285999999999</v>
      </c>
      <c r="EL231" s="112">
        <v>186.45204000000001</v>
      </c>
      <c r="EM231" s="112">
        <v>174.18473</v>
      </c>
      <c r="EN231" s="112">
        <v>132.73002</v>
      </c>
      <c r="EO231" s="112">
        <v>129.81611000000001</v>
      </c>
      <c r="EP231" s="112">
        <v>-636.42400999999995</v>
      </c>
      <c r="EQ231" s="114">
        <v>108.78346000000001</v>
      </c>
    </row>
    <row r="232" spans="1:147" x14ac:dyDescent="0.25">
      <c r="A232" s="110" t="s">
        <v>203</v>
      </c>
      <c r="B232" s="110">
        <v>5533</v>
      </c>
      <c r="C232" s="110"/>
      <c r="D232" s="111">
        <v>3006.7956100000001</v>
      </c>
      <c r="E232" s="111">
        <v>2604.4613800000002</v>
      </c>
      <c r="F232" s="111">
        <v>2911.9823299999998</v>
      </c>
      <c r="G232" s="111">
        <v>2895.6719199999998</v>
      </c>
      <c r="H232" s="111">
        <v>3329.2696799999999</v>
      </c>
      <c r="I232" s="111">
        <v>3089.6479599999998</v>
      </c>
      <c r="J232" s="111">
        <v>3406.6648399999999</v>
      </c>
      <c r="K232" s="111">
        <v>3181.69652</v>
      </c>
      <c r="L232" s="111">
        <v>3130.8860100000002</v>
      </c>
      <c r="M232" s="111">
        <v>2438.50605</v>
      </c>
      <c r="N232" s="111">
        <v>3053.5773199999999</v>
      </c>
      <c r="O232" s="111">
        <v>2848.4006399999998</v>
      </c>
      <c r="P232" s="111">
        <v>3112.75902</v>
      </c>
      <c r="Q232" s="111">
        <v>3212.2191200000002</v>
      </c>
      <c r="R232" s="111">
        <v>3149.4828299999999</v>
      </c>
      <c r="S232" s="111">
        <v>3479.8119099999999</v>
      </c>
      <c r="T232" s="111">
        <v>3763.3536300000001</v>
      </c>
      <c r="U232" s="111">
        <v>3526.2673500000001</v>
      </c>
      <c r="V232" s="112">
        <v>568.28956000000005</v>
      </c>
      <c r="W232" s="112">
        <v>-449.11594000000002</v>
      </c>
      <c r="X232" s="112">
        <v>63.581690000000002</v>
      </c>
      <c r="Y232" s="112">
        <v>-217.08709999999999</v>
      </c>
      <c r="Z232" s="112">
        <v>117.05056</v>
      </c>
      <c r="AA232" s="112">
        <v>-59.834870000000102</v>
      </c>
      <c r="AB232" s="112">
        <v>-73.147069999999999</v>
      </c>
      <c r="AC232" s="112">
        <v>-581.65710999999999</v>
      </c>
      <c r="AD232" s="112">
        <v>-395.38134000000002</v>
      </c>
      <c r="AE232" s="111">
        <v>2905.4956099999999</v>
      </c>
      <c r="AF232" s="111">
        <v>2455.3272200000001</v>
      </c>
      <c r="AG232" s="111">
        <v>2800.4823299999998</v>
      </c>
      <c r="AH232" s="111">
        <v>2784.1719199999998</v>
      </c>
      <c r="AI232" s="111">
        <v>3217.7696799999999</v>
      </c>
      <c r="AJ232" s="111">
        <v>2978.1479599999998</v>
      </c>
      <c r="AK232" s="111">
        <v>3203.1648399999999</v>
      </c>
      <c r="AL232" s="111">
        <v>2984.9215199999999</v>
      </c>
      <c r="AM232" s="111">
        <v>2965.3860100000002</v>
      </c>
      <c r="AN232" s="112">
        <v>-466.98955999999998</v>
      </c>
      <c r="AO232" s="112">
        <v>598.25009999999997</v>
      </c>
      <c r="AP232" s="112">
        <v>47.918309999999998</v>
      </c>
      <c r="AQ232" s="112">
        <v>328.58710000000002</v>
      </c>
      <c r="AR232" s="112">
        <v>-5.5505599999996802</v>
      </c>
      <c r="AS232" s="112">
        <v>171.33487</v>
      </c>
      <c r="AT232" s="112">
        <v>276.64706999999999</v>
      </c>
      <c r="AU232" s="112">
        <v>778.43210999999997</v>
      </c>
      <c r="AV232" s="112">
        <v>560.88134000000002</v>
      </c>
      <c r="AW232" s="113">
        <v>998.87707999999998</v>
      </c>
      <c r="AX232" s="113">
        <v>416.15757000000002</v>
      </c>
      <c r="AY232" s="113">
        <v>209.85900000000001</v>
      </c>
      <c r="AZ232" s="113">
        <v>20.716660000000001</v>
      </c>
      <c r="BA232" s="113">
        <v>1198.41975</v>
      </c>
      <c r="BB232" s="113">
        <v>4265.3976499999999</v>
      </c>
      <c r="BC232" s="113">
        <v>270.04685000000001</v>
      </c>
      <c r="BD232" s="113">
        <v>539.399</v>
      </c>
      <c r="BE232" s="113">
        <v>555.57371000000001</v>
      </c>
      <c r="BF232" s="112">
        <v>86.300849999999997</v>
      </c>
      <c r="BG232" s="112">
        <v>0</v>
      </c>
      <c r="BH232" s="112">
        <v>0</v>
      </c>
      <c r="BI232" s="112">
        <v>52.2</v>
      </c>
      <c r="BJ232" s="112">
        <v>123.22</v>
      </c>
      <c r="BK232" s="112">
        <v>0</v>
      </c>
      <c r="BL232" s="112">
        <v>0</v>
      </c>
      <c r="BM232" s="112">
        <v>0</v>
      </c>
      <c r="BN232" s="112">
        <v>97.777000000000001</v>
      </c>
      <c r="BO232" s="112">
        <v>912.57623000000001</v>
      </c>
      <c r="BP232" s="112">
        <v>416.15757000000002</v>
      </c>
      <c r="BQ232" s="112">
        <v>209.85900000000001</v>
      </c>
      <c r="BR232" s="112">
        <v>-31.483339999999998</v>
      </c>
      <c r="BS232" s="112">
        <v>1075.19975</v>
      </c>
      <c r="BT232" s="112">
        <v>4265.3976499999999</v>
      </c>
      <c r="BU232" s="112">
        <v>270.04685000000001</v>
      </c>
      <c r="BV232" s="112">
        <v>539.399</v>
      </c>
      <c r="BW232" s="112">
        <v>457.79671000000002</v>
      </c>
      <c r="BX232" s="112">
        <v>3904.3726900000001</v>
      </c>
      <c r="BY232" s="112">
        <v>2871.48479</v>
      </c>
      <c r="BZ232" s="112">
        <v>3010.3413300000002</v>
      </c>
      <c r="CA232" s="112">
        <v>2804.8885799999998</v>
      </c>
      <c r="CB232" s="112">
        <v>4416.1894300000004</v>
      </c>
      <c r="CC232" s="112">
        <v>7243.5456100000001</v>
      </c>
      <c r="CD232" s="112">
        <v>3473.2116900000001</v>
      </c>
      <c r="CE232" s="112">
        <v>3524.3205200000002</v>
      </c>
      <c r="CF232" s="112">
        <v>3520.9597199999998</v>
      </c>
      <c r="CG232" s="112">
        <v>1379.5657900000001</v>
      </c>
      <c r="CH232" s="112">
        <v>-182.09253000000001</v>
      </c>
      <c r="CI232" s="112">
        <v>161.94068999999999</v>
      </c>
      <c r="CJ232" s="112">
        <v>-360.07044000000002</v>
      </c>
      <c r="CK232" s="112">
        <v>1080.7503099999999</v>
      </c>
      <c r="CL232" s="112">
        <v>4094.0627800000002</v>
      </c>
      <c r="CM232" s="112">
        <v>-6.6002200000000002</v>
      </c>
      <c r="CN232" s="112">
        <v>-239.03310999999999</v>
      </c>
      <c r="CO232" s="112">
        <v>-103.08463</v>
      </c>
      <c r="CP232" s="113">
        <v>2024</v>
      </c>
      <c r="CQ232" s="113">
        <v>3410</v>
      </c>
      <c r="CR232" s="113">
        <v>2594.5</v>
      </c>
      <c r="CS232" s="113">
        <v>2528</v>
      </c>
      <c r="CT232" s="113">
        <v>8114.7</v>
      </c>
      <c r="CU232" s="113">
        <v>7982.2</v>
      </c>
      <c r="CV232" s="113">
        <v>7727.26</v>
      </c>
      <c r="CW232" s="113">
        <v>7462.9449999999997</v>
      </c>
      <c r="CX232" s="113">
        <v>6501.5050000000001</v>
      </c>
      <c r="CY232" s="113">
        <v>2403.8694799999998</v>
      </c>
      <c r="CZ232" s="113">
        <v>3636.5738900000001</v>
      </c>
      <c r="DA232" s="113">
        <v>2825.4655899999998</v>
      </c>
      <c r="DB232" s="113">
        <v>2770.4628400000001</v>
      </c>
      <c r="DC232" s="113">
        <v>8735.4225100000003</v>
      </c>
      <c r="DD232" s="113">
        <v>8230.3832500000008</v>
      </c>
      <c r="DE232" s="113">
        <v>7991.0014799999999</v>
      </c>
      <c r="DF232" s="113">
        <v>7758.3939099999998</v>
      </c>
      <c r="DG232" s="113">
        <v>6997.1455299999998</v>
      </c>
      <c r="DH232" s="113">
        <v>2883.4415100000001</v>
      </c>
      <c r="DI232" s="113">
        <v>4298.2384499999998</v>
      </c>
      <c r="DJ232" s="113">
        <v>3325.1894600000001</v>
      </c>
      <c r="DK232" s="113">
        <v>3630.2571499999999</v>
      </c>
      <c r="DL232" s="113">
        <v>8514.4665100000002</v>
      </c>
      <c r="DM232" s="113">
        <v>3915.36447</v>
      </c>
      <c r="DN232" s="113">
        <v>3682.5829199999998</v>
      </c>
      <c r="DO232" s="113">
        <v>3689.00846</v>
      </c>
      <c r="DP232" s="113">
        <v>3030.8447099999998</v>
      </c>
      <c r="DQ232" s="112">
        <v>-479.57202999999998</v>
      </c>
      <c r="DR232" s="112">
        <v>-661.66456000000005</v>
      </c>
      <c r="DS232" s="112">
        <v>-499.72386999999998</v>
      </c>
      <c r="DT232" s="112">
        <v>-859.79431</v>
      </c>
      <c r="DU232" s="112">
        <v>220.95599999999999</v>
      </c>
      <c r="DV232" s="112">
        <v>4315.0187800000003</v>
      </c>
      <c r="DW232" s="112">
        <v>4308.4185600000001</v>
      </c>
      <c r="DX232" s="112">
        <v>4069.3854500000002</v>
      </c>
      <c r="DY232" s="112">
        <v>3966.3008199999999</v>
      </c>
      <c r="DZ232" s="112">
        <v>27.201039999999999</v>
      </c>
      <c r="EA232" s="112">
        <v>30.408339999999999</v>
      </c>
      <c r="EB232" s="112">
        <v>14.917020000000001</v>
      </c>
      <c r="EC232" s="112">
        <v>0.96314999999999995</v>
      </c>
      <c r="ED232" s="112">
        <v>4.8305100000000003</v>
      </c>
      <c r="EE232" s="112">
        <v>37.834020000000002</v>
      </c>
      <c r="EF232" s="112">
        <v>28.704229999999999</v>
      </c>
      <c r="EG232" s="112">
        <v>29.500969999999999</v>
      </c>
      <c r="EH232" s="112">
        <v>14.140029999999999</v>
      </c>
      <c r="EI232" s="112">
        <v>128.50103999999999</v>
      </c>
      <c r="EJ232" s="112">
        <v>179.54234</v>
      </c>
      <c r="EK232" s="112">
        <v>126.41701999999999</v>
      </c>
      <c r="EL232" s="112">
        <v>112.46315</v>
      </c>
      <c r="EM232" s="112">
        <v>116.33051</v>
      </c>
      <c r="EN232" s="112">
        <v>149.33402000000001</v>
      </c>
      <c r="EO232" s="112">
        <v>232.20423</v>
      </c>
      <c r="EP232" s="112">
        <v>226.27597</v>
      </c>
      <c r="EQ232" s="114">
        <v>179.64003</v>
      </c>
    </row>
    <row r="233" spans="1:147" x14ac:dyDescent="0.25">
      <c r="A233" s="110" t="s">
        <v>202</v>
      </c>
      <c r="B233" s="110">
        <v>5497</v>
      </c>
      <c r="C233" s="110"/>
      <c r="D233" s="111">
        <v>2442.5642899999998</v>
      </c>
      <c r="E233" s="111">
        <v>2836.8148799999999</v>
      </c>
      <c r="F233" s="111">
        <v>2371.3857200000002</v>
      </c>
      <c r="G233" s="111">
        <v>2519.7002600000001</v>
      </c>
      <c r="H233" s="111">
        <v>2797.1664099999998</v>
      </c>
      <c r="I233" s="111">
        <v>2558.2510900000002</v>
      </c>
      <c r="J233" s="111">
        <v>2842.2783199999999</v>
      </c>
      <c r="K233" s="111">
        <v>2676.4893200000001</v>
      </c>
      <c r="L233" s="111">
        <v>3730.44751</v>
      </c>
      <c r="M233" s="111">
        <v>2804.3565800000001</v>
      </c>
      <c r="N233" s="111">
        <v>2674.7259300000001</v>
      </c>
      <c r="O233" s="111">
        <v>2656.4868799999999</v>
      </c>
      <c r="P233" s="111">
        <v>2884.1090100000001</v>
      </c>
      <c r="Q233" s="111">
        <v>3141.7150900000001</v>
      </c>
      <c r="R233" s="111">
        <v>2945.9412699999998</v>
      </c>
      <c r="S233" s="111">
        <v>2926.6331300000002</v>
      </c>
      <c r="T233" s="111">
        <v>3211.2111300000001</v>
      </c>
      <c r="U233" s="111">
        <v>2971.9613399999998</v>
      </c>
      <c r="V233" s="112">
        <v>-361.79228999999998</v>
      </c>
      <c r="W233" s="112">
        <v>162.08895000000001</v>
      </c>
      <c r="X233" s="112">
        <v>-285.10115999999999</v>
      </c>
      <c r="Y233" s="112">
        <v>-364.40875</v>
      </c>
      <c r="Z233" s="112">
        <v>-344.54867999999999</v>
      </c>
      <c r="AA233" s="112">
        <v>-387.69018</v>
      </c>
      <c r="AB233" s="112">
        <v>-84.354810000000299</v>
      </c>
      <c r="AC233" s="112">
        <v>-534.72181</v>
      </c>
      <c r="AD233" s="112">
        <v>758.48617000000002</v>
      </c>
      <c r="AE233" s="111">
        <v>2372.5642899999998</v>
      </c>
      <c r="AF233" s="111">
        <v>2112.59103</v>
      </c>
      <c r="AG233" s="111">
        <v>2362.8857200000002</v>
      </c>
      <c r="AH233" s="111">
        <v>2429.74676</v>
      </c>
      <c r="AI233" s="111">
        <v>2648.1664099999998</v>
      </c>
      <c r="AJ233" s="111">
        <v>2558.2510900000002</v>
      </c>
      <c r="AK233" s="111">
        <v>2842.2783199999999</v>
      </c>
      <c r="AL233" s="111">
        <v>2618.0087199999998</v>
      </c>
      <c r="AM233" s="111">
        <v>3138.40011</v>
      </c>
      <c r="AN233" s="112">
        <v>431.79228999999998</v>
      </c>
      <c r="AO233" s="112">
        <v>562.13490000000002</v>
      </c>
      <c r="AP233" s="112">
        <v>293.60115999999999</v>
      </c>
      <c r="AQ233" s="112">
        <v>454.36225000000002</v>
      </c>
      <c r="AR233" s="112">
        <v>493.54867999999999</v>
      </c>
      <c r="AS233" s="112">
        <v>387.69018</v>
      </c>
      <c r="AT233" s="112">
        <v>84.354810000000299</v>
      </c>
      <c r="AU233" s="112">
        <v>593.20240999999999</v>
      </c>
      <c r="AV233" s="112">
        <v>-166.43877000000001</v>
      </c>
      <c r="AW233" s="113">
        <v>414.14819999999997</v>
      </c>
      <c r="AX233" s="113">
        <v>273.74385000000001</v>
      </c>
      <c r="AY233" s="113">
        <v>5.8983999999999996</v>
      </c>
      <c r="AZ233" s="113">
        <v>108.38025</v>
      </c>
      <c r="BA233" s="113">
        <v>167.11445000000001</v>
      </c>
      <c r="BB233" s="113">
        <v>5.6692999999999998</v>
      </c>
      <c r="BC233" s="113">
        <v>64.043800000000005</v>
      </c>
      <c r="BD233" s="113">
        <v>496.45585</v>
      </c>
      <c r="BE233" s="113">
        <v>556.92314999999996</v>
      </c>
      <c r="BF233" s="112">
        <v>20</v>
      </c>
      <c r="BG233" s="112">
        <v>34.75</v>
      </c>
      <c r="BH233" s="112">
        <v>0</v>
      </c>
      <c r="BI233" s="112">
        <v>24.325150000000001</v>
      </c>
      <c r="BJ233" s="112">
        <v>0</v>
      </c>
      <c r="BK233" s="112">
        <v>0</v>
      </c>
      <c r="BL233" s="112">
        <v>0</v>
      </c>
      <c r="BM233" s="112">
        <v>14.042999999999999</v>
      </c>
      <c r="BN233" s="112">
        <v>0</v>
      </c>
      <c r="BO233" s="112">
        <v>394.14819999999997</v>
      </c>
      <c r="BP233" s="112">
        <v>238.99385000000001</v>
      </c>
      <c r="BQ233" s="112">
        <v>5.8983999999999996</v>
      </c>
      <c r="BR233" s="112">
        <v>84.055099999999996</v>
      </c>
      <c r="BS233" s="112">
        <v>167.11445000000001</v>
      </c>
      <c r="BT233" s="112">
        <v>5.6692999999999998</v>
      </c>
      <c r="BU233" s="112">
        <v>64.043800000000005</v>
      </c>
      <c r="BV233" s="112">
        <v>482.41284999999999</v>
      </c>
      <c r="BW233" s="112">
        <v>556.92314999999996</v>
      </c>
      <c r="BX233" s="112">
        <v>2786.7124899999999</v>
      </c>
      <c r="BY233" s="112">
        <v>2386.3348799999999</v>
      </c>
      <c r="BZ233" s="112">
        <v>2368.7841199999998</v>
      </c>
      <c r="CA233" s="112">
        <v>2538.1270100000002</v>
      </c>
      <c r="CB233" s="112">
        <v>2815.2808599999998</v>
      </c>
      <c r="CC233" s="112">
        <v>2563.9203900000002</v>
      </c>
      <c r="CD233" s="112">
        <v>2906.3221199999998</v>
      </c>
      <c r="CE233" s="112">
        <v>3114.4645700000001</v>
      </c>
      <c r="CF233" s="112">
        <v>3695.3232600000001</v>
      </c>
      <c r="CG233" s="112">
        <v>-37.644089999999998</v>
      </c>
      <c r="CH233" s="112">
        <v>-323.14105000000001</v>
      </c>
      <c r="CI233" s="112">
        <v>-287.70276000000001</v>
      </c>
      <c r="CJ233" s="112">
        <v>-370.30714999999998</v>
      </c>
      <c r="CK233" s="112">
        <v>-326.43423000000001</v>
      </c>
      <c r="CL233" s="112">
        <v>-382.02087999999998</v>
      </c>
      <c r="CM233" s="112">
        <v>-20.31101</v>
      </c>
      <c r="CN233" s="112">
        <v>-110.78955999999999</v>
      </c>
      <c r="CO233" s="112">
        <v>723.36192000000005</v>
      </c>
      <c r="CP233" s="113">
        <v>1862.0540000000001</v>
      </c>
      <c r="CQ233" s="113">
        <v>2036.0540000000001</v>
      </c>
      <c r="CR233" s="113">
        <v>1957.5540000000001</v>
      </c>
      <c r="CS233" s="113">
        <v>1879.0540000000001</v>
      </c>
      <c r="CT233" s="113">
        <v>1800.5540000000001</v>
      </c>
      <c r="CU233" s="113">
        <v>1722.0540000000001</v>
      </c>
      <c r="CV233" s="113">
        <v>1943.5540000000001</v>
      </c>
      <c r="CW233" s="113">
        <v>1855.0540000000001</v>
      </c>
      <c r="CX233" s="113">
        <v>1769.5</v>
      </c>
      <c r="CY233" s="113">
        <v>2169.5865600000002</v>
      </c>
      <c r="CZ233" s="113">
        <v>2236.7865700000002</v>
      </c>
      <c r="DA233" s="113">
        <v>2158.29558</v>
      </c>
      <c r="DB233" s="113">
        <v>2171.9278300000001</v>
      </c>
      <c r="DC233" s="113">
        <v>2108.2662799999998</v>
      </c>
      <c r="DD233" s="113">
        <v>1864.18535</v>
      </c>
      <c r="DE233" s="113">
        <v>2113.8153400000001</v>
      </c>
      <c r="DF233" s="113">
        <v>2104.2389899999998</v>
      </c>
      <c r="DG233" s="113">
        <v>2066.9521199999999</v>
      </c>
      <c r="DH233" s="113">
        <v>3621.7806700000001</v>
      </c>
      <c r="DI233" s="113">
        <v>4012.1217299999998</v>
      </c>
      <c r="DJ233" s="113">
        <v>4221.3334999999997</v>
      </c>
      <c r="DK233" s="113">
        <v>4605.2728999999999</v>
      </c>
      <c r="DL233" s="113">
        <v>4868.04558</v>
      </c>
      <c r="DM233" s="113">
        <v>5005.9855299999999</v>
      </c>
      <c r="DN233" s="113">
        <v>5275.9265299999997</v>
      </c>
      <c r="DO233" s="113">
        <v>5377.1397399999996</v>
      </c>
      <c r="DP233" s="113">
        <v>4616.4909500000003</v>
      </c>
      <c r="DQ233" s="112">
        <v>-1452.1941099999999</v>
      </c>
      <c r="DR233" s="112">
        <v>-1775.3351600000001</v>
      </c>
      <c r="DS233" s="112">
        <v>-2063.0379200000002</v>
      </c>
      <c r="DT233" s="112">
        <v>-2433.3450699999999</v>
      </c>
      <c r="DU233" s="112">
        <v>-2759.7793000000001</v>
      </c>
      <c r="DV233" s="112">
        <v>-3141.8001800000002</v>
      </c>
      <c r="DW233" s="112">
        <v>-3162.1111900000001</v>
      </c>
      <c r="DX233" s="112">
        <v>-3272.9007499999998</v>
      </c>
      <c r="DY233" s="112">
        <v>-2549.53883</v>
      </c>
      <c r="DZ233" s="112">
        <v>45.320599999999999</v>
      </c>
      <c r="EA233" s="112">
        <v>46.732779999999998</v>
      </c>
      <c r="EB233" s="112">
        <v>48.46031</v>
      </c>
      <c r="EC233" s="112">
        <v>11.232760000000001</v>
      </c>
      <c r="ED233" s="112">
        <v>5.7756100000000004</v>
      </c>
      <c r="EE233" s="112">
        <v>2.4523199999999998</v>
      </c>
      <c r="EF233" s="112">
        <v>1.57972</v>
      </c>
      <c r="EG233" s="112">
        <v>2.1404700000000001</v>
      </c>
      <c r="EH233" s="112">
        <v>2.0545499999999999</v>
      </c>
      <c r="EI233" s="112">
        <v>115.3206</v>
      </c>
      <c r="EJ233" s="112">
        <v>770.95677999999998</v>
      </c>
      <c r="EK233" s="112">
        <v>56.96031</v>
      </c>
      <c r="EL233" s="112">
        <v>101.18676000000001</v>
      </c>
      <c r="EM233" s="112">
        <v>154.77561</v>
      </c>
      <c r="EN233" s="112">
        <v>2.4523199999999998</v>
      </c>
      <c r="EO233" s="112">
        <v>1.57972</v>
      </c>
      <c r="EP233" s="112">
        <v>60.621470000000002</v>
      </c>
      <c r="EQ233" s="114">
        <v>594.10154999999997</v>
      </c>
    </row>
    <row r="234" spans="1:147" x14ac:dyDescent="0.25">
      <c r="A234" s="110" t="s">
        <v>201</v>
      </c>
      <c r="B234" s="110">
        <v>5926</v>
      </c>
      <c r="C234" s="110"/>
      <c r="D234" s="111">
        <v>2524.4645599999999</v>
      </c>
      <c r="E234" s="111">
        <v>2687.8670200000001</v>
      </c>
      <c r="F234" s="111">
        <v>2909.1257599999999</v>
      </c>
      <c r="G234" s="111">
        <v>2647.2676200000001</v>
      </c>
      <c r="H234" s="111">
        <v>2719.0176999999999</v>
      </c>
      <c r="I234" s="111">
        <v>3261.0986600000001</v>
      </c>
      <c r="J234" s="111">
        <v>3159.90587</v>
      </c>
      <c r="K234" s="111">
        <v>3237.8409700000002</v>
      </c>
      <c r="L234" s="111">
        <v>3502.23486</v>
      </c>
      <c r="M234" s="111">
        <v>2598.3474900000001</v>
      </c>
      <c r="N234" s="111">
        <v>2953.3628800000001</v>
      </c>
      <c r="O234" s="111">
        <v>2756.2117199999998</v>
      </c>
      <c r="P234" s="111">
        <v>2971.1434899999999</v>
      </c>
      <c r="Q234" s="111">
        <v>2957.7992300000001</v>
      </c>
      <c r="R234" s="111">
        <v>2913.7908200000002</v>
      </c>
      <c r="S234" s="111">
        <v>3320.97793</v>
      </c>
      <c r="T234" s="111">
        <v>3364.0289899999998</v>
      </c>
      <c r="U234" s="111">
        <v>3559.3651500000001</v>
      </c>
      <c r="V234" s="112">
        <v>-73.882930000000201</v>
      </c>
      <c r="W234" s="112">
        <v>-265.49585999999999</v>
      </c>
      <c r="X234" s="112">
        <v>152.91404</v>
      </c>
      <c r="Y234" s="112">
        <v>-323.87587000000002</v>
      </c>
      <c r="Z234" s="112">
        <v>-238.78153</v>
      </c>
      <c r="AA234" s="112">
        <v>347.30784</v>
      </c>
      <c r="AB234" s="112">
        <v>-161.07205999999999</v>
      </c>
      <c r="AC234" s="112">
        <v>-126.18801999999999</v>
      </c>
      <c r="AD234" s="112">
        <v>-57.130290000000102</v>
      </c>
      <c r="AE234" s="111">
        <v>2307.09166</v>
      </c>
      <c r="AF234" s="111">
        <v>2497.1470199999999</v>
      </c>
      <c r="AG234" s="111">
        <v>2722.4997100000001</v>
      </c>
      <c r="AH234" s="111">
        <v>2461.9094700000001</v>
      </c>
      <c r="AI234" s="111">
        <v>2529.6361999999999</v>
      </c>
      <c r="AJ234" s="111">
        <v>2993.6666700000001</v>
      </c>
      <c r="AK234" s="111">
        <v>2805.2555900000002</v>
      </c>
      <c r="AL234" s="111">
        <v>2862.0199299999999</v>
      </c>
      <c r="AM234" s="111">
        <v>3154.0491299999999</v>
      </c>
      <c r="AN234" s="112">
        <v>291.25583</v>
      </c>
      <c r="AO234" s="112">
        <v>456.21586000000002</v>
      </c>
      <c r="AP234" s="112">
        <v>33.712009999999701</v>
      </c>
      <c r="AQ234" s="112">
        <v>509.23401999999999</v>
      </c>
      <c r="AR234" s="112">
        <v>428.16302999999999</v>
      </c>
      <c r="AS234" s="112">
        <v>-79.8758499999999</v>
      </c>
      <c r="AT234" s="112">
        <v>515.72234000000003</v>
      </c>
      <c r="AU234" s="112">
        <v>502.00905999999998</v>
      </c>
      <c r="AV234" s="112">
        <v>405.31601999999998</v>
      </c>
      <c r="AW234" s="113">
        <v>220.38544999999999</v>
      </c>
      <c r="AX234" s="113">
        <v>232.09360000000001</v>
      </c>
      <c r="AY234" s="113">
        <v>294.58618000000001</v>
      </c>
      <c r="AZ234" s="113">
        <v>478.70420999999999</v>
      </c>
      <c r="BA234" s="113">
        <v>1885.97155</v>
      </c>
      <c r="BB234" s="113">
        <v>3868.5538499999998</v>
      </c>
      <c r="BC234" s="113">
        <v>1737.6154200000001</v>
      </c>
      <c r="BD234" s="113">
        <v>531.63868000000002</v>
      </c>
      <c r="BE234" s="113">
        <v>966.15756999999996</v>
      </c>
      <c r="BF234" s="112">
        <v>201.62100000000001</v>
      </c>
      <c r="BG234" s="112">
        <v>0</v>
      </c>
      <c r="BH234" s="112">
        <v>305.40535999999997</v>
      </c>
      <c r="BI234" s="112">
        <v>11.8826</v>
      </c>
      <c r="BJ234" s="112">
        <v>336</v>
      </c>
      <c r="BK234" s="112">
        <v>1473.3079499999999</v>
      </c>
      <c r="BL234" s="112">
        <v>132.25110000000001</v>
      </c>
      <c r="BM234" s="112">
        <v>74.493200000000002</v>
      </c>
      <c r="BN234" s="112">
        <v>137.36000000000001</v>
      </c>
      <c r="BO234" s="112">
        <v>18.76445</v>
      </c>
      <c r="BP234" s="112">
        <v>232.09360000000001</v>
      </c>
      <c r="BQ234" s="112">
        <v>-10.819179999999999</v>
      </c>
      <c r="BR234" s="112">
        <v>466.82161000000002</v>
      </c>
      <c r="BS234" s="112">
        <v>1549.97155</v>
      </c>
      <c r="BT234" s="112">
        <v>2395.2458999999999</v>
      </c>
      <c r="BU234" s="112">
        <v>1605.3643199999999</v>
      </c>
      <c r="BV234" s="112">
        <v>457.14548000000002</v>
      </c>
      <c r="BW234" s="112">
        <v>828.79756999999995</v>
      </c>
      <c r="BX234" s="112">
        <v>2527.4771099999998</v>
      </c>
      <c r="BY234" s="112">
        <v>2729.24062</v>
      </c>
      <c r="BZ234" s="112">
        <v>3017.0858899999998</v>
      </c>
      <c r="CA234" s="112">
        <v>2940.6136799999999</v>
      </c>
      <c r="CB234" s="112">
        <v>4415.6077500000001</v>
      </c>
      <c r="CC234" s="112">
        <v>6862.2205199999999</v>
      </c>
      <c r="CD234" s="112">
        <v>4542.8710099999998</v>
      </c>
      <c r="CE234" s="112">
        <v>3393.65861</v>
      </c>
      <c r="CF234" s="112">
        <v>4120.2066999999997</v>
      </c>
      <c r="CG234" s="112">
        <v>-272.49137999999999</v>
      </c>
      <c r="CH234" s="112">
        <v>-224.12226000000001</v>
      </c>
      <c r="CI234" s="112">
        <v>-44.531190000000002</v>
      </c>
      <c r="CJ234" s="112">
        <v>-42.412410000000001</v>
      </c>
      <c r="CK234" s="112">
        <v>1121.80852</v>
      </c>
      <c r="CL234" s="112">
        <v>2475.1217499999998</v>
      </c>
      <c r="CM234" s="112">
        <v>1089.6419800000001</v>
      </c>
      <c r="CN234" s="112">
        <v>-44.863579999999999</v>
      </c>
      <c r="CO234" s="112">
        <v>423.48155000000003</v>
      </c>
      <c r="CP234" s="113">
        <v>4710.4040500000001</v>
      </c>
      <c r="CQ234" s="113">
        <v>4506</v>
      </c>
      <c r="CR234" s="113">
        <v>4530.3680000000004</v>
      </c>
      <c r="CS234" s="113">
        <v>4312.7758000000003</v>
      </c>
      <c r="CT234" s="113">
        <v>5486.7021500000001</v>
      </c>
      <c r="CU234" s="113">
        <v>7889.8651</v>
      </c>
      <c r="CV234" s="113">
        <v>9868.8583500000004</v>
      </c>
      <c r="CW234" s="113">
        <v>9118.7579000000005</v>
      </c>
      <c r="CX234" s="113">
        <v>8825.9224300000005</v>
      </c>
      <c r="CY234" s="113">
        <v>4784.3191800000004</v>
      </c>
      <c r="CZ234" s="113">
        <v>4678.6940199999999</v>
      </c>
      <c r="DA234" s="113">
        <v>4672.1723400000001</v>
      </c>
      <c r="DB234" s="113">
        <v>4496.9234900000001</v>
      </c>
      <c r="DC234" s="113">
        <v>5706.2686800000001</v>
      </c>
      <c r="DD234" s="113">
        <v>8213.76548</v>
      </c>
      <c r="DE234" s="113">
        <v>10078.00229</v>
      </c>
      <c r="DF234" s="113">
        <v>9456.4079399999991</v>
      </c>
      <c r="DG234" s="113">
        <v>9103.30285</v>
      </c>
      <c r="DH234" s="113">
        <v>2692.61625</v>
      </c>
      <c r="DI234" s="113">
        <v>2811.1133500000001</v>
      </c>
      <c r="DJ234" s="113">
        <v>2846.8053599999998</v>
      </c>
      <c r="DK234" s="113">
        <v>2713.9689199999998</v>
      </c>
      <c r="DL234" s="113">
        <v>2801.5055900000002</v>
      </c>
      <c r="DM234" s="113">
        <v>2833.8806399999999</v>
      </c>
      <c r="DN234" s="113">
        <v>3608.4754699999999</v>
      </c>
      <c r="DO234" s="113">
        <v>3031.7447000000002</v>
      </c>
      <c r="DP234" s="113">
        <v>2255.1580600000002</v>
      </c>
      <c r="DQ234" s="112">
        <v>2091.7029299999999</v>
      </c>
      <c r="DR234" s="112">
        <v>1867.5806700000001</v>
      </c>
      <c r="DS234" s="112">
        <v>1825.36698</v>
      </c>
      <c r="DT234" s="112">
        <v>1782.9545700000001</v>
      </c>
      <c r="DU234" s="112">
        <v>2904.7630899999999</v>
      </c>
      <c r="DV234" s="112">
        <v>5379.8848399999997</v>
      </c>
      <c r="DW234" s="112">
        <v>6469.52682</v>
      </c>
      <c r="DX234" s="112">
        <v>6424.6632399999999</v>
      </c>
      <c r="DY234" s="112">
        <v>6848.1447900000003</v>
      </c>
      <c r="DZ234" s="112">
        <v>2.5999699999999999</v>
      </c>
      <c r="EA234" s="112">
        <v>2.6064500000000002</v>
      </c>
      <c r="EB234" s="112">
        <v>2.9521700000000002</v>
      </c>
      <c r="EC234" s="112">
        <v>-0.44127</v>
      </c>
      <c r="ED234" s="112">
        <v>1.3468100000000001</v>
      </c>
      <c r="EE234" s="112">
        <v>2.1830599999999998</v>
      </c>
      <c r="EF234" s="112">
        <v>-11.550649999999999</v>
      </c>
      <c r="EG234" s="112">
        <v>-19.344200000000001</v>
      </c>
      <c r="EH234" s="112">
        <v>-0.76512999999999998</v>
      </c>
      <c r="EI234" s="112">
        <v>219.97297</v>
      </c>
      <c r="EJ234" s="112">
        <v>193.32644999999999</v>
      </c>
      <c r="EK234" s="112">
        <v>189.57817</v>
      </c>
      <c r="EL234" s="112">
        <v>184.91673</v>
      </c>
      <c r="EM234" s="112">
        <v>190.72881000000001</v>
      </c>
      <c r="EN234" s="112">
        <v>269.61506000000003</v>
      </c>
      <c r="EO234" s="112">
        <v>343.09935000000002</v>
      </c>
      <c r="EP234" s="112">
        <v>356.47680000000003</v>
      </c>
      <c r="EQ234" s="114">
        <v>347.42086999999998</v>
      </c>
    </row>
    <row r="235" spans="1:147" x14ac:dyDescent="0.25">
      <c r="A235" s="110" t="s">
        <v>200</v>
      </c>
      <c r="B235" s="110">
        <v>5725</v>
      </c>
      <c r="C235" s="110"/>
      <c r="D235" s="111">
        <v>26871.241249999999</v>
      </c>
      <c r="E235" s="111">
        <v>26166.5209</v>
      </c>
      <c r="F235" s="111">
        <v>27540.57548</v>
      </c>
      <c r="G235" s="111">
        <v>26902.02216</v>
      </c>
      <c r="H235" s="111">
        <v>25335.112059999999</v>
      </c>
      <c r="I235" s="111">
        <v>27745.99655</v>
      </c>
      <c r="J235" s="111">
        <v>29825.593779999999</v>
      </c>
      <c r="K235" s="111">
        <v>32594.987860000001</v>
      </c>
      <c r="L235" s="111">
        <v>33127.1</v>
      </c>
      <c r="M235" s="111">
        <v>33451.426910000002</v>
      </c>
      <c r="N235" s="111">
        <v>28307.899160000001</v>
      </c>
      <c r="O235" s="111">
        <v>25754.66014</v>
      </c>
      <c r="P235" s="111">
        <v>28177.008470000001</v>
      </c>
      <c r="Q235" s="111">
        <v>26055.855930000002</v>
      </c>
      <c r="R235" s="111">
        <v>27832.075069999999</v>
      </c>
      <c r="S235" s="111">
        <v>29532.672760000001</v>
      </c>
      <c r="T235" s="111">
        <v>31113.257740000001</v>
      </c>
      <c r="U235" s="111">
        <v>32358.825919999999</v>
      </c>
      <c r="V235" s="112">
        <v>-6580.1856600000001</v>
      </c>
      <c r="W235" s="112">
        <v>-2141.37826</v>
      </c>
      <c r="X235" s="112">
        <v>1785.91534</v>
      </c>
      <c r="Y235" s="112">
        <v>-1274.98631</v>
      </c>
      <c r="Z235" s="112">
        <v>-720.74387000000195</v>
      </c>
      <c r="AA235" s="112">
        <v>-86.078519999999102</v>
      </c>
      <c r="AB235" s="112">
        <v>292.92101999999801</v>
      </c>
      <c r="AC235" s="112">
        <v>1481.7301199999999</v>
      </c>
      <c r="AD235" s="112">
        <v>768.274079999999</v>
      </c>
      <c r="AE235" s="111">
        <v>26794.591250000001</v>
      </c>
      <c r="AF235" s="111">
        <v>26000.317849999999</v>
      </c>
      <c r="AG235" s="111">
        <v>27420.805479999999</v>
      </c>
      <c r="AH235" s="111">
        <v>26785.75216</v>
      </c>
      <c r="AI235" s="111">
        <v>25075.939060000001</v>
      </c>
      <c r="AJ235" s="111">
        <v>27108.090550000001</v>
      </c>
      <c r="AK235" s="111">
        <v>29015.487779999999</v>
      </c>
      <c r="AL235" s="111">
        <v>31784.781859999999</v>
      </c>
      <c r="AM235" s="111">
        <v>32301.894</v>
      </c>
      <c r="AN235" s="112">
        <v>6656.8356599999997</v>
      </c>
      <c r="AO235" s="112">
        <v>2307.58131</v>
      </c>
      <c r="AP235" s="112">
        <v>-1666.14534</v>
      </c>
      <c r="AQ235" s="112">
        <v>1391.25631</v>
      </c>
      <c r="AR235" s="112">
        <v>979.91687000000104</v>
      </c>
      <c r="AS235" s="112">
        <v>723.98451999999804</v>
      </c>
      <c r="AT235" s="112">
        <v>517.18498000000204</v>
      </c>
      <c r="AU235" s="112">
        <v>-671.52411999999799</v>
      </c>
      <c r="AV235" s="112">
        <v>56.931919999999103</v>
      </c>
      <c r="AW235" s="113">
        <v>4285.3372300000001</v>
      </c>
      <c r="AX235" s="113">
        <v>5050.4638500000001</v>
      </c>
      <c r="AY235" s="113">
        <v>5657.7924800000001</v>
      </c>
      <c r="AZ235" s="113">
        <v>4423.1311100000003</v>
      </c>
      <c r="BA235" s="113">
        <v>4306.8442699999996</v>
      </c>
      <c r="BB235" s="113">
        <v>859.32222999999999</v>
      </c>
      <c r="BC235" s="113">
        <v>1662.8088499999999</v>
      </c>
      <c r="BD235" s="113">
        <v>1324.9290599999999</v>
      </c>
      <c r="BE235" s="113">
        <v>1035.76731</v>
      </c>
      <c r="BF235" s="112">
        <v>2E-3</v>
      </c>
      <c r="BG235" s="112">
        <v>570.78593999999998</v>
      </c>
      <c r="BH235" s="112">
        <v>252.15497999999999</v>
      </c>
      <c r="BI235" s="112">
        <v>286.69342999999998</v>
      </c>
      <c r="BJ235" s="112">
        <v>318.70445000000001</v>
      </c>
      <c r="BK235" s="112">
        <v>66.850549999999998</v>
      </c>
      <c r="BL235" s="112">
        <v>18.5</v>
      </c>
      <c r="BM235" s="112">
        <v>0</v>
      </c>
      <c r="BN235" s="112">
        <v>728.16160000000002</v>
      </c>
      <c r="BO235" s="112">
        <v>4285.3352299999997</v>
      </c>
      <c r="BP235" s="112">
        <v>4479.6779100000003</v>
      </c>
      <c r="BQ235" s="112">
        <v>5405.6374999999998</v>
      </c>
      <c r="BR235" s="112">
        <v>4136.43768</v>
      </c>
      <c r="BS235" s="112">
        <v>3988.1398199999999</v>
      </c>
      <c r="BT235" s="112">
        <v>792.47167999999999</v>
      </c>
      <c r="BU235" s="112">
        <v>1644.3088499999999</v>
      </c>
      <c r="BV235" s="112">
        <v>1324.9290599999999</v>
      </c>
      <c r="BW235" s="112">
        <v>307.60570999999999</v>
      </c>
      <c r="BX235" s="112">
        <v>31079.928479999999</v>
      </c>
      <c r="BY235" s="112">
        <v>31050.7817</v>
      </c>
      <c r="BZ235" s="112">
        <v>33078.597959999999</v>
      </c>
      <c r="CA235" s="112">
        <v>31208.883269999998</v>
      </c>
      <c r="CB235" s="112">
        <v>29382.783329999998</v>
      </c>
      <c r="CC235" s="112">
        <v>27967.412779999999</v>
      </c>
      <c r="CD235" s="112">
        <v>30678.296630000001</v>
      </c>
      <c r="CE235" s="112">
        <v>33109.710919999998</v>
      </c>
      <c r="CF235" s="112">
        <v>33337.661310000003</v>
      </c>
      <c r="CG235" s="112">
        <v>-2371.5004300000001</v>
      </c>
      <c r="CH235" s="112">
        <v>2172.0965999999999</v>
      </c>
      <c r="CI235" s="112">
        <v>7071.7828399999999</v>
      </c>
      <c r="CJ235" s="112">
        <v>2745.1813699999998</v>
      </c>
      <c r="CK235" s="112">
        <v>3008.2229499999999</v>
      </c>
      <c r="CL235" s="112">
        <v>68.487160000000003</v>
      </c>
      <c r="CM235" s="112">
        <v>1127.1238699999999</v>
      </c>
      <c r="CN235" s="112">
        <v>1996.45318</v>
      </c>
      <c r="CO235" s="112">
        <v>250.67379</v>
      </c>
      <c r="CP235" s="113">
        <v>16550</v>
      </c>
      <c r="CQ235" s="113">
        <v>16530</v>
      </c>
      <c r="CR235" s="113">
        <v>20510</v>
      </c>
      <c r="CS235" s="113">
        <v>24490</v>
      </c>
      <c r="CT235" s="113">
        <v>24470</v>
      </c>
      <c r="CU235" s="113">
        <v>26450</v>
      </c>
      <c r="CV235" s="113">
        <v>26430</v>
      </c>
      <c r="CW235" s="113">
        <v>28410</v>
      </c>
      <c r="CX235" s="113">
        <v>29500</v>
      </c>
      <c r="CY235" s="113">
        <v>20757.835760000002</v>
      </c>
      <c r="CZ235" s="113">
        <v>19681.59837</v>
      </c>
      <c r="DA235" s="113">
        <v>22286.6764</v>
      </c>
      <c r="DB235" s="113">
        <v>26896.288639999999</v>
      </c>
      <c r="DC235" s="113">
        <v>27732.16948</v>
      </c>
      <c r="DD235" s="113">
        <v>29629.022830000002</v>
      </c>
      <c r="DE235" s="113">
        <v>30901.957910000001</v>
      </c>
      <c r="DF235" s="113">
        <v>32491.79867</v>
      </c>
      <c r="DG235" s="113">
        <v>30967.532859999999</v>
      </c>
      <c r="DH235" s="113">
        <v>34166.153059999997</v>
      </c>
      <c r="DI235" s="113">
        <v>30917.819070000001</v>
      </c>
      <c r="DJ235" s="113">
        <v>26451.114259999998</v>
      </c>
      <c r="DK235" s="113">
        <v>28315.545129999999</v>
      </c>
      <c r="DL235" s="113">
        <v>26143.203020000001</v>
      </c>
      <c r="DM235" s="113">
        <v>27971.569210000001</v>
      </c>
      <c r="DN235" s="113">
        <v>28117.380420000001</v>
      </c>
      <c r="DO235" s="113">
        <v>27710.768</v>
      </c>
      <c r="DP235" s="113">
        <v>25935.828399999999</v>
      </c>
      <c r="DQ235" s="112">
        <v>-13408.317300000001</v>
      </c>
      <c r="DR235" s="112">
        <v>-11236.2207</v>
      </c>
      <c r="DS235" s="112">
        <v>-4164.43786</v>
      </c>
      <c r="DT235" s="112">
        <v>-1419.25649</v>
      </c>
      <c r="DU235" s="112">
        <v>1588.9664600000001</v>
      </c>
      <c r="DV235" s="112">
        <v>1657.45362</v>
      </c>
      <c r="DW235" s="112">
        <v>2784.5774900000001</v>
      </c>
      <c r="DX235" s="112">
        <v>4781.0306700000001</v>
      </c>
      <c r="DY235" s="112">
        <v>5031.7044599999999</v>
      </c>
      <c r="DZ235" s="112">
        <v>398.93655000000001</v>
      </c>
      <c r="EA235" s="112">
        <v>324.09908999999999</v>
      </c>
      <c r="EB235" s="112">
        <v>250.83205000000001</v>
      </c>
      <c r="EC235" s="112">
        <v>100.55737999999999</v>
      </c>
      <c r="ED235" s="112">
        <v>172.95445000000001</v>
      </c>
      <c r="EE235" s="112">
        <v>25.390699999999999</v>
      </c>
      <c r="EF235" s="112">
        <v>-10.805020000000001</v>
      </c>
      <c r="EG235" s="112">
        <v>-38.971800000000002</v>
      </c>
      <c r="EH235" s="112">
        <v>-64.112020000000001</v>
      </c>
      <c r="EI235" s="112">
        <v>475.58654999999999</v>
      </c>
      <c r="EJ235" s="112">
        <v>490.30209000000002</v>
      </c>
      <c r="EK235" s="112">
        <v>370.60205000000002</v>
      </c>
      <c r="EL235" s="112">
        <v>216.82738000000001</v>
      </c>
      <c r="EM235" s="112">
        <v>432.12745000000001</v>
      </c>
      <c r="EN235" s="112">
        <v>663.29669999999999</v>
      </c>
      <c r="EO235" s="112">
        <v>799.30097999999998</v>
      </c>
      <c r="EP235" s="112">
        <v>771.23419999999999</v>
      </c>
      <c r="EQ235" s="114">
        <v>761.09397999999999</v>
      </c>
    </row>
    <row r="236" spans="1:147" x14ac:dyDescent="0.25">
      <c r="A236" s="110" t="s">
        <v>199</v>
      </c>
      <c r="B236" s="110">
        <v>5759</v>
      </c>
      <c r="C236" s="110"/>
      <c r="D236" s="111">
        <v>825.13556000000005</v>
      </c>
      <c r="E236" s="111">
        <v>762.48134000000005</v>
      </c>
      <c r="F236" s="111">
        <v>815.93269999999995</v>
      </c>
      <c r="G236" s="111">
        <v>922.22303999999997</v>
      </c>
      <c r="H236" s="111">
        <v>919.27963</v>
      </c>
      <c r="I236" s="111">
        <v>1101.9978799999999</v>
      </c>
      <c r="J236" s="111">
        <v>973.39251999999999</v>
      </c>
      <c r="K236" s="111">
        <v>1173.9745</v>
      </c>
      <c r="L236" s="111">
        <v>1040.5880199999999</v>
      </c>
      <c r="M236" s="111">
        <v>852.95339999999999</v>
      </c>
      <c r="N236" s="111">
        <v>877.66755999999998</v>
      </c>
      <c r="O236" s="111">
        <v>894.82234000000005</v>
      </c>
      <c r="P236" s="111">
        <v>931.06741999999997</v>
      </c>
      <c r="Q236" s="111">
        <v>1010.09262</v>
      </c>
      <c r="R236" s="111">
        <v>1123.7902999999999</v>
      </c>
      <c r="S236" s="111">
        <v>1056.6912500000001</v>
      </c>
      <c r="T236" s="111">
        <v>1196.94102</v>
      </c>
      <c r="U236" s="111">
        <v>1150.4844700000001</v>
      </c>
      <c r="V236" s="112">
        <v>-27.817839999999901</v>
      </c>
      <c r="W236" s="112">
        <v>-115.18622000000001</v>
      </c>
      <c r="X236" s="112">
        <v>-78.889640000000099</v>
      </c>
      <c r="Y236" s="112">
        <v>-8.8443799999999992</v>
      </c>
      <c r="Z236" s="112">
        <v>-90.812989999999999</v>
      </c>
      <c r="AA236" s="112">
        <v>-21.79242</v>
      </c>
      <c r="AB236" s="112">
        <v>-83.298730000000106</v>
      </c>
      <c r="AC236" s="112">
        <v>-22.9665199999999</v>
      </c>
      <c r="AD236" s="112">
        <v>-109.89645</v>
      </c>
      <c r="AE236" s="111">
        <v>726.76940999999999</v>
      </c>
      <c r="AF236" s="111">
        <v>686.48134000000005</v>
      </c>
      <c r="AG236" s="111">
        <v>744.93269999999995</v>
      </c>
      <c r="AH236" s="111">
        <v>813.72994000000006</v>
      </c>
      <c r="AI236" s="111">
        <v>794.27963</v>
      </c>
      <c r="AJ236" s="111">
        <v>962.99788000000001</v>
      </c>
      <c r="AK236" s="111">
        <v>869.39251999999999</v>
      </c>
      <c r="AL236" s="111">
        <v>887.27650000000006</v>
      </c>
      <c r="AM236" s="111">
        <v>927.58802000000003</v>
      </c>
      <c r="AN236" s="112">
        <v>126.18398999999999</v>
      </c>
      <c r="AO236" s="112">
        <v>191.18621999999999</v>
      </c>
      <c r="AP236" s="112">
        <v>149.88964000000001</v>
      </c>
      <c r="AQ236" s="112">
        <v>117.33748</v>
      </c>
      <c r="AR236" s="112">
        <v>215.81299000000001</v>
      </c>
      <c r="AS236" s="112">
        <v>160.79241999999999</v>
      </c>
      <c r="AT236" s="112">
        <v>187.29873000000001</v>
      </c>
      <c r="AU236" s="112">
        <v>309.66451999999998</v>
      </c>
      <c r="AV236" s="112">
        <v>222.89644999999999</v>
      </c>
      <c r="AW236" s="113">
        <v>358.92255</v>
      </c>
      <c r="AX236" s="113">
        <v>4.25</v>
      </c>
      <c r="AY236" s="113">
        <v>698.19484999999997</v>
      </c>
      <c r="AZ236" s="113">
        <v>217.00550000000001</v>
      </c>
      <c r="BA236" s="113">
        <v>291.63619999999997</v>
      </c>
      <c r="BB236" s="113">
        <v>162.32865000000001</v>
      </c>
      <c r="BC236" s="113">
        <v>712.99095</v>
      </c>
      <c r="BD236" s="113">
        <v>244.8476</v>
      </c>
      <c r="BE236" s="113">
        <v>41.582949999999997</v>
      </c>
      <c r="BF236" s="112">
        <v>7.4989999999999997</v>
      </c>
      <c r="BG236" s="112">
        <v>0</v>
      </c>
      <c r="BH236" s="112">
        <v>0</v>
      </c>
      <c r="BI236" s="112">
        <v>0</v>
      </c>
      <c r="BJ236" s="112">
        <v>41.707999999999998</v>
      </c>
      <c r="BK236" s="112">
        <v>0</v>
      </c>
      <c r="BL236" s="112">
        <v>0</v>
      </c>
      <c r="BM236" s="112">
        <v>0</v>
      </c>
      <c r="BN236" s="112">
        <v>190.50200000000001</v>
      </c>
      <c r="BO236" s="112">
        <v>351.42354999999998</v>
      </c>
      <c r="BP236" s="112">
        <v>4.25</v>
      </c>
      <c r="BQ236" s="112">
        <v>698.19484999999997</v>
      </c>
      <c r="BR236" s="112">
        <v>217.00550000000001</v>
      </c>
      <c r="BS236" s="112">
        <v>249.9282</v>
      </c>
      <c r="BT236" s="112">
        <v>162.32865000000001</v>
      </c>
      <c r="BU236" s="112">
        <v>712.99095</v>
      </c>
      <c r="BV236" s="112">
        <v>244.8476</v>
      </c>
      <c r="BW236" s="112">
        <v>-148.91905</v>
      </c>
      <c r="BX236" s="112">
        <v>1085.6919600000001</v>
      </c>
      <c r="BY236" s="112">
        <v>690.73134000000005</v>
      </c>
      <c r="BZ236" s="112">
        <v>1443.1275499999999</v>
      </c>
      <c r="CA236" s="112">
        <v>1030.7354399999999</v>
      </c>
      <c r="CB236" s="112">
        <v>1085.9158299999999</v>
      </c>
      <c r="CC236" s="112">
        <v>1125.32653</v>
      </c>
      <c r="CD236" s="112">
        <v>1582.38347</v>
      </c>
      <c r="CE236" s="112">
        <v>1132.1241</v>
      </c>
      <c r="CF236" s="112">
        <v>969.17097000000001</v>
      </c>
      <c r="CG236" s="112">
        <v>225.23956000000001</v>
      </c>
      <c r="CH236" s="112">
        <v>-186.93621999999999</v>
      </c>
      <c r="CI236" s="112">
        <v>548.30520999999999</v>
      </c>
      <c r="CJ236" s="112">
        <v>99.668019999999999</v>
      </c>
      <c r="CK236" s="112">
        <v>34.115209999999998</v>
      </c>
      <c r="CL236" s="112">
        <v>1.53623</v>
      </c>
      <c r="CM236" s="112">
        <v>525.69222000000002</v>
      </c>
      <c r="CN236" s="112">
        <v>-64.816919999999996</v>
      </c>
      <c r="CO236" s="112">
        <v>-371.81549999999999</v>
      </c>
      <c r="CP236" s="113">
        <v>679.6</v>
      </c>
      <c r="CQ236" s="113">
        <v>659.6</v>
      </c>
      <c r="CR236" s="113">
        <v>1694.6</v>
      </c>
      <c r="CS236" s="113">
        <v>1554.6</v>
      </c>
      <c r="CT236" s="113">
        <v>1194.5999999999999</v>
      </c>
      <c r="CU236" s="113">
        <v>1134.5999999999999</v>
      </c>
      <c r="CV236" s="113">
        <v>1781.6</v>
      </c>
      <c r="CW236" s="113">
        <v>1518.6</v>
      </c>
      <c r="CX236" s="113">
        <v>1055.5999999999999</v>
      </c>
      <c r="CY236" s="113">
        <v>770.01565000000005</v>
      </c>
      <c r="CZ236" s="113">
        <v>752.62225000000001</v>
      </c>
      <c r="DA236" s="113">
        <v>1882.8394499999999</v>
      </c>
      <c r="DB236" s="113">
        <v>1677.3578</v>
      </c>
      <c r="DC236" s="113">
        <v>1300.52962</v>
      </c>
      <c r="DD236" s="113">
        <v>1207.8884499999999</v>
      </c>
      <c r="DE236" s="113">
        <v>1867.85583</v>
      </c>
      <c r="DF236" s="113">
        <v>1618.64175</v>
      </c>
      <c r="DG236" s="113">
        <v>1161.95318</v>
      </c>
      <c r="DH236" s="113">
        <v>494.75168000000002</v>
      </c>
      <c r="DI236" s="113">
        <v>664.29449999999997</v>
      </c>
      <c r="DJ236" s="113">
        <v>1246.20649</v>
      </c>
      <c r="DK236" s="113">
        <v>941.05682000000002</v>
      </c>
      <c r="DL236" s="113">
        <v>530.11342999999999</v>
      </c>
      <c r="DM236" s="113">
        <v>435.93603000000002</v>
      </c>
      <c r="DN236" s="113">
        <v>570.21118999999999</v>
      </c>
      <c r="DO236" s="113">
        <v>385.81403</v>
      </c>
      <c r="DP236" s="113">
        <v>300.94096000000002</v>
      </c>
      <c r="DQ236" s="112">
        <v>275.26396999999997</v>
      </c>
      <c r="DR236" s="112">
        <v>88.327749999999995</v>
      </c>
      <c r="DS236" s="112">
        <v>636.63296000000003</v>
      </c>
      <c r="DT236" s="112">
        <v>736.30097999999998</v>
      </c>
      <c r="DU236" s="112">
        <v>770.41619000000003</v>
      </c>
      <c r="DV236" s="112">
        <v>771.95241999999996</v>
      </c>
      <c r="DW236" s="112">
        <v>1297.64464</v>
      </c>
      <c r="DX236" s="112">
        <v>1232.82772</v>
      </c>
      <c r="DY236" s="112">
        <v>861.01221999999996</v>
      </c>
      <c r="DZ236" s="112">
        <v>13.22714</v>
      </c>
      <c r="EA236" s="112">
        <v>10.29555</v>
      </c>
      <c r="EB236" s="112">
        <v>10.610939999999999</v>
      </c>
      <c r="EC236" s="112">
        <v>16.663119999999999</v>
      </c>
      <c r="ED236" s="112">
        <v>14.822190000000001</v>
      </c>
      <c r="EE236" s="112">
        <v>10.634690000000001</v>
      </c>
      <c r="EF236" s="112">
        <v>9.0420499999999997</v>
      </c>
      <c r="EG236" s="112">
        <v>10.413539999999999</v>
      </c>
      <c r="EH236" s="112">
        <v>8.4855099999999997</v>
      </c>
      <c r="EI236" s="112">
        <v>111.59314000000001</v>
      </c>
      <c r="EJ236" s="112">
        <v>86.295550000000006</v>
      </c>
      <c r="EK236" s="112">
        <v>81.610939999999999</v>
      </c>
      <c r="EL236" s="112">
        <v>125.15612</v>
      </c>
      <c r="EM236" s="112">
        <v>139.82219000000001</v>
      </c>
      <c r="EN236" s="112">
        <v>149.63469000000001</v>
      </c>
      <c r="EO236" s="112">
        <v>113.04205</v>
      </c>
      <c r="EP236" s="112">
        <v>297.11153999999999</v>
      </c>
      <c r="EQ236" s="114">
        <v>121.48551</v>
      </c>
    </row>
    <row r="237" spans="1:147" x14ac:dyDescent="0.25">
      <c r="A237" s="110" t="s">
        <v>198</v>
      </c>
      <c r="B237" s="110">
        <v>5643</v>
      </c>
      <c r="C237" s="110"/>
      <c r="D237" s="111">
        <v>27953.411390000001</v>
      </c>
      <c r="E237" s="111">
        <v>27349.681960000002</v>
      </c>
      <c r="F237" s="111">
        <v>27545.00157</v>
      </c>
      <c r="G237" s="111">
        <v>28294.361919999999</v>
      </c>
      <c r="H237" s="111">
        <v>27258.336520000001</v>
      </c>
      <c r="I237" s="111">
        <v>29323.305120000001</v>
      </c>
      <c r="J237" s="111">
        <v>29435.834559999999</v>
      </c>
      <c r="K237" s="111">
        <v>30729.917839999998</v>
      </c>
      <c r="L237" s="111">
        <v>34392.153429999998</v>
      </c>
      <c r="M237" s="111">
        <v>26209.608489999999</v>
      </c>
      <c r="N237" s="111">
        <v>28966.565739999998</v>
      </c>
      <c r="O237" s="111">
        <v>26873.226210000001</v>
      </c>
      <c r="P237" s="111">
        <v>27806.760409999999</v>
      </c>
      <c r="Q237" s="111">
        <v>27646.324130000001</v>
      </c>
      <c r="R237" s="111">
        <v>27485.254099999998</v>
      </c>
      <c r="S237" s="111">
        <v>29212.473770000001</v>
      </c>
      <c r="T237" s="111">
        <v>33997.906940000001</v>
      </c>
      <c r="U237" s="111">
        <v>29860.586370000001</v>
      </c>
      <c r="V237" s="112">
        <v>1743.8028999999999</v>
      </c>
      <c r="W237" s="112">
        <v>-1616.8837799999999</v>
      </c>
      <c r="X237" s="112">
        <v>671.77535999999998</v>
      </c>
      <c r="Y237" s="112">
        <v>487.60151000000002</v>
      </c>
      <c r="Z237" s="112">
        <v>-387.98761000000002</v>
      </c>
      <c r="AA237" s="112">
        <v>1838.0510200000001</v>
      </c>
      <c r="AB237" s="112">
        <v>223.36078999999901</v>
      </c>
      <c r="AC237" s="112">
        <v>-3267.9890999999998</v>
      </c>
      <c r="AD237" s="112">
        <v>4531.5670600000003</v>
      </c>
      <c r="AE237" s="111">
        <v>24684.648529999999</v>
      </c>
      <c r="AF237" s="111">
        <v>25698.595410000002</v>
      </c>
      <c r="AG237" s="111">
        <v>26421.456819999999</v>
      </c>
      <c r="AH237" s="111">
        <v>27201.63593</v>
      </c>
      <c r="AI237" s="111">
        <v>26095.772229999999</v>
      </c>
      <c r="AJ237" s="111">
        <v>28359.836619999998</v>
      </c>
      <c r="AK237" s="111">
        <v>28156.43996</v>
      </c>
      <c r="AL237" s="111">
        <v>29371.034390000001</v>
      </c>
      <c r="AM237" s="111">
        <v>30862.78356</v>
      </c>
      <c r="AN237" s="112">
        <v>1524.9599599999999</v>
      </c>
      <c r="AO237" s="112">
        <v>3267.9703300000001</v>
      </c>
      <c r="AP237" s="112">
        <v>451.76939000000101</v>
      </c>
      <c r="AQ237" s="112">
        <v>605.12447999999904</v>
      </c>
      <c r="AR237" s="112">
        <v>1550.5518999999999</v>
      </c>
      <c r="AS237" s="112">
        <v>-874.58252000000005</v>
      </c>
      <c r="AT237" s="112">
        <v>1056.0338099999999</v>
      </c>
      <c r="AU237" s="112">
        <v>4626.87255</v>
      </c>
      <c r="AV237" s="112">
        <v>-1002.19719</v>
      </c>
      <c r="AW237" s="113">
        <v>1422.9336599999999</v>
      </c>
      <c r="AX237" s="113">
        <v>938.34715000000006</v>
      </c>
      <c r="AY237" s="113">
        <v>280.39659999999998</v>
      </c>
      <c r="AZ237" s="113">
        <v>1433.54962</v>
      </c>
      <c r="BA237" s="113">
        <v>4050.0070599999999</v>
      </c>
      <c r="BB237" s="113">
        <v>5724.2966299999998</v>
      </c>
      <c r="BC237" s="113">
        <v>1794.5729699999999</v>
      </c>
      <c r="BD237" s="113">
        <v>1512.97677</v>
      </c>
      <c r="BE237" s="113">
        <v>748.45416</v>
      </c>
      <c r="BF237" s="112">
        <v>157.4624</v>
      </c>
      <c r="BG237" s="112">
        <v>0</v>
      </c>
      <c r="BH237" s="112">
        <v>0</v>
      </c>
      <c r="BI237" s="112">
        <v>0</v>
      </c>
      <c r="BJ237" s="112">
        <v>0</v>
      </c>
      <c r="BK237" s="112">
        <v>1397.99665</v>
      </c>
      <c r="BL237" s="112">
        <v>218.55160000000001</v>
      </c>
      <c r="BM237" s="112">
        <v>0</v>
      </c>
      <c r="BN237" s="112">
        <v>22.777950000000001</v>
      </c>
      <c r="BO237" s="112">
        <v>1265.47126</v>
      </c>
      <c r="BP237" s="112">
        <v>938.34715000000006</v>
      </c>
      <c r="BQ237" s="112">
        <v>280.39659999999998</v>
      </c>
      <c r="BR237" s="112">
        <v>1433.54962</v>
      </c>
      <c r="BS237" s="112">
        <v>4050.0070599999999</v>
      </c>
      <c r="BT237" s="112">
        <v>4326.2999799999998</v>
      </c>
      <c r="BU237" s="112">
        <v>1576.0213699999999</v>
      </c>
      <c r="BV237" s="112">
        <v>1512.97677</v>
      </c>
      <c r="BW237" s="112">
        <v>725.67620999999997</v>
      </c>
      <c r="BX237" s="112">
        <v>26107.582190000001</v>
      </c>
      <c r="BY237" s="112">
        <v>26636.94256</v>
      </c>
      <c r="BZ237" s="112">
        <v>26701.853419999999</v>
      </c>
      <c r="CA237" s="112">
        <v>28635.185549999998</v>
      </c>
      <c r="CB237" s="112">
        <v>30145.779289999999</v>
      </c>
      <c r="CC237" s="112">
        <v>34084.133249999999</v>
      </c>
      <c r="CD237" s="112">
        <v>29951.012930000001</v>
      </c>
      <c r="CE237" s="112">
        <v>30884.011159999998</v>
      </c>
      <c r="CF237" s="112">
        <v>31611.237720000001</v>
      </c>
      <c r="CG237" s="112">
        <v>-259.48869999999999</v>
      </c>
      <c r="CH237" s="112">
        <v>-2329.62318</v>
      </c>
      <c r="CI237" s="112">
        <v>-171.37279000000001</v>
      </c>
      <c r="CJ237" s="112">
        <v>828.42514000000006</v>
      </c>
      <c r="CK237" s="112">
        <v>2499.45516</v>
      </c>
      <c r="CL237" s="112">
        <v>5200.8824999999997</v>
      </c>
      <c r="CM237" s="112">
        <v>519.98756000000003</v>
      </c>
      <c r="CN237" s="112">
        <v>-3113.8957799999998</v>
      </c>
      <c r="CO237" s="112">
        <v>1727.8733999999999</v>
      </c>
      <c r="CP237" s="113">
        <v>4500</v>
      </c>
      <c r="CQ237" s="113">
        <v>4500</v>
      </c>
      <c r="CR237" s="113">
        <v>11500</v>
      </c>
      <c r="CS237" s="113">
        <v>11000</v>
      </c>
      <c r="CT237" s="113">
        <v>13000</v>
      </c>
      <c r="CU237" s="113">
        <v>15000</v>
      </c>
      <c r="CV237" s="113">
        <v>19000</v>
      </c>
      <c r="CW237" s="113">
        <v>15000</v>
      </c>
      <c r="CX237" s="113">
        <v>9000</v>
      </c>
      <c r="CY237" s="113">
        <v>7328.6947399999999</v>
      </c>
      <c r="CZ237" s="113">
        <v>6791.5649599999997</v>
      </c>
      <c r="DA237" s="113">
        <v>13724.6636</v>
      </c>
      <c r="DB237" s="113">
        <v>13159.54213</v>
      </c>
      <c r="DC237" s="113">
        <v>15333.130370000001</v>
      </c>
      <c r="DD237" s="113">
        <v>17852.16446</v>
      </c>
      <c r="DE237" s="113">
        <v>20468.072660000002</v>
      </c>
      <c r="DF237" s="113">
        <v>17840.6407</v>
      </c>
      <c r="DG237" s="113">
        <v>11512.78463</v>
      </c>
      <c r="DH237" s="113">
        <v>12687.54514</v>
      </c>
      <c r="DI237" s="113">
        <v>14480.03854</v>
      </c>
      <c r="DJ237" s="113">
        <v>21584.509969999999</v>
      </c>
      <c r="DK237" s="113">
        <v>20190.963360000002</v>
      </c>
      <c r="DL237" s="113">
        <v>19865.096440000001</v>
      </c>
      <c r="DM237" s="113">
        <v>17183.248029999999</v>
      </c>
      <c r="DN237" s="113">
        <v>19279.168659999999</v>
      </c>
      <c r="DO237" s="113">
        <v>19765.632460000001</v>
      </c>
      <c r="DP237" s="113">
        <v>11709.902990000001</v>
      </c>
      <c r="DQ237" s="112">
        <v>-5358.8504000000003</v>
      </c>
      <c r="DR237" s="112">
        <v>-7688.4735799999999</v>
      </c>
      <c r="DS237" s="112">
        <v>-7859.8463700000002</v>
      </c>
      <c r="DT237" s="112">
        <v>-7031.4212299999999</v>
      </c>
      <c r="DU237" s="112">
        <v>-4531.9660700000004</v>
      </c>
      <c r="DV237" s="112">
        <v>668.91642999999999</v>
      </c>
      <c r="DW237" s="112">
        <v>1188.904</v>
      </c>
      <c r="DX237" s="112">
        <v>-1924.9917600000001</v>
      </c>
      <c r="DY237" s="112">
        <v>-197.11836</v>
      </c>
      <c r="DZ237" s="112">
        <v>71.105429999999998</v>
      </c>
      <c r="EA237" s="112">
        <v>79.501559999999998</v>
      </c>
      <c r="EB237" s="112">
        <v>50.120150000000002</v>
      </c>
      <c r="EC237" s="112">
        <v>9.3091399999999993</v>
      </c>
      <c r="ED237" s="112">
        <v>7.4592299999999998</v>
      </c>
      <c r="EE237" s="112">
        <v>2.6196100000000002</v>
      </c>
      <c r="EF237" s="112">
        <v>-9.8613599999999995</v>
      </c>
      <c r="EG237" s="112">
        <v>-22.397300000000001</v>
      </c>
      <c r="EH237" s="112">
        <v>-23.102699999999999</v>
      </c>
      <c r="EI237" s="112">
        <v>3339.86843</v>
      </c>
      <c r="EJ237" s="112">
        <v>1730.5885599999999</v>
      </c>
      <c r="EK237" s="112">
        <v>1173.66515</v>
      </c>
      <c r="EL237" s="112">
        <v>1102.03514</v>
      </c>
      <c r="EM237" s="112">
        <v>1170.02323</v>
      </c>
      <c r="EN237" s="112">
        <v>966.08861000000002</v>
      </c>
      <c r="EO237" s="112">
        <v>1269.5336400000001</v>
      </c>
      <c r="EP237" s="112">
        <v>1336.4857</v>
      </c>
      <c r="EQ237" s="114">
        <v>3506.2673</v>
      </c>
    </row>
    <row r="238" spans="1:147" x14ac:dyDescent="0.25">
      <c r="A238" s="110" t="s">
        <v>197</v>
      </c>
      <c r="B238" s="110">
        <v>5683</v>
      </c>
      <c r="C238" s="110"/>
      <c r="D238" s="111">
        <v>550.44795999999997</v>
      </c>
      <c r="E238" s="111">
        <v>490.89711</v>
      </c>
      <c r="F238" s="111">
        <v>486.81157999999999</v>
      </c>
      <c r="G238" s="111">
        <v>597.59664999999995</v>
      </c>
      <c r="H238" s="111">
        <v>782.69242999999994</v>
      </c>
      <c r="I238" s="111">
        <v>530.50445000000002</v>
      </c>
      <c r="J238" s="111">
        <v>618.77610000000004</v>
      </c>
      <c r="K238" s="111">
        <v>600.24175000000002</v>
      </c>
      <c r="L238" s="111">
        <v>622.41066999999998</v>
      </c>
      <c r="M238" s="111">
        <v>539.69276000000002</v>
      </c>
      <c r="N238" s="111">
        <v>497.98624999999998</v>
      </c>
      <c r="O238" s="111">
        <v>575.98662999999999</v>
      </c>
      <c r="P238" s="111">
        <v>622.20601999999997</v>
      </c>
      <c r="Q238" s="111">
        <v>667.83649000000003</v>
      </c>
      <c r="R238" s="111">
        <v>606.98130000000003</v>
      </c>
      <c r="S238" s="111">
        <v>624.74441999999999</v>
      </c>
      <c r="T238" s="111">
        <v>677.78009999999995</v>
      </c>
      <c r="U238" s="111">
        <v>790.10533999999996</v>
      </c>
      <c r="V238" s="112">
        <v>10.755199999999901</v>
      </c>
      <c r="W238" s="112">
        <v>-7.0891399999999898</v>
      </c>
      <c r="X238" s="112">
        <v>-89.175049999999999</v>
      </c>
      <c r="Y238" s="112">
        <v>-24.609369999999998</v>
      </c>
      <c r="Z238" s="112">
        <v>114.85594</v>
      </c>
      <c r="AA238" s="112">
        <v>-76.476849999999999</v>
      </c>
      <c r="AB238" s="112">
        <v>-5.9683199999999497</v>
      </c>
      <c r="AC238" s="112">
        <v>-77.538349999999895</v>
      </c>
      <c r="AD238" s="112">
        <v>-167.69467</v>
      </c>
      <c r="AE238" s="111">
        <v>550.44795999999997</v>
      </c>
      <c r="AF238" s="111">
        <v>490.89711</v>
      </c>
      <c r="AG238" s="111">
        <v>486.81157999999999</v>
      </c>
      <c r="AH238" s="111">
        <v>587.59664999999995</v>
      </c>
      <c r="AI238" s="111">
        <v>772.69242999999994</v>
      </c>
      <c r="AJ238" s="111">
        <v>520.00229999999999</v>
      </c>
      <c r="AK238" s="111">
        <v>618.77610000000004</v>
      </c>
      <c r="AL238" s="111">
        <v>600.24175000000002</v>
      </c>
      <c r="AM238" s="111">
        <v>622.41066999999998</v>
      </c>
      <c r="AN238" s="112">
        <v>-10.755199999999901</v>
      </c>
      <c r="AO238" s="112">
        <v>7.0891399999999898</v>
      </c>
      <c r="AP238" s="112">
        <v>89.175049999999999</v>
      </c>
      <c r="AQ238" s="112">
        <v>34.609369999999998</v>
      </c>
      <c r="AR238" s="112">
        <v>-104.85594</v>
      </c>
      <c r="AS238" s="112">
        <v>86.978999999999999</v>
      </c>
      <c r="AT238" s="112">
        <v>5.9683199999999497</v>
      </c>
      <c r="AU238" s="112">
        <v>77.538349999999895</v>
      </c>
      <c r="AV238" s="112">
        <v>167.69467</v>
      </c>
      <c r="AW238" s="113">
        <v>0</v>
      </c>
      <c r="AX238" s="113">
        <v>0</v>
      </c>
      <c r="AY238" s="113">
        <v>32.994149999999998</v>
      </c>
      <c r="AZ238" s="113">
        <v>0</v>
      </c>
      <c r="BA238" s="113">
        <v>0</v>
      </c>
      <c r="BB238" s="113">
        <v>0</v>
      </c>
      <c r="BC238" s="113">
        <v>0</v>
      </c>
      <c r="BD238" s="113">
        <v>808.28914999999995</v>
      </c>
      <c r="BE238" s="113">
        <v>930.4941</v>
      </c>
      <c r="BF238" s="112">
        <v>0</v>
      </c>
      <c r="BG238" s="112">
        <v>0</v>
      </c>
      <c r="BH238" s="112">
        <v>0</v>
      </c>
      <c r="BI238" s="112">
        <v>0</v>
      </c>
      <c r="BJ238" s="112">
        <v>0</v>
      </c>
      <c r="BK238" s="112">
        <v>0</v>
      </c>
      <c r="BL238" s="112">
        <v>0</v>
      </c>
      <c r="BM238" s="112">
        <v>0</v>
      </c>
      <c r="BN238" s="112">
        <v>0</v>
      </c>
      <c r="BO238" s="112">
        <v>0</v>
      </c>
      <c r="BP238" s="112">
        <v>0</v>
      </c>
      <c r="BQ238" s="112">
        <v>32.994149999999998</v>
      </c>
      <c r="BR238" s="112">
        <v>0</v>
      </c>
      <c r="BS238" s="112">
        <v>0</v>
      </c>
      <c r="BT238" s="112">
        <v>0</v>
      </c>
      <c r="BU238" s="112">
        <v>0</v>
      </c>
      <c r="BV238" s="112">
        <v>808.28914999999995</v>
      </c>
      <c r="BW238" s="112">
        <v>930.4941</v>
      </c>
      <c r="BX238" s="112">
        <v>550.44795999999997</v>
      </c>
      <c r="BY238" s="112">
        <v>490.89711</v>
      </c>
      <c r="BZ238" s="112">
        <v>519.80573000000004</v>
      </c>
      <c r="CA238" s="112">
        <v>587.59664999999995</v>
      </c>
      <c r="CB238" s="112">
        <v>772.69242999999994</v>
      </c>
      <c r="CC238" s="112">
        <v>520.00229999999999</v>
      </c>
      <c r="CD238" s="112">
        <v>618.77610000000004</v>
      </c>
      <c r="CE238" s="112">
        <v>1408.5309</v>
      </c>
      <c r="CF238" s="112">
        <v>1552.9047700000001</v>
      </c>
      <c r="CG238" s="112">
        <v>10.7552</v>
      </c>
      <c r="CH238" s="112">
        <v>-7.0891400000000004</v>
      </c>
      <c r="CI238" s="112">
        <v>-56.180900000000001</v>
      </c>
      <c r="CJ238" s="112">
        <v>-34.609369999999998</v>
      </c>
      <c r="CK238" s="112">
        <v>104.85594</v>
      </c>
      <c r="CL238" s="112">
        <v>-86.978999999999999</v>
      </c>
      <c r="CM238" s="112">
        <v>-5.9683200000000003</v>
      </c>
      <c r="CN238" s="112">
        <v>730.75080000000003</v>
      </c>
      <c r="CO238" s="112">
        <v>762.79943000000003</v>
      </c>
      <c r="CP238" s="113">
        <v>0</v>
      </c>
      <c r="CQ238" s="113">
        <v>0</v>
      </c>
      <c r="CR238" s="113">
        <v>0</v>
      </c>
      <c r="CS238" s="113">
        <v>0</v>
      </c>
      <c r="CT238" s="113">
        <v>0</v>
      </c>
      <c r="CU238" s="113">
        <v>2.4114499999999999</v>
      </c>
      <c r="CV238" s="113">
        <v>0</v>
      </c>
      <c r="CW238" s="113">
        <v>401.2</v>
      </c>
      <c r="CX238" s="113">
        <v>1200</v>
      </c>
      <c r="CY238" s="113">
        <v>38.063600000000001</v>
      </c>
      <c r="CZ238" s="113">
        <v>40.462600000000002</v>
      </c>
      <c r="DA238" s="113">
        <v>15.957599999999999</v>
      </c>
      <c r="DB238" s="113">
        <v>93.343400000000003</v>
      </c>
      <c r="DC238" s="113">
        <v>26.139050000000001</v>
      </c>
      <c r="DD238" s="113">
        <v>33.380850000000002</v>
      </c>
      <c r="DE238" s="113">
        <v>34.17089</v>
      </c>
      <c r="DF238" s="113">
        <v>495.62117000000001</v>
      </c>
      <c r="DG238" s="113">
        <v>1263.8533500000001</v>
      </c>
      <c r="DH238" s="113">
        <v>904.50999000000002</v>
      </c>
      <c r="DI238" s="113">
        <v>913.99812999999995</v>
      </c>
      <c r="DJ238" s="113">
        <v>945.67403000000002</v>
      </c>
      <c r="DK238" s="113">
        <v>1057.6692</v>
      </c>
      <c r="DL238" s="113">
        <v>885.60891000000004</v>
      </c>
      <c r="DM238" s="113">
        <v>979.82970999999998</v>
      </c>
      <c r="DN238" s="113">
        <v>986.58807000000002</v>
      </c>
      <c r="DO238" s="113">
        <v>717.28755000000001</v>
      </c>
      <c r="DP238" s="113">
        <v>722.72029999999995</v>
      </c>
      <c r="DQ238" s="112">
        <v>-866.44638999999995</v>
      </c>
      <c r="DR238" s="112">
        <v>-873.53552999999999</v>
      </c>
      <c r="DS238" s="112">
        <v>-929.71642999999995</v>
      </c>
      <c r="DT238" s="112">
        <v>-964.32579999999996</v>
      </c>
      <c r="DU238" s="112">
        <v>-859.46986000000004</v>
      </c>
      <c r="DV238" s="112">
        <v>-946.44885999999997</v>
      </c>
      <c r="DW238" s="112">
        <v>-952.41718000000003</v>
      </c>
      <c r="DX238" s="112">
        <v>-221.66638</v>
      </c>
      <c r="DY238" s="112">
        <v>541.13305000000003</v>
      </c>
      <c r="DZ238" s="112">
        <v>0.53952</v>
      </c>
      <c r="EA238" s="112">
        <v>0.13184999999999999</v>
      </c>
      <c r="EB238" s="112">
        <v>-0.59314</v>
      </c>
      <c r="EC238" s="112">
        <v>-2.69618</v>
      </c>
      <c r="ED238" s="112">
        <v>-3.8239299999999998</v>
      </c>
      <c r="EE238" s="112">
        <v>-3.0365500000000001</v>
      </c>
      <c r="EF238" s="112">
        <v>-1.5773699999999999</v>
      </c>
      <c r="EG238" s="112">
        <v>-3.03498</v>
      </c>
      <c r="EH238" s="112">
        <v>-1.8681099999999999</v>
      </c>
      <c r="EI238" s="112">
        <v>0.53952</v>
      </c>
      <c r="EJ238" s="112">
        <v>0.13184999999999999</v>
      </c>
      <c r="EK238" s="112">
        <v>-0.59314</v>
      </c>
      <c r="EL238" s="112">
        <v>7.30382</v>
      </c>
      <c r="EM238" s="112">
        <v>6.1760700000000002</v>
      </c>
      <c r="EN238" s="112">
        <v>7.4654499999999997</v>
      </c>
      <c r="EO238" s="112">
        <v>-1.5773699999999999</v>
      </c>
      <c r="EP238" s="112">
        <v>-3.03498</v>
      </c>
      <c r="EQ238" s="114">
        <v>-1.8681099999999999</v>
      </c>
    </row>
    <row r="239" spans="1:147" x14ac:dyDescent="0.25">
      <c r="A239" s="110" t="s">
        <v>196</v>
      </c>
      <c r="B239" s="110">
        <v>5589</v>
      </c>
      <c r="C239" s="110"/>
      <c r="D239" s="111">
        <v>53803.854319999999</v>
      </c>
      <c r="E239" s="111">
        <v>52799.292359999999</v>
      </c>
      <c r="F239" s="111">
        <v>59483.705849999998</v>
      </c>
      <c r="G239" s="111">
        <v>59944.172859999999</v>
      </c>
      <c r="H239" s="111">
        <v>63026.15724</v>
      </c>
      <c r="I239" s="111">
        <v>61296.934609999997</v>
      </c>
      <c r="J239" s="111">
        <v>60384.969649999999</v>
      </c>
      <c r="K239" s="111">
        <v>62471.832289999998</v>
      </c>
      <c r="L239" s="111">
        <v>63401.658490000002</v>
      </c>
      <c r="M239" s="111">
        <v>54531.889159999999</v>
      </c>
      <c r="N239" s="111">
        <v>53062.500899999999</v>
      </c>
      <c r="O239" s="111">
        <v>61624.269359999998</v>
      </c>
      <c r="P239" s="111">
        <v>58681.402900000001</v>
      </c>
      <c r="Q239" s="111">
        <v>59376.714110000001</v>
      </c>
      <c r="R239" s="111">
        <v>59949.824359999999</v>
      </c>
      <c r="S239" s="111">
        <v>60798.534449999999</v>
      </c>
      <c r="T239" s="111">
        <v>63907.055919999999</v>
      </c>
      <c r="U239" s="111">
        <v>62816.960169999998</v>
      </c>
      <c r="V239" s="112">
        <v>-728.03484000000003</v>
      </c>
      <c r="W239" s="112">
        <v>-263.20854000000003</v>
      </c>
      <c r="X239" s="112">
        <v>-2140.56351</v>
      </c>
      <c r="Y239" s="112">
        <v>1262.7699600000001</v>
      </c>
      <c r="Z239" s="112">
        <v>3649.4431300000001</v>
      </c>
      <c r="AA239" s="112">
        <v>1347.11025</v>
      </c>
      <c r="AB239" s="112">
        <v>-413.56479999999999</v>
      </c>
      <c r="AC239" s="112">
        <v>-1435.22363</v>
      </c>
      <c r="AD239" s="112">
        <v>584.69832000000304</v>
      </c>
      <c r="AE239" s="111">
        <v>50601.87356</v>
      </c>
      <c r="AF239" s="111">
        <v>48142.697010000004</v>
      </c>
      <c r="AG239" s="111">
        <v>54738.90294</v>
      </c>
      <c r="AH239" s="111">
        <v>55272.384409999999</v>
      </c>
      <c r="AI239" s="111">
        <v>59526.807390000002</v>
      </c>
      <c r="AJ239" s="111">
        <v>57420.173459999998</v>
      </c>
      <c r="AK239" s="111">
        <v>56562.286350000002</v>
      </c>
      <c r="AL239" s="111">
        <v>58382.54019</v>
      </c>
      <c r="AM239" s="111">
        <v>59553.440799999997</v>
      </c>
      <c r="AN239" s="112">
        <v>3930.0156000000002</v>
      </c>
      <c r="AO239" s="112">
        <v>4919.8038900000001</v>
      </c>
      <c r="AP239" s="112">
        <v>6885.3664200000003</v>
      </c>
      <c r="AQ239" s="112">
        <v>3409.0184899999999</v>
      </c>
      <c r="AR239" s="112">
        <v>-150.09328000000099</v>
      </c>
      <c r="AS239" s="112">
        <v>2529.6509000000001</v>
      </c>
      <c r="AT239" s="112">
        <v>4236.2480999999998</v>
      </c>
      <c r="AU239" s="112">
        <v>5524.5157300000001</v>
      </c>
      <c r="AV239" s="112">
        <v>3263.51937</v>
      </c>
      <c r="AW239" s="113">
        <v>4415.55951</v>
      </c>
      <c r="AX239" s="113">
        <v>17567.61435</v>
      </c>
      <c r="AY239" s="113">
        <v>16893.999459999999</v>
      </c>
      <c r="AZ239" s="113">
        <v>12311.385249999999</v>
      </c>
      <c r="BA239" s="113">
        <v>10535.498100000001</v>
      </c>
      <c r="BB239" s="113">
        <v>16683.529450000002</v>
      </c>
      <c r="BC239" s="113">
        <v>7387.02466</v>
      </c>
      <c r="BD239" s="113">
        <v>5434.0810099999999</v>
      </c>
      <c r="BE239" s="113">
        <v>9279.84123</v>
      </c>
      <c r="BF239" s="112">
        <v>291.10399999999998</v>
      </c>
      <c r="BG239" s="112">
        <v>4521.3710000000001</v>
      </c>
      <c r="BH239" s="112">
        <v>398.46035000000001</v>
      </c>
      <c r="BI239" s="112">
        <v>751.48739999999998</v>
      </c>
      <c r="BJ239" s="112">
        <v>307.99549999999999</v>
      </c>
      <c r="BK239" s="112">
        <v>4325.3775500000002</v>
      </c>
      <c r="BL239" s="112">
        <v>5687.3814199999997</v>
      </c>
      <c r="BM239" s="112">
        <v>2763.1380100000001</v>
      </c>
      <c r="BN239" s="112">
        <v>4590.3826499999996</v>
      </c>
      <c r="BO239" s="112">
        <v>4124.4555099999998</v>
      </c>
      <c r="BP239" s="112">
        <v>13046.243350000001</v>
      </c>
      <c r="BQ239" s="112">
        <v>16495.539110000002</v>
      </c>
      <c r="BR239" s="112">
        <v>11559.897849999999</v>
      </c>
      <c r="BS239" s="112">
        <v>10227.5026</v>
      </c>
      <c r="BT239" s="112">
        <v>12358.151900000001</v>
      </c>
      <c r="BU239" s="112">
        <v>1699.6432400000001</v>
      </c>
      <c r="BV239" s="112">
        <v>2670.9430000000002</v>
      </c>
      <c r="BW239" s="112">
        <v>4689.4585800000004</v>
      </c>
      <c r="BX239" s="112">
        <v>55017.433069999999</v>
      </c>
      <c r="BY239" s="112">
        <v>65710.311360000007</v>
      </c>
      <c r="BZ239" s="112">
        <v>71632.902400000006</v>
      </c>
      <c r="CA239" s="112">
        <v>67583.769660000005</v>
      </c>
      <c r="CB239" s="112">
        <v>70062.305489999999</v>
      </c>
      <c r="CC239" s="112">
        <v>74103.702910000007</v>
      </c>
      <c r="CD239" s="112">
        <v>63949.311009999998</v>
      </c>
      <c r="CE239" s="112">
        <v>63816.621200000001</v>
      </c>
      <c r="CF239" s="112">
        <v>68833.282030000002</v>
      </c>
      <c r="CG239" s="112">
        <v>194.43991</v>
      </c>
      <c r="CH239" s="112">
        <v>8126.4394599999996</v>
      </c>
      <c r="CI239" s="112">
        <v>9610.1726899999994</v>
      </c>
      <c r="CJ239" s="112">
        <v>8150.8793599999999</v>
      </c>
      <c r="CK239" s="112">
        <v>10377.595880000001</v>
      </c>
      <c r="CL239" s="112">
        <v>9828.5010000000002</v>
      </c>
      <c r="CM239" s="112">
        <v>-2536.6048599999999</v>
      </c>
      <c r="CN239" s="112">
        <v>-2853.5727299999999</v>
      </c>
      <c r="CO239" s="112">
        <v>1425.93921</v>
      </c>
      <c r="CP239" s="113">
        <v>31033.310460000001</v>
      </c>
      <c r="CQ239" s="113">
        <v>42029.461210000001</v>
      </c>
      <c r="CR239" s="113">
        <v>52018.321609999999</v>
      </c>
      <c r="CS239" s="113">
        <v>52105.660839999997</v>
      </c>
      <c r="CT239" s="113">
        <v>63097.937339999997</v>
      </c>
      <c r="CU239" s="113">
        <v>73131.979290000003</v>
      </c>
      <c r="CV239" s="113">
        <v>73065.422879999998</v>
      </c>
      <c r="CW239" s="113">
        <v>77951.94068</v>
      </c>
      <c r="CX239" s="113">
        <v>77861.787530000001</v>
      </c>
      <c r="CY239" s="113">
        <v>36492.80816</v>
      </c>
      <c r="CZ239" s="113">
        <v>50776.226009999998</v>
      </c>
      <c r="DA239" s="113">
        <v>61099.67007</v>
      </c>
      <c r="DB239" s="113">
        <v>62572.038919999999</v>
      </c>
      <c r="DC239" s="113">
        <v>68593.945070000002</v>
      </c>
      <c r="DD239" s="113">
        <v>82081.335699999996</v>
      </c>
      <c r="DE239" s="113">
        <v>77552.004560000001</v>
      </c>
      <c r="DF239" s="113">
        <v>87189.762770000001</v>
      </c>
      <c r="DG239" s="113">
        <v>85569.978579999995</v>
      </c>
      <c r="DH239" s="113">
        <v>27616.884679999999</v>
      </c>
      <c r="DI239" s="113">
        <v>33774.063069999997</v>
      </c>
      <c r="DJ239" s="113">
        <v>34487.334439999999</v>
      </c>
      <c r="DK239" s="113">
        <v>27781.0448</v>
      </c>
      <c r="DL239" s="113">
        <v>23524.355070000001</v>
      </c>
      <c r="DM239" s="113">
        <v>27183.244699999999</v>
      </c>
      <c r="DN239" s="113">
        <v>25214.024829999998</v>
      </c>
      <c r="DO239" s="113">
        <v>37668.83797</v>
      </c>
      <c r="DP239" s="113">
        <v>34575.058069999999</v>
      </c>
      <c r="DQ239" s="112">
        <v>8875.9234799999995</v>
      </c>
      <c r="DR239" s="112">
        <v>17002.162939999998</v>
      </c>
      <c r="DS239" s="112">
        <v>26612.335630000001</v>
      </c>
      <c r="DT239" s="112">
        <v>34790.994120000003</v>
      </c>
      <c r="DU239" s="112">
        <v>45069.59</v>
      </c>
      <c r="DV239" s="112">
        <v>54898.091</v>
      </c>
      <c r="DW239" s="112">
        <v>52337.979729999999</v>
      </c>
      <c r="DX239" s="112">
        <v>49520.924800000001</v>
      </c>
      <c r="DY239" s="112">
        <v>50994.920510000004</v>
      </c>
      <c r="DZ239" s="112">
        <v>394.80237</v>
      </c>
      <c r="EA239" s="112">
        <v>440.65530000000001</v>
      </c>
      <c r="EB239" s="112">
        <v>590.30582000000004</v>
      </c>
      <c r="EC239" s="112">
        <v>569.23338000000001</v>
      </c>
      <c r="ED239" s="112">
        <v>586.74059</v>
      </c>
      <c r="EE239" s="112">
        <v>627.96055000000001</v>
      </c>
      <c r="EF239" s="112">
        <v>602.11157000000003</v>
      </c>
      <c r="EG239" s="112">
        <v>564.18876</v>
      </c>
      <c r="EH239" s="112">
        <v>447.42772000000002</v>
      </c>
      <c r="EI239" s="112">
        <v>3596.7833700000001</v>
      </c>
      <c r="EJ239" s="112">
        <v>5097.2502999999997</v>
      </c>
      <c r="EK239" s="112">
        <v>5335.1088200000004</v>
      </c>
      <c r="EL239" s="112">
        <v>5241.0213800000001</v>
      </c>
      <c r="EM239" s="112">
        <v>4086.0905899999998</v>
      </c>
      <c r="EN239" s="112">
        <v>4504.7215500000002</v>
      </c>
      <c r="EO239" s="112">
        <v>4424.79457</v>
      </c>
      <c r="EP239" s="112">
        <v>4653.4807600000004</v>
      </c>
      <c r="EQ239" s="114">
        <v>4295.6457200000004</v>
      </c>
    </row>
    <row r="240" spans="1:147" x14ac:dyDescent="0.25">
      <c r="A240" s="110" t="s">
        <v>195</v>
      </c>
      <c r="B240" s="110">
        <v>5566</v>
      </c>
      <c r="C240" s="110"/>
      <c r="D240" s="111">
        <v>1522.76359</v>
      </c>
      <c r="E240" s="111">
        <v>1337.43507</v>
      </c>
      <c r="F240" s="111">
        <v>1496.98695</v>
      </c>
      <c r="G240" s="111">
        <v>1507.26232</v>
      </c>
      <c r="H240" s="111">
        <v>1613.7978700000001</v>
      </c>
      <c r="I240" s="111">
        <v>1776.83411</v>
      </c>
      <c r="J240" s="111">
        <v>1860.2306599999999</v>
      </c>
      <c r="K240" s="111">
        <v>1610.51151</v>
      </c>
      <c r="L240" s="111">
        <v>1883.6811600000001</v>
      </c>
      <c r="M240" s="111">
        <v>1583.8420699999999</v>
      </c>
      <c r="N240" s="111">
        <v>1532.6048499999999</v>
      </c>
      <c r="O240" s="111">
        <v>1674.46039</v>
      </c>
      <c r="P240" s="111">
        <v>1944.5084400000001</v>
      </c>
      <c r="Q240" s="111">
        <v>1768.5288499999999</v>
      </c>
      <c r="R240" s="111">
        <v>1661.62121</v>
      </c>
      <c r="S240" s="111">
        <v>1950.9116799999999</v>
      </c>
      <c r="T240" s="111">
        <v>1961.2028499999999</v>
      </c>
      <c r="U240" s="111">
        <v>2025.3527200000001</v>
      </c>
      <c r="V240" s="112">
        <v>-61.0784799999999</v>
      </c>
      <c r="W240" s="112">
        <v>-195.16978</v>
      </c>
      <c r="X240" s="112">
        <v>-177.47344000000001</v>
      </c>
      <c r="Y240" s="112">
        <v>-437.24612000000002</v>
      </c>
      <c r="Z240" s="112">
        <v>-154.73097999999999</v>
      </c>
      <c r="AA240" s="112">
        <v>115.2129</v>
      </c>
      <c r="AB240" s="112">
        <v>-90.681020000000004</v>
      </c>
      <c r="AC240" s="112">
        <v>-350.69134000000003</v>
      </c>
      <c r="AD240" s="112">
        <v>-141.67156</v>
      </c>
      <c r="AE240" s="111">
        <v>1472.76359</v>
      </c>
      <c r="AF240" s="111">
        <v>1287.43507</v>
      </c>
      <c r="AG240" s="111">
        <v>1450.98695</v>
      </c>
      <c r="AH240" s="111">
        <v>1457.76232</v>
      </c>
      <c r="AI240" s="111">
        <v>1564.2978700000001</v>
      </c>
      <c r="AJ240" s="111">
        <v>1727.33411</v>
      </c>
      <c r="AK240" s="111">
        <v>1810.7306599999999</v>
      </c>
      <c r="AL240" s="111">
        <v>1561.01151</v>
      </c>
      <c r="AM240" s="111">
        <v>1834.1811600000001</v>
      </c>
      <c r="AN240" s="112">
        <v>111.07848</v>
      </c>
      <c r="AO240" s="112">
        <v>245.16978</v>
      </c>
      <c r="AP240" s="112">
        <v>223.47344000000001</v>
      </c>
      <c r="AQ240" s="112">
        <v>486.74612000000002</v>
      </c>
      <c r="AR240" s="112">
        <v>204.23097999999999</v>
      </c>
      <c r="AS240" s="112">
        <v>-65.712900000000005</v>
      </c>
      <c r="AT240" s="112">
        <v>140.18101999999999</v>
      </c>
      <c r="AU240" s="112">
        <v>400.19134000000003</v>
      </c>
      <c r="AV240" s="112">
        <v>191.17156</v>
      </c>
      <c r="AW240" s="113">
        <v>0</v>
      </c>
      <c r="AX240" s="113">
        <v>87</v>
      </c>
      <c r="AY240" s="113">
        <v>70</v>
      </c>
      <c r="AZ240" s="113">
        <v>152.51634999999999</v>
      </c>
      <c r="BA240" s="113">
        <v>0</v>
      </c>
      <c r="BB240" s="113">
        <v>240.92015000000001</v>
      </c>
      <c r="BC240" s="113">
        <v>139.70054999999999</v>
      </c>
      <c r="BD240" s="113">
        <v>125.63795</v>
      </c>
      <c r="BE240" s="113">
        <v>0</v>
      </c>
      <c r="BF240" s="112">
        <v>0</v>
      </c>
      <c r="BG240" s="112">
        <v>0</v>
      </c>
      <c r="BH240" s="112">
        <v>0</v>
      </c>
      <c r="BI240" s="112">
        <v>77.240899999999996</v>
      </c>
      <c r="BJ240" s="112">
        <v>0</v>
      </c>
      <c r="BK240" s="112">
        <v>0</v>
      </c>
      <c r="BL240" s="112">
        <v>0</v>
      </c>
      <c r="BM240" s="112">
        <v>0</v>
      </c>
      <c r="BN240" s="112">
        <v>0</v>
      </c>
      <c r="BO240" s="112">
        <v>0</v>
      </c>
      <c r="BP240" s="112">
        <v>87</v>
      </c>
      <c r="BQ240" s="112">
        <v>70</v>
      </c>
      <c r="BR240" s="112">
        <v>75.275450000000006</v>
      </c>
      <c r="BS240" s="112">
        <v>0</v>
      </c>
      <c r="BT240" s="112">
        <v>240.92015000000001</v>
      </c>
      <c r="BU240" s="112">
        <v>139.70054999999999</v>
      </c>
      <c r="BV240" s="112">
        <v>125.63795</v>
      </c>
      <c r="BW240" s="112">
        <v>0</v>
      </c>
      <c r="BX240" s="112">
        <v>1472.76359</v>
      </c>
      <c r="BY240" s="112">
        <v>1374.43507</v>
      </c>
      <c r="BZ240" s="112">
        <v>1520.98695</v>
      </c>
      <c r="CA240" s="112">
        <v>1610.2786699999999</v>
      </c>
      <c r="CB240" s="112">
        <v>1564.2978700000001</v>
      </c>
      <c r="CC240" s="112">
        <v>1968.2542599999999</v>
      </c>
      <c r="CD240" s="112">
        <v>1950.43121</v>
      </c>
      <c r="CE240" s="112">
        <v>1686.6494600000001</v>
      </c>
      <c r="CF240" s="112">
        <v>1834.1811600000001</v>
      </c>
      <c r="CG240" s="112">
        <v>-111.07848</v>
      </c>
      <c r="CH240" s="112">
        <v>-158.16978</v>
      </c>
      <c r="CI240" s="112">
        <v>-153.47344000000001</v>
      </c>
      <c r="CJ240" s="112">
        <v>-411.47066999999998</v>
      </c>
      <c r="CK240" s="112">
        <v>-204.23097999999999</v>
      </c>
      <c r="CL240" s="112">
        <v>306.63305000000003</v>
      </c>
      <c r="CM240" s="112">
        <v>-0.48047000000000001</v>
      </c>
      <c r="CN240" s="112">
        <v>-274.55338999999998</v>
      </c>
      <c r="CO240" s="112">
        <v>-191.17156</v>
      </c>
      <c r="CP240" s="113">
        <v>2032.8537200000001</v>
      </c>
      <c r="CQ240" s="113">
        <v>1944.6</v>
      </c>
      <c r="CR240" s="113">
        <v>1894.6</v>
      </c>
      <c r="CS240" s="113">
        <v>1844.6</v>
      </c>
      <c r="CT240" s="113">
        <v>1820.8747499999999</v>
      </c>
      <c r="CU240" s="113">
        <v>1800</v>
      </c>
      <c r="CV240" s="113">
        <v>1770</v>
      </c>
      <c r="CW240" s="113">
        <v>1740</v>
      </c>
      <c r="CX240" s="113">
        <v>1710</v>
      </c>
      <c r="CY240" s="113">
        <v>2332.3696199999999</v>
      </c>
      <c r="CZ240" s="113">
        <v>2083.3697999999999</v>
      </c>
      <c r="DA240" s="113">
        <v>2061.11105</v>
      </c>
      <c r="DB240" s="113">
        <v>2144.0400500000001</v>
      </c>
      <c r="DC240" s="113">
        <v>2146.5924</v>
      </c>
      <c r="DD240" s="113">
        <v>2166.7786999999998</v>
      </c>
      <c r="DE240" s="113">
        <v>2028.6554000000001</v>
      </c>
      <c r="DF240" s="113">
        <v>1921.6159</v>
      </c>
      <c r="DG240" s="113">
        <v>1899.71928</v>
      </c>
      <c r="DH240" s="113">
        <v>2005.1154899999999</v>
      </c>
      <c r="DI240" s="113">
        <v>1914.2854500000001</v>
      </c>
      <c r="DJ240" s="113">
        <v>2045.5001400000001</v>
      </c>
      <c r="DK240" s="113">
        <v>2539.8998099999999</v>
      </c>
      <c r="DL240" s="113">
        <v>2746.6831400000001</v>
      </c>
      <c r="DM240" s="113">
        <v>2460.23639</v>
      </c>
      <c r="DN240" s="113">
        <v>2322.5935599999998</v>
      </c>
      <c r="DO240" s="113">
        <v>2490.10745</v>
      </c>
      <c r="DP240" s="113">
        <v>2659.3823900000002</v>
      </c>
      <c r="DQ240" s="112">
        <v>327.25412999999998</v>
      </c>
      <c r="DR240" s="112">
        <v>169.08435</v>
      </c>
      <c r="DS240" s="112">
        <v>15.610910000000001</v>
      </c>
      <c r="DT240" s="112">
        <v>-395.85975999999999</v>
      </c>
      <c r="DU240" s="112">
        <v>-600.09073999999998</v>
      </c>
      <c r="DV240" s="112">
        <v>-293.45769000000001</v>
      </c>
      <c r="DW240" s="112">
        <v>-293.93815999999998</v>
      </c>
      <c r="DX240" s="112">
        <v>-568.49154999999996</v>
      </c>
      <c r="DY240" s="112">
        <v>-759.66310999999996</v>
      </c>
      <c r="DZ240" s="112">
        <v>35.014560000000003</v>
      </c>
      <c r="EA240" s="112">
        <v>32.26699</v>
      </c>
      <c r="EB240" s="112">
        <v>31.38119</v>
      </c>
      <c r="EC240" s="112">
        <v>25.09835</v>
      </c>
      <c r="ED240" s="112">
        <v>22.52384</v>
      </c>
      <c r="EE240" s="112">
        <v>-12.80669</v>
      </c>
      <c r="EF240" s="112">
        <v>-15.926069999999999</v>
      </c>
      <c r="EG240" s="112">
        <v>-18.48002</v>
      </c>
      <c r="EH240" s="112">
        <v>-21.320160000000001</v>
      </c>
      <c r="EI240" s="112">
        <v>85.014560000000003</v>
      </c>
      <c r="EJ240" s="112">
        <v>82.266990000000007</v>
      </c>
      <c r="EK240" s="112">
        <v>77.381190000000004</v>
      </c>
      <c r="EL240" s="112">
        <v>74.598349999999996</v>
      </c>
      <c r="EM240" s="112">
        <v>72.023840000000007</v>
      </c>
      <c r="EN240" s="112">
        <v>36.693309999999997</v>
      </c>
      <c r="EO240" s="112">
        <v>33.573929999999997</v>
      </c>
      <c r="EP240" s="112">
        <v>31.01998</v>
      </c>
      <c r="EQ240" s="114">
        <v>28.179839999999999</v>
      </c>
    </row>
    <row r="241" spans="1:147" x14ac:dyDescent="0.25">
      <c r="A241" s="110" t="s">
        <v>194</v>
      </c>
      <c r="B241" s="110">
        <v>5607</v>
      </c>
      <c r="C241" s="110"/>
      <c r="D241" s="111">
        <v>12756.35376</v>
      </c>
      <c r="E241" s="111">
        <v>12417.397199999999</v>
      </c>
      <c r="F241" s="111">
        <v>12708.95081</v>
      </c>
      <c r="G241" s="111">
        <v>12973.12854</v>
      </c>
      <c r="H241" s="111">
        <v>13728.611140000001</v>
      </c>
      <c r="I241" s="111">
        <v>14255.17324</v>
      </c>
      <c r="J241" s="111">
        <v>13957.512839999999</v>
      </c>
      <c r="K241" s="111">
        <v>14962.054910000001</v>
      </c>
      <c r="L241" s="111">
        <v>14696.315710000001</v>
      </c>
      <c r="M241" s="111">
        <v>13057.1533</v>
      </c>
      <c r="N241" s="111">
        <v>12282.71019</v>
      </c>
      <c r="O241" s="111">
        <v>12913.475189999999</v>
      </c>
      <c r="P241" s="111">
        <v>13175.693810000001</v>
      </c>
      <c r="Q241" s="111">
        <v>13959.964889999999</v>
      </c>
      <c r="R241" s="111">
        <v>14291.27577</v>
      </c>
      <c r="S241" s="111">
        <v>13814.46254</v>
      </c>
      <c r="T241" s="111">
        <v>17590.953140000001</v>
      </c>
      <c r="U241" s="111">
        <v>14698.159369999999</v>
      </c>
      <c r="V241" s="112">
        <v>-300.79953999999998</v>
      </c>
      <c r="W241" s="112">
        <v>134.68700999999999</v>
      </c>
      <c r="X241" s="112">
        <v>-204.52437999999901</v>
      </c>
      <c r="Y241" s="112">
        <v>-202.56527000000099</v>
      </c>
      <c r="Z241" s="112">
        <v>-231.353749999998</v>
      </c>
      <c r="AA241" s="112">
        <v>-36.102530000000101</v>
      </c>
      <c r="AB241" s="112">
        <v>143.050299999999</v>
      </c>
      <c r="AC241" s="112">
        <v>-2628.8982299999998</v>
      </c>
      <c r="AD241" s="112">
        <v>-1.8436599999986401</v>
      </c>
      <c r="AE241" s="111">
        <v>11881.01282</v>
      </c>
      <c r="AF241" s="111">
        <v>11814.54724</v>
      </c>
      <c r="AG241" s="111">
        <v>11780.16308</v>
      </c>
      <c r="AH241" s="111">
        <v>12073.426079999999</v>
      </c>
      <c r="AI241" s="111">
        <v>12456.99099</v>
      </c>
      <c r="AJ241" s="111">
        <v>12733.937180000001</v>
      </c>
      <c r="AK241" s="111">
        <v>12737.371870000001</v>
      </c>
      <c r="AL241" s="111">
        <v>12754.125739999999</v>
      </c>
      <c r="AM241" s="111">
        <v>12803.60094</v>
      </c>
      <c r="AN241" s="112">
        <v>1176.14048</v>
      </c>
      <c r="AO241" s="112">
        <v>468.16295000000002</v>
      </c>
      <c r="AP241" s="112">
        <v>1133.3121100000001</v>
      </c>
      <c r="AQ241" s="112">
        <v>1102.26773</v>
      </c>
      <c r="AR241" s="112">
        <v>1502.9739</v>
      </c>
      <c r="AS241" s="112">
        <v>1557.3385900000001</v>
      </c>
      <c r="AT241" s="112">
        <v>1077.09067</v>
      </c>
      <c r="AU241" s="112">
        <v>4836.8274000000001</v>
      </c>
      <c r="AV241" s="112">
        <v>1894.55843</v>
      </c>
      <c r="AW241" s="113">
        <v>992.06354999999996</v>
      </c>
      <c r="AX241" s="113">
        <v>1306.4083900000001</v>
      </c>
      <c r="AY241" s="113">
        <v>3214.7028799999998</v>
      </c>
      <c r="AZ241" s="113">
        <v>11346.609829999999</v>
      </c>
      <c r="BA241" s="113">
        <v>7839.6436000000003</v>
      </c>
      <c r="BB241" s="113">
        <v>2275.9549999999999</v>
      </c>
      <c r="BC241" s="113">
        <v>1239.6564699999999</v>
      </c>
      <c r="BD241" s="113">
        <v>2382.80935</v>
      </c>
      <c r="BE241" s="113">
        <v>2360.66275</v>
      </c>
      <c r="BF241" s="112">
        <v>495.69524999999999</v>
      </c>
      <c r="BG241" s="112">
        <v>42.438000000000002</v>
      </c>
      <c r="BH241" s="112">
        <v>76.22</v>
      </c>
      <c r="BI241" s="112">
        <v>1106.13384</v>
      </c>
      <c r="BJ241" s="112">
        <v>991.67600000000004</v>
      </c>
      <c r="BK241" s="112">
        <v>1378.9559999999999</v>
      </c>
      <c r="BL241" s="112">
        <v>4.2709999999999999</v>
      </c>
      <c r="BM241" s="112">
        <v>365.16604999999998</v>
      </c>
      <c r="BN241" s="112">
        <v>673.64687000000004</v>
      </c>
      <c r="BO241" s="112">
        <v>496.36829999999998</v>
      </c>
      <c r="BP241" s="112">
        <v>1263.97039</v>
      </c>
      <c r="BQ241" s="112">
        <v>3138.48288</v>
      </c>
      <c r="BR241" s="112">
        <v>10240.475990000001</v>
      </c>
      <c r="BS241" s="112">
        <v>6847.9675999999999</v>
      </c>
      <c r="BT241" s="112">
        <v>896.99900000000002</v>
      </c>
      <c r="BU241" s="112">
        <v>1235.3854699999999</v>
      </c>
      <c r="BV241" s="112">
        <v>2017.6433</v>
      </c>
      <c r="BW241" s="112">
        <v>1687.0158799999999</v>
      </c>
      <c r="BX241" s="112">
        <v>12873.076370000001</v>
      </c>
      <c r="BY241" s="112">
        <v>13120.95563</v>
      </c>
      <c r="BZ241" s="112">
        <v>14994.865959999999</v>
      </c>
      <c r="CA241" s="112">
        <v>23420.035909999999</v>
      </c>
      <c r="CB241" s="112">
        <v>20296.634590000001</v>
      </c>
      <c r="CC241" s="112">
        <v>15009.892180000001</v>
      </c>
      <c r="CD241" s="112">
        <v>13977.028340000001</v>
      </c>
      <c r="CE241" s="112">
        <v>15136.935090000001</v>
      </c>
      <c r="CF241" s="112">
        <v>15164.26369</v>
      </c>
      <c r="CG241" s="112">
        <v>-679.77218000000005</v>
      </c>
      <c r="CH241" s="112">
        <v>795.80744000000004</v>
      </c>
      <c r="CI241" s="112">
        <v>2005.1707699999999</v>
      </c>
      <c r="CJ241" s="112">
        <v>9138.2082599999994</v>
      </c>
      <c r="CK241" s="112">
        <v>5344.9937</v>
      </c>
      <c r="CL241" s="112">
        <v>-660.33959000000004</v>
      </c>
      <c r="CM241" s="112">
        <v>158.29480000000001</v>
      </c>
      <c r="CN241" s="112">
        <v>-2819.1840999999999</v>
      </c>
      <c r="CO241" s="112">
        <v>-207.54255000000001</v>
      </c>
      <c r="CP241" s="113">
        <v>15392.349039999999</v>
      </c>
      <c r="CQ241" s="113">
        <v>15990.992179999999</v>
      </c>
      <c r="CR241" s="113">
        <v>20313.942800000001</v>
      </c>
      <c r="CS241" s="113">
        <v>32198.44945</v>
      </c>
      <c r="CT241" s="113">
        <v>35722.699379999998</v>
      </c>
      <c r="CU241" s="113">
        <v>34253.409449999999</v>
      </c>
      <c r="CV241" s="113">
        <v>35419.529450000002</v>
      </c>
      <c r="CW241" s="113">
        <v>37782.649449999997</v>
      </c>
      <c r="CX241" s="113">
        <v>32079</v>
      </c>
      <c r="CY241" s="113">
        <v>16857.810890000001</v>
      </c>
      <c r="CZ241" s="113">
        <v>17810.498189999998</v>
      </c>
      <c r="DA241" s="113">
        <v>21617.67382</v>
      </c>
      <c r="DB241" s="113">
        <v>32849.503629999999</v>
      </c>
      <c r="DC241" s="113">
        <v>37471.952590000001</v>
      </c>
      <c r="DD241" s="113">
        <v>36214.612179999996</v>
      </c>
      <c r="DE241" s="113">
        <v>36114.076659999999</v>
      </c>
      <c r="DF241" s="113">
        <v>38164.957289999998</v>
      </c>
      <c r="DG241" s="113">
        <v>33086.37788</v>
      </c>
      <c r="DH241" s="113">
        <v>7148.2145</v>
      </c>
      <c r="DI241" s="113">
        <v>7305.0943600000001</v>
      </c>
      <c r="DJ241" s="113">
        <v>9107.0992200000001</v>
      </c>
      <c r="DK241" s="113">
        <v>11200.72077</v>
      </c>
      <c r="DL241" s="113">
        <v>10478.176030000001</v>
      </c>
      <c r="DM241" s="113">
        <v>9881.1752099999994</v>
      </c>
      <c r="DN241" s="113">
        <v>9622.3448900000003</v>
      </c>
      <c r="DO241" s="113">
        <v>14492.40962</v>
      </c>
      <c r="DP241" s="113">
        <v>9621.3727600000002</v>
      </c>
      <c r="DQ241" s="112">
        <v>9709.5963900000006</v>
      </c>
      <c r="DR241" s="112">
        <v>10505.403829999999</v>
      </c>
      <c r="DS241" s="112">
        <v>12510.5746</v>
      </c>
      <c r="DT241" s="112">
        <v>21648.782859999999</v>
      </c>
      <c r="DU241" s="112">
        <v>26993.776559999998</v>
      </c>
      <c r="DV241" s="112">
        <v>26333.436969999999</v>
      </c>
      <c r="DW241" s="112">
        <v>26491.731769999999</v>
      </c>
      <c r="DX241" s="112">
        <v>23672.54767</v>
      </c>
      <c r="DY241" s="112">
        <v>23465.005120000002</v>
      </c>
      <c r="DZ241" s="112">
        <v>355.48128000000003</v>
      </c>
      <c r="EA241" s="112">
        <v>325.79228999999998</v>
      </c>
      <c r="EB241" s="112">
        <v>292.10631999999998</v>
      </c>
      <c r="EC241" s="112">
        <v>234.13687999999999</v>
      </c>
      <c r="ED241" s="112">
        <v>290.18648999999999</v>
      </c>
      <c r="EE241" s="112">
        <v>251.48537999999999</v>
      </c>
      <c r="EF241" s="112">
        <v>257.14744999999999</v>
      </c>
      <c r="EG241" s="112">
        <v>219.57632000000001</v>
      </c>
      <c r="EH241" s="112">
        <v>183.26313999999999</v>
      </c>
      <c r="EI241" s="112">
        <v>1230.8222800000001</v>
      </c>
      <c r="EJ241" s="112">
        <v>928.64229</v>
      </c>
      <c r="EK241" s="112">
        <v>1220.8943200000001</v>
      </c>
      <c r="EL241" s="112">
        <v>1133.83888</v>
      </c>
      <c r="EM241" s="112">
        <v>1561.8064899999999</v>
      </c>
      <c r="EN241" s="112">
        <v>1772.72138</v>
      </c>
      <c r="EO241" s="112">
        <v>1477.28845</v>
      </c>
      <c r="EP241" s="112">
        <v>2427.5053200000002</v>
      </c>
      <c r="EQ241" s="114">
        <v>2075.9781400000002</v>
      </c>
    </row>
    <row r="242" spans="1:147" x14ac:dyDescent="0.25">
      <c r="A242" s="110" t="s">
        <v>193</v>
      </c>
      <c r="B242" s="110">
        <v>5590</v>
      </c>
      <c r="C242" s="110"/>
      <c r="D242" s="111">
        <v>120885.5874</v>
      </c>
      <c r="E242" s="111">
        <v>129234.00704</v>
      </c>
      <c r="F242" s="111">
        <v>142790.58407000001</v>
      </c>
      <c r="G242" s="111">
        <v>142457.0312</v>
      </c>
      <c r="H242" s="111">
        <v>140589.13057000001</v>
      </c>
      <c r="I242" s="111">
        <v>148698.37104999999</v>
      </c>
      <c r="J242" s="111">
        <v>156567.54152999999</v>
      </c>
      <c r="K242" s="111">
        <v>152419.67598999999</v>
      </c>
      <c r="L242" s="111">
        <v>152994.98843999999</v>
      </c>
      <c r="M242" s="111">
        <v>138936.80710000001</v>
      </c>
      <c r="N242" s="111">
        <v>141895.77689000001</v>
      </c>
      <c r="O242" s="111">
        <v>141006.17843</v>
      </c>
      <c r="P242" s="111">
        <v>139427.95564999999</v>
      </c>
      <c r="Q242" s="111">
        <v>141819.60969000001</v>
      </c>
      <c r="R242" s="111">
        <v>143799.91141</v>
      </c>
      <c r="S242" s="111">
        <v>149118.9852</v>
      </c>
      <c r="T242" s="111">
        <v>142583.9565</v>
      </c>
      <c r="U242" s="111">
        <v>150833.81383</v>
      </c>
      <c r="V242" s="112">
        <v>-18051.219700000001</v>
      </c>
      <c r="W242" s="112">
        <v>-12661.769850000001</v>
      </c>
      <c r="X242" s="112">
        <v>1784.40564000001</v>
      </c>
      <c r="Y242" s="112">
        <v>3029.07555000001</v>
      </c>
      <c r="Z242" s="112">
        <v>-1230.47912</v>
      </c>
      <c r="AA242" s="112">
        <v>4898.45963999999</v>
      </c>
      <c r="AB242" s="112">
        <v>7448.5563299999903</v>
      </c>
      <c r="AC242" s="112">
        <v>9835.7194899999904</v>
      </c>
      <c r="AD242" s="112">
        <v>2161.17460999999</v>
      </c>
      <c r="AE242" s="111">
        <v>118419.63899000001</v>
      </c>
      <c r="AF242" s="111">
        <v>126631.08458</v>
      </c>
      <c r="AG242" s="111">
        <v>139675.06007000001</v>
      </c>
      <c r="AH242" s="111">
        <v>139455.78732999999</v>
      </c>
      <c r="AI242" s="111">
        <v>136694.29414000001</v>
      </c>
      <c r="AJ242" s="111">
        <v>143729.28714999999</v>
      </c>
      <c r="AK242" s="111">
        <v>151667.16867000001</v>
      </c>
      <c r="AL242" s="111">
        <v>147938.95850000001</v>
      </c>
      <c r="AM242" s="111">
        <v>147916.33124</v>
      </c>
      <c r="AN242" s="112">
        <v>20517.168109999999</v>
      </c>
      <c r="AO242" s="112">
        <v>15264.69231</v>
      </c>
      <c r="AP242" s="112">
        <v>1331.1183599999899</v>
      </c>
      <c r="AQ242" s="112">
        <v>-27.831680000003001</v>
      </c>
      <c r="AR242" s="112">
        <v>5125.3155500000003</v>
      </c>
      <c r="AS242" s="112">
        <v>70.624260000011404</v>
      </c>
      <c r="AT242" s="112">
        <v>-2548.18347000002</v>
      </c>
      <c r="AU242" s="112">
        <v>-5355.0020000000104</v>
      </c>
      <c r="AV242" s="112">
        <v>2917.4825900000001</v>
      </c>
      <c r="AW242" s="113">
        <v>8208.9406099999997</v>
      </c>
      <c r="AX242" s="113">
        <v>6378.9830099999999</v>
      </c>
      <c r="AY242" s="113">
        <v>15365.01873</v>
      </c>
      <c r="AZ242" s="113">
        <v>12415.3398</v>
      </c>
      <c r="BA242" s="113">
        <v>12331.79924</v>
      </c>
      <c r="BB242" s="113">
        <v>13296.04017</v>
      </c>
      <c r="BC242" s="113">
        <v>16850.360059999999</v>
      </c>
      <c r="BD242" s="113">
        <v>14858.11484</v>
      </c>
      <c r="BE242" s="113">
        <v>19934.23934</v>
      </c>
      <c r="BF242" s="112">
        <v>1061.89931</v>
      </c>
      <c r="BG242" s="112">
        <v>1163.2999400000001</v>
      </c>
      <c r="BH242" s="112">
        <v>1698.9692700000001</v>
      </c>
      <c r="BI242" s="112">
        <v>2137.0430999999999</v>
      </c>
      <c r="BJ242" s="112">
        <v>1050.8248900000001</v>
      </c>
      <c r="BK242" s="112">
        <v>1298.0236</v>
      </c>
      <c r="BL242" s="112">
        <v>2690.3437699999999</v>
      </c>
      <c r="BM242" s="112">
        <v>1278.8926100000001</v>
      </c>
      <c r="BN242" s="112">
        <v>3669.86015</v>
      </c>
      <c r="BO242" s="112">
        <v>7147.0412999999999</v>
      </c>
      <c r="BP242" s="112">
        <v>5215.68307</v>
      </c>
      <c r="BQ242" s="112">
        <v>13666.04946</v>
      </c>
      <c r="BR242" s="112">
        <v>10278.296700000001</v>
      </c>
      <c r="BS242" s="112">
        <v>11280.97435</v>
      </c>
      <c r="BT242" s="112">
        <v>11998.01657</v>
      </c>
      <c r="BU242" s="112">
        <v>14160.01629</v>
      </c>
      <c r="BV242" s="112">
        <v>13579.222229999999</v>
      </c>
      <c r="BW242" s="112">
        <v>16264.37919</v>
      </c>
      <c r="BX242" s="112">
        <v>126628.5796</v>
      </c>
      <c r="BY242" s="112">
        <v>133010.06758999999</v>
      </c>
      <c r="BZ242" s="112">
        <v>155040.07879999999</v>
      </c>
      <c r="CA242" s="112">
        <v>151871.12713000001</v>
      </c>
      <c r="CB242" s="112">
        <v>149026.09338000001</v>
      </c>
      <c r="CC242" s="112">
        <v>157025.32732000001</v>
      </c>
      <c r="CD242" s="112">
        <v>168517.52872999999</v>
      </c>
      <c r="CE242" s="112">
        <v>162797.07334</v>
      </c>
      <c r="CF242" s="112">
        <v>167850.57058</v>
      </c>
      <c r="CG242" s="112">
        <v>-13370.12681</v>
      </c>
      <c r="CH242" s="112">
        <v>-10049.009239999999</v>
      </c>
      <c r="CI242" s="112">
        <v>12334.9311</v>
      </c>
      <c r="CJ242" s="112">
        <v>10306.12838</v>
      </c>
      <c r="CK242" s="112">
        <v>6155.6588000000002</v>
      </c>
      <c r="CL242" s="112">
        <v>11927.392309999999</v>
      </c>
      <c r="CM242" s="112">
        <v>16708.19976</v>
      </c>
      <c r="CN242" s="112">
        <v>18934.22423</v>
      </c>
      <c r="CO242" s="112">
        <v>13346.8966</v>
      </c>
      <c r="CP242" s="113">
        <v>76484.865940000003</v>
      </c>
      <c r="CQ242" s="113">
        <v>71474.570890000003</v>
      </c>
      <c r="CR242" s="113">
        <v>71583.239499999996</v>
      </c>
      <c r="CS242" s="113">
        <v>81566.080100000006</v>
      </c>
      <c r="CT242" s="113">
        <v>95129.115999999995</v>
      </c>
      <c r="CU242" s="113">
        <v>100304.42469</v>
      </c>
      <c r="CV242" s="113">
        <v>120303.03873</v>
      </c>
      <c r="CW242" s="113">
        <v>140357.63505000001</v>
      </c>
      <c r="CX242" s="113">
        <v>139562.30979</v>
      </c>
      <c r="CY242" s="113">
        <v>86595.201549999998</v>
      </c>
      <c r="CZ242" s="113">
        <v>82466.58137</v>
      </c>
      <c r="DA242" s="113">
        <v>83383.259439999994</v>
      </c>
      <c r="DB242" s="113">
        <v>91302.712060000005</v>
      </c>
      <c r="DC242" s="113">
        <v>105957.78152</v>
      </c>
      <c r="DD242" s="113">
        <v>111443.58744</v>
      </c>
      <c r="DE242" s="113">
        <v>132299.59202000001</v>
      </c>
      <c r="DF242" s="113">
        <v>162948.77411999999</v>
      </c>
      <c r="DG242" s="113">
        <v>174287.37093999999</v>
      </c>
      <c r="DH242" s="113">
        <v>97293.617100000003</v>
      </c>
      <c r="DI242" s="113">
        <v>103181.1698</v>
      </c>
      <c r="DJ242" s="113">
        <v>91767.766650000005</v>
      </c>
      <c r="DK242" s="113">
        <v>89416.729290000003</v>
      </c>
      <c r="DL242" s="113">
        <v>97890.293699999995</v>
      </c>
      <c r="DM242" s="113">
        <v>91374.549910000002</v>
      </c>
      <c r="DN242" s="113">
        <v>95587.413480000003</v>
      </c>
      <c r="DO242" s="113">
        <v>107435.01115000001</v>
      </c>
      <c r="DP242" s="113">
        <v>105739.70662</v>
      </c>
      <c r="DQ242" s="112">
        <v>-10698.41555</v>
      </c>
      <c r="DR242" s="112">
        <v>-20714.58843</v>
      </c>
      <c r="DS242" s="112">
        <v>-8384.5072099999998</v>
      </c>
      <c r="DT242" s="112">
        <v>1885.9827700000001</v>
      </c>
      <c r="DU242" s="112">
        <v>8067.4878200000003</v>
      </c>
      <c r="DV242" s="112">
        <v>20069.037530000001</v>
      </c>
      <c r="DW242" s="112">
        <v>36712.178540000001</v>
      </c>
      <c r="DX242" s="112">
        <v>55513.762970000003</v>
      </c>
      <c r="DY242" s="112">
        <v>68547.664319999996</v>
      </c>
      <c r="DZ242" s="112">
        <v>1527.25999</v>
      </c>
      <c r="EA242" s="112">
        <v>637.59136000000001</v>
      </c>
      <c r="EB242" s="112">
        <v>569.00211999999999</v>
      </c>
      <c r="EC242" s="112">
        <v>29.203700000000001</v>
      </c>
      <c r="ED242" s="112">
        <v>168.26150000000001</v>
      </c>
      <c r="EE242" s="112">
        <v>-375.40785</v>
      </c>
      <c r="EF242" s="112">
        <v>-518.62359000000004</v>
      </c>
      <c r="EG242" s="112">
        <v>-403.77233999999999</v>
      </c>
      <c r="EH242" s="112">
        <v>134.88146</v>
      </c>
      <c r="EI242" s="112">
        <v>3993.2079899999999</v>
      </c>
      <c r="EJ242" s="112">
        <v>3240.5133599999999</v>
      </c>
      <c r="EK242" s="112">
        <v>3684.52612</v>
      </c>
      <c r="EL242" s="112">
        <v>3030.4477000000002</v>
      </c>
      <c r="EM242" s="112">
        <v>4063.0974999999999</v>
      </c>
      <c r="EN242" s="112">
        <v>4593.6761500000002</v>
      </c>
      <c r="EO242" s="112">
        <v>4381.7494100000004</v>
      </c>
      <c r="EP242" s="112">
        <v>4076.9446600000001</v>
      </c>
      <c r="EQ242" s="114">
        <v>5213.5384599999998</v>
      </c>
    </row>
    <row r="243" spans="1:147" x14ac:dyDescent="0.25">
      <c r="A243" s="110" t="s">
        <v>192</v>
      </c>
      <c r="B243" s="110">
        <v>5760</v>
      </c>
      <c r="C243" s="110"/>
      <c r="D243" s="111">
        <v>1754.5755799999999</v>
      </c>
      <c r="E243" s="111">
        <v>1898.0532000000001</v>
      </c>
      <c r="F243" s="111">
        <v>1926.1411599999999</v>
      </c>
      <c r="G243" s="111">
        <v>1994.3312900000001</v>
      </c>
      <c r="H243" s="111">
        <v>2199.3657400000002</v>
      </c>
      <c r="I243" s="111">
        <v>2213.9409999999998</v>
      </c>
      <c r="J243" s="111">
        <v>2221.4036500000002</v>
      </c>
      <c r="K243" s="111">
        <v>1981.3904199999999</v>
      </c>
      <c r="L243" s="111">
        <v>2350.86733</v>
      </c>
      <c r="M243" s="111">
        <v>1778.16956</v>
      </c>
      <c r="N243" s="111">
        <v>2029.43732</v>
      </c>
      <c r="O243" s="111">
        <v>2000.1429599999999</v>
      </c>
      <c r="P243" s="111">
        <v>2260.7657100000001</v>
      </c>
      <c r="Q243" s="111">
        <v>2227.2658999999999</v>
      </c>
      <c r="R243" s="111">
        <v>2390.1800600000001</v>
      </c>
      <c r="S243" s="111">
        <v>2172.21351</v>
      </c>
      <c r="T243" s="111">
        <v>2210.0429300000001</v>
      </c>
      <c r="U243" s="111">
        <v>2478.8334799999998</v>
      </c>
      <c r="V243" s="112">
        <v>-23.593980000000101</v>
      </c>
      <c r="W243" s="112">
        <v>-131.38412</v>
      </c>
      <c r="X243" s="112">
        <v>-74.001800000000003</v>
      </c>
      <c r="Y243" s="112">
        <v>-266.43441999999999</v>
      </c>
      <c r="Z243" s="112">
        <v>-27.900159999999701</v>
      </c>
      <c r="AA243" s="112">
        <v>-176.23905999999999</v>
      </c>
      <c r="AB243" s="112">
        <v>49.190140000000198</v>
      </c>
      <c r="AC243" s="112">
        <v>-228.65251000000001</v>
      </c>
      <c r="AD243" s="112">
        <v>-127.96615</v>
      </c>
      <c r="AE243" s="111">
        <v>1696.77558</v>
      </c>
      <c r="AF243" s="111">
        <v>1840.2532000000001</v>
      </c>
      <c r="AG243" s="111">
        <v>1868.3411599999999</v>
      </c>
      <c r="AH243" s="111">
        <v>1936.5312899999999</v>
      </c>
      <c r="AI243" s="111">
        <v>2141.56574</v>
      </c>
      <c r="AJ243" s="111">
        <v>2156.1410000000001</v>
      </c>
      <c r="AK243" s="111">
        <v>2163.60365</v>
      </c>
      <c r="AL243" s="111">
        <v>1916.1363200000001</v>
      </c>
      <c r="AM243" s="111">
        <v>2283.0068799999999</v>
      </c>
      <c r="AN243" s="112">
        <v>81.393980000000099</v>
      </c>
      <c r="AO243" s="112">
        <v>189.18412000000001</v>
      </c>
      <c r="AP243" s="112">
        <v>131.80179999999999</v>
      </c>
      <c r="AQ243" s="112">
        <v>324.23442</v>
      </c>
      <c r="AR243" s="112">
        <v>85.700159999999897</v>
      </c>
      <c r="AS243" s="112">
        <v>234.03906000000001</v>
      </c>
      <c r="AT243" s="112">
        <v>8.6098600000000296</v>
      </c>
      <c r="AU243" s="112">
        <v>293.90661</v>
      </c>
      <c r="AV243" s="112">
        <v>195.82660000000001</v>
      </c>
      <c r="AW243" s="113">
        <v>0</v>
      </c>
      <c r="AX243" s="113">
        <v>0</v>
      </c>
      <c r="AY243" s="113">
        <v>30</v>
      </c>
      <c r="AZ243" s="113">
        <v>0</v>
      </c>
      <c r="BA243" s="113">
        <v>0</v>
      </c>
      <c r="BB243" s="113">
        <v>0</v>
      </c>
      <c r="BC243" s="113">
        <v>343.73635000000002</v>
      </c>
      <c r="BD243" s="113">
        <v>316.0643</v>
      </c>
      <c r="BE243" s="113">
        <v>1847.2372399999999</v>
      </c>
      <c r="BF243" s="112">
        <v>12.95</v>
      </c>
      <c r="BG243" s="112">
        <v>12.95</v>
      </c>
      <c r="BH243" s="112">
        <v>12.95</v>
      </c>
      <c r="BI243" s="112">
        <v>39.950000000000003</v>
      </c>
      <c r="BJ243" s="112">
        <v>43.9</v>
      </c>
      <c r="BK243" s="112">
        <v>42.5</v>
      </c>
      <c r="BL243" s="112">
        <v>64.375</v>
      </c>
      <c r="BM243" s="112">
        <v>265.35399999999998</v>
      </c>
      <c r="BN243" s="112">
        <v>42.5</v>
      </c>
      <c r="BO243" s="112">
        <v>-12.95</v>
      </c>
      <c r="BP243" s="112">
        <v>-12.95</v>
      </c>
      <c r="BQ243" s="112">
        <v>17.05</v>
      </c>
      <c r="BR243" s="112">
        <v>-39.950000000000003</v>
      </c>
      <c r="BS243" s="112">
        <v>-43.9</v>
      </c>
      <c r="BT243" s="112">
        <v>-42.5</v>
      </c>
      <c r="BU243" s="112">
        <v>279.36135000000002</v>
      </c>
      <c r="BV243" s="112">
        <v>50.710299999999997</v>
      </c>
      <c r="BW243" s="112">
        <v>1804.7372399999999</v>
      </c>
      <c r="BX243" s="112">
        <v>1696.77558</v>
      </c>
      <c r="BY243" s="112">
        <v>1840.2532000000001</v>
      </c>
      <c r="BZ243" s="112">
        <v>1898.3411599999999</v>
      </c>
      <c r="CA243" s="112">
        <v>1936.5312899999999</v>
      </c>
      <c r="CB243" s="112">
        <v>2141.56574</v>
      </c>
      <c r="CC243" s="112">
        <v>2156.1410000000001</v>
      </c>
      <c r="CD243" s="112">
        <v>2507.34</v>
      </c>
      <c r="CE243" s="112">
        <v>2232.2006200000001</v>
      </c>
      <c r="CF243" s="112">
        <v>4130.2441200000003</v>
      </c>
      <c r="CG243" s="112">
        <v>-94.343980000000002</v>
      </c>
      <c r="CH243" s="112">
        <v>-202.13412</v>
      </c>
      <c r="CI243" s="112">
        <v>-114.7518</v>
      </c>
      <c r="CJ243" s="112">
        <v>-364.18441999999999</v>
      </c>
      <c r="CK243" s="112">
        <v>-129.60015999999999</v>
      </c>
      <c r="CL243" s="112">
        <v>-276.53906000000001</v>
      </c>
      <c r="CM243" s="112">
        <v>270.75148999999999</v>
      </c>
      <c r="CN243" s="112">
        <v>-243.19631000000001</v>
      </c>
      <c r="CO243" s="112">
        <v>1608.9106400000001</v>
      </c>
      <c r="CP243" s="113">
        <v>2002.0473</v>
      </c>
      <c r="CQ243" s="113">
        <v>1696.6664499999999</v>
      </c>
      <c r="CR243" s="113">
        <v>1699.9997499999999</v>
      </c>
      <c r="CS243" s="113">
        <v>1642.5</v>
      </c>
      <c r="CT243" s="113">
        <v>1285</v>
      </c>
      <c r="CU243" s="113">
        <v>1250</v>
      </c>
      <c r="CV243" s="113">
        <v>1415</v>
      </c>
      <c r="CW243" s="113">
        <v>1360</v>
      </c>
      <c r="CX243" s="113">
        <v>3134.625</v>
      </c>
      <c r="CY243" s="113">
        <v>2102.3312999999998</v>
      </c>
      <c r="CZ243" s="113">
        <v>1821.91562</v>
      </c>
      <c r="DA243" s="113">
        <v>2101.0432599999999</v>
      </c>
      <c r="DB243" s="113">
        <v>1892.8406500000001</v>
      </c>
      <c r="DC243" s="113">
        <v>1530.8517999999999</v>
      </c>
      <c r="DD243" s="113">
        <v>1389.2160100000001</v>
      </c>
      <c r="DE243" s="113">
        <v>1849.84411</v>
      </c>
      <c r="DF243" s="113">
        <v>1677.8552199999999</v>
      </c>
      <c r="DG243" s="113">
        <v>3403.0086700000002</v>
      </c>
      <c r="DH243" s="113">
        <v>982.18718000000001</v>
      </c>
      <c r="DI243" s="113">
        <v>903.90562</v>
      </c>
      <c r="DJ243" s="113">
        <v>1297.7850599999999</v>
      </c>
      <c r="DK243" s="113">
        <v>1453.7668699999999</v>
      </c>
      <c r="DL243" s="113">
        <v>1221.3781799999999</v>
      </c>
      <c r="DM243" s="113">
        <v>1356.2814499999999</v>
      </c>
      <c r="DN243" s="113">
        <v>1546.15806</v>
      </c>
      <c r="DO243" s="113">
        <v>1617.3654799999999</v>
      </c>
      <c r="DP243" s="113">
        <v>1733.6082899999999</v>
      </c>
      <c r="DQ243" s="112">
        <v>1120.1441199999999</v>
      </c>
      <c r="DR243" s="112">
        <v>918.01</v>
      </c>
      <c r="DS243" s="112">
        <v>803.25819999999999</v>
      </c>
      <c r="DT243" s="112">
        <v>439.07378</v>
      </c>
      <c r="DU243" s="112">
        <v>309.47361999999998</v>
      </c>
      <c r="DV243" s="112">
        <v>32.934559999999998</v>
      </c>
      <c r="DW243" s="112">
        <v>303.68605000000002</v>
      </c>
      <c r="DX243" s="112">
        <v>60.489739999999998</v>
      </c>
      <c r="DY243" s="112">
        <v>1669.40038</v>
      </c>
      <c r="DZ243" s="112">
        <v>37.657640000000001</v>
      </c>
      <c r="EA243" s="112">
        <v>29.8614</v>
      </c>
      <c r="EB243" s="112">
        <v>21.523340000000001</v>
      </c>
      <c r="EC243" s="112">
        <v>7.4194000000000004</v>
      </c>
      <c r="ED243" s="112">
        <v>-7.84145</v>
      </c>
      <c r="EE243" s="112">
        <v>-9.7592400000000001</v>
      </c>
      <c r="EF243" s="112">
        <v>-10.814450000000001</v>
      </c>
      <c r="EG243" s="112">
        <v>-10.568960000000001</v>
      </c>
      <c r="EH243" s="112">
        <v>-0.52802000000000004</v>
      </c>
      <c r="EI243" s="112">
        <v>95.457639999999998</v>
      </c>
      <c r="EJ243" s="112">
        <v>87.6614</v>
      </c>
      <c r="EK243" s="112">
        <v>79.323340000000002</v>
      </c>
      <c r="EL243" s="112">
        <v>65.219399999999993</v>
      </c>
      <c r="EM243" s="112">
        <v>49.958550000000002</v>
      </c>
      <c r="EN243" s="112">
        <v>48.040759999999999</v>
      </c>
      <c r="EO243" s="112">
        <v>46.985550000000003</v>
      </c>
      <c r="EP243" s="112">
        <v>54.685040000000001</v>
      </c>
      <c r="EQ243" s="114">
        <v>67.331980000000001</v>
      </c>
    </row>
    <row r="244" spans="1:147" x14ac:dyDescent="0.25">
      <c r="A244" s="110" t="s">
        <v>191</v>
      </c>
      <c r="B244" s="110">
        <v>5591</v>
      </c>
      <c r="C244" s="110"/>
      <c r="D244" s="111">
        <v>92126.303520000001</v>
      </c>
      <c r="E244" s="111">
        <v>94301.439410000006</v>
      </c>
      <c r="F244" s="111">
        <v>96393.375929999995</v>
      </c>
      <c r="G244" s="111">
        <v>97416.387310000006</v>
      </c>
      <c r="H244" s="111">
        <v>102737.54898000001</v>
      </c>
      <c r="I244" s="111">
        <v>106408.63323000001</v>
      </c>
      <c r="J244" s="111">
        <v>109082.08387</v>
      </c>
      <c r="K244" s="111">
        <v>106986.88149</v>
      </c>
      <c r="L244" s="111">
        <v>113058.77019</v>
      </c>
      <c r="M244" s="111">
        <v>99250.627699999997</v>
      </c>
      <c r="N244" s="111">
        <v>93298.576950000002</v>
      </c>
      <c r="O244" s="111">
        <v>96703.631219999996</v>
      </c>
      <c r="P244" s="111">
        <v>99716.076579999994</v>
      </c>
      <c r="Q244" s="111">
        <v>106121.86692</v>
      </c>
      <c r="R244" s="111">
        <v>112898.16723000001</v>
      </c>
      <c r="S244" s="111">
        <v>110304.02907</v>
      </c>
      <c r="T244" s="111">
        <v>112490.93966</v>
      </c>
      <c r="U244" s="111">
        <v>117145.86289</v>
      </c>
      <c r="V244" s="112">
        <v>-7124.3241799999996</v>
      </c>
      <c r="W244" s="112">
        <v>1002.8624600000001</v>
      </c>
      <c r="X244" s="112">
        <v>-310.25529000000103</v>
      </c>
      <c r="Y244" s="112">
        <v>-2299.6892699999898</v>
      </c>
      <c r="Z244" s="112">
        <v>-3384.3179399999899</v>
      </c>
      <c r="AA244" s="112">
        <v>-6489.5339999999997</v>
      </c>
      <c r="AB244" s="112">
        <v>-1221.9452000000001</v>
      </c>
      <c r="AC244" s="112">
        <v>-5504.0581700000002</v>
      </c>
      <c r="AD244" s="112">
        <v>-4087.0927000000102</v>
      </c>
      <c r="AE244" s="111">
        <v>87991.033519999997</v>
      </c>
      <c r="AF244" s="111">
        <v>89881.811249999999</v>
      </c>
      <c r="AG244" s="111">
        <v>91051.447969999994</v>
      </c>
      <c r="AH244" s="111">
        <v>91638.149420000002</v>
      </c>
      <c r="AI244" s="111">
        <v>95496.972089999996</v>
      </c>
      <c r="AJ244" s="111">
        <v>99876.940919999994</v>
      </c>
      <c r="AK244" s="111">
        <v>100111.51995</v>
      </c>
      <c r="AL244" s="111">
        <v>100816.96793</v>
      </c>
      <c r="AM244" s="111">
        <v>106569.96943</v>
      </c>
      <c r="AN244" s="112">
        <v>11259.59418</v>
      </c>
      <c r="AO244" s="112">
        <v>3416.7656999999999</v>
      </c>
      <c r="AP244" s="112">
        <v>5652.18325</v>
      </c>
      <c r="AQ244" s="112">
        <v>8077.9271599999902</v>
      </c>
      <c r="AR244" s="112">
        <v>10624.894829999999</v>
      </c>
      <c r="AS244" s="112">
        <v>13021.22631</v>
      </c>
      <c r="AT244" s="112">
        <v>10192.509120000001</v>
      </c>
      <c r="AU244" s="112">
        <v>11673.971729999999</v>
      </c>
      <c r="AV244" s="112">
        <v>10575.893459999999</v>
      </c>
      <c r="AW244" s="113">
        <v>8421.8841599999996</v>
      </c>
      <c r="AX244" s="113">
        <v>17992.538789999999</v>
      </c>
      <c r="AY244" s="113">
        <v>12191.38103</v>
      </c>
      <c r="AZ244" s="113">
        <v>12877.13127</v>
      </c>
      <c r="BA244" s="113">
        <v>13080.8418</v>
      </c>
      <c r="BB244" s="113">
        <v>10778.85982</v>
      </c>
      <c r="BC244" s="113">
        <v>21562.276750000001</v>
      </c>
      <c r="BD244" s="113">
        <v>11585.627339999999</v>
      </c>
      <c r="BE244" s="113">
        <v>12454.52008</v>
      </c>
      <c r="BF244" s="112">
        <v>496.67356999999998</v>
      </c>
      <c r="BG244" s="112">
        <v>969.63914</v>
      </c>
      <c r="BH244" s="112">
        <v>3832.9774600000001</v>
      </c>
      <c r="BI244" s="112">
        <v>570.24235999999996</v>
      </c>
      <c r="BJ244" s="112">
        <v>2316.7662</v>
      </c>
      <c r="BK244" s="112">
        <v>3034.1415000000002</v>
      </c>
      <c r="BL244" s="112">
        <v>5031.4084899999998</v>
      </c>
      <c r="BM244" s="112">
        <v>2631.93145</v>
      </c>
      <c r="BN244" s="112">
        <v>4598.9384099999997</v>
      </c>
      <c r="BO244" s="112">
        <v>7925.2105899999997</v>
      </c>
      <c r="BP244" s="112">
        <v>17022.899649999999</v>
      </c>
      <c r="BQ244" s="112">
        <v>8358.4035700000004</v>
      </c>
      <c r="BR244" s="112">
        <v>12306.88891</v>
      </c>
      <c r="BS244" s="112">
        <v>10764.0756</v>
      </c>
      <c r="BT244" s="112">
        <v>7744.7183199999999</v>
      </c>
      <c r="BU244" s="112">
        <v>16530.868259999999</v>
      </c>
      <c r="BV244" s="112">
        <v>8953.6958900000009</v>
      </c>
      <c r="BW244" s="112">
        <v>7855.5816699999996</v>
      </c>
      <c r="BX244" s="112">
        <v>96412.917679999999</v>
      </c>
      <c r="BY244" s="112">
        <v>107874.35004</v>
      </c>
      <c r="BZ244" s="112">
        <v>103242.829</v>
      </c>
      <c r="CA244" s="112">
        <v>104515.28069</v>
      </c>
      <c r="CB244" s="112">
        <v>108577.81389</v>
      </c>
      <c r="CC244" s="112">
        <v>110655.80074000001</v>
      </c>
      <c r="CD244" s="112">
        <v>121673.79670000001</v>
      </c>
      <c r="CE244" s="112">
        <v>112402.59527000001</v>
      </c>
      <c r="CF244" s="112">
        <v>119024.48951</v>
      </c>
      <c r="CG244" s="112">
        <v>-3334.3835899999999</v>
      </c>
      <c r="CH244" s="112">
        <v>13606.133949999999</v>
      </c>
      <c r="CI244" s="112">
        <v>2706.2203199999999</v>
      </c>
      <c r="CJ244" s="112">
        <v>4228.9617500000004</v>
      </c>
      <c r="CK244" s="112">
        <v>139.18077</v>
      </c>
      <c r="CL244" s="112">
        <v>-5276.5079900000001</v>
      </c>
      <c r="CM244" s="112">
        <v>6338.3591399999996</v>
      </c>
      <c r="CN244" s="112">
        <v>-2720.2758399999998</v>
      </c>
      <c r="CO244" s="112">
        <v>-2720.3117900000002</v>
      </c>
      <c r="CP244" s="113">
        <v>61788.591419999997</v>
      </c>
      <c r="CQ244" s="113">
        <v>67847.318369999994</v>
      </c>
      <c r="CR244" s="113">
        <v>75804.04767</v>
      </c>
      <c r="CS244" s="113">
        <v>78889.791469999996</v>
      </c>
      <c r="CT244" s="113">
        <v>80713.211989999996</v>
      </c>
      <c r="CU244" s="113">
        <v>80670.756439999997</v>
      </c>
      <c r="CV244" s="113">
        <v>80809.578909999997</v>
      </c>
      <c r="CW244" s="113">
        <v>80993.279460000005</v>
      </c>
      <c r="CX244" s="113">
        <v>85768.079389999999</v>
      </c>
      <c r="CY244" s="113">
        <v>73737.655880000006</v>
      </c>
      <c r="CZ244" s="113">
        <v>81035.273719999997</v>
      </c>
      <c r="DA244" s="113">
        <v>87677.532139999996</v>
      </c>
      <c r="DB244" s="113">
        <v>93352.304529999994</v>
      </c>
      <c r="DC244" s="113">
        <v>95322.318899999998</v>
      </c>
      <c r="DD244" s="113">
        <v>96965.576000000001</v>
      </c>
      <c r="DE244" s="113">
        <v>99758.373619999998</v>
      </c>
      <c r="DF244" s="113">
        <v>102706.23115000001</v>
      </c>
      <c r="DG244" s="113">
        <v>106225.87258</v>
      </c>
      <c r="DH244" s="113">
        <v>54550.9836</v>
      </c>
      <c r="DI244" s="113">
        <v>48218.740539999999</v>
      </c>
      <c r="DJ244" s="113">
        <v>52198.049339999998</v>
      </c>
      <c r="DK244" s="113">
        <v>53613.660779999998</v>
      </c>
      <c r="DL244" s="113">
        <v>55435.749629999998</v>
      </c>
      <c r="DM244" s="113">
        <v>62397.970269999998</v>
      </c>
      <c r="DN244" s="113">
        <v>58713.586280000003</v>
      </c>
      <c r="DO244" s="113">
        <v>64378.859100000001</v>
      </c>
      <c r="DP244" s="113">
        <v>70615.812390000006</v>
      </c>
      <c r="DQ244" s="112">
        <v>19186.672279999999</v>
      </c>
      <c r="DR244" s="112">
        <v>32816.533179999999</v>
      </c>
      <c r="DS244" s="112">
        <v>35479.482799999998</v>
      </c>
      <c r="DT244" s="112">
        <v>39738.643750000003</v>
      </c>
      <c r="DU244" s="112">
        <v>39886.56927</v>
      </c>
      <c r="DV244" s="112">
        <v>34567.605730000003</v>
      </c>
      <c r="DW244" s="112">
        <v>41044.787340000003</v>
      </c>
      <c r="DX244" s="112">
        <v>38327.372049999998</v>
      </c>
      <c r="DY244" s="112">
        <v>35610.060189999997</v>
      </c>
      <c r="DZ244" s="112">
        <v>888.74257999999998</v>
      </c>
      <c r="EA244" s="112">
        <v>760.02585999999997</v>
      </c>
      <c r="EB244" s="112">
        <v>796.94609000000003</v>
      </c>
      <c r="EC244" s="112">
        <v>825.14364999999998</v>
      </c>
      <c r="ED244" s="112">
        <v>660.26887999999997</v>
      </c>
      <c r="EE244" s="112">
        <v>615.74458000000004</v>
      </c>
      <c r="EF244" s="112">
        <v>509.34169000000003</v>
      </c>
      <c r="EG244" s="112">
        <v>277.76184000000001</v>
      </c>
      <c r="EH244" s="112">
        <v>568.65863000000002</v>
      </c>
      <c r="EI244" s="112">
        <v>5024.0125799999996</v>
      </c>
      <c r="EJ244" s="112">
        <v>5179.6538600000003</v>
      </c>
      <c r="EK244" s="112">
        <v>6138.8740900000003</v>
      </c>
      <c r="EL244" s="112">
        <v>6603.3816500000003</v>
      </c>
      <c r="EM244" s="112">
        <v>7900.8458799999999</v>
      </c>
      <c r="EN244" s="112">
        <v>7147.4365799999996</v>
      </c>
      <c r="EO244" s="112">
        <v>9479.9056899999996</v>
      </c>
      <c r="EP244" s="112">
        <v>6447.6758399999999</v>
      </c>
      <c r="EQ244" s="114">
        <v>7057.4596300000003</v>
      </c>
    </row>
    <row r="245" spans="1:147" x14ac:dyDescent="0.25">
      <c r="A245" s="110" t="s">
        <v>190</v>
      </c>
      <c r="B245" s="110">
        <v>5412</v>
      </c>
      <c r="C245" s="110"/>
      <c r="D245" s="111">
        <v>2954.66597</v>
      </c>
      <c r="E245" s="111">
        <v>3201.2901400000001</v>
      </c>
      <c r="F245" s="111">
        <v>3358.63427</v>
      </c>
      <c r="G245" s="111">
        <v>3661.3353099999999</v>
      </c>
      <c r="H245" s="111">
        <v>3595.37734</v>
      </c>
      <c r="I245" s="111">
        <v>3697.5189399999999</v>
      </c>
      <c r="J245" s="111">
        <v>4436.8774199999998</v>
      </c>
      <c r="K245" s="111">
        <v>4024.6141499999999</v>
      </c>
      <c r="L245" s="111">
        <v>4260.2761200000004</v>
      </c>
      <c r="M245" s="111">
        <v>3029.43615</v>
      </c>
      <c r="N245" s="111">
        <v>3671.06459</v>
      </c>
      <c r="O245" s="111">
        <v>6803.27855</v>
      </c>
      <c r="P245" s="111">
        <v>3438.15229</v>
      </c>
      <c r="Q245" s="111">
        <v>4341.4643500000002</v>
      </c>
      <c r="R245" s="111">
        <v>4292.1913100000002</v>
      </c>
      <c r="S245" s="111">
        <v>3500.9160200000001</v>
      </c>
      <c r="T245" s="111">
        <v>5002.6975400000001</v>
      </c>
      <c r="U245" s="111">
        <v>4968.2190499999997</v>
      </c>
      <c r="V245" s="112">
        <v>-74.770179999999996</v>
      </c>
      <c r="W245" s="112">
        <v>-469.77445</v>
      </c>
      <c r="X245" s="112">
        <v>-3444.64428</v>
      </c>
      <c r="Y245" s="112">
        <v>223.18302</v>
      </c>
      <c r="Z245" s="112">
        <v>-746.08700999999996</v>
      </c>
      <c r="AA245" s="112">
        <v>-594.67237</v>
      </c>
      <c r="AB245" s="112">
        <v>935.96140000000003</v>
      </c>
      <c r="AC245" s="112">
        <v>-978.08339000000001</v>
      </c>
      <c r="AD245" s="112">
        <v>-707.94292999999902</v>
      </c>
      <c r="AE245" s="111">
        <v>2814.9439699999998</v>
      </c>
      <c r="AF245" s="111">
        <v>3061.4681399999999</v>
      </c>
      <c r="AG245" s="111">
        <v>3196.6677199999999</v>
      </c>
      <c r="AH245" s="111">
        <v>3442.6267600000001</v>
      </c>
      <c r="AI245" s="111">
        <v>3444.0667899999999</v>
      </c>
      <c r="AJ245" s="111">
        <v>3546.3863900000001</v>
      </c>
      <c r="AK245" s="111">
        <v>4286.1028699999997</v>
      </c>
      <c r="AL245" s="111">
        <v>3821.3752899999999</v>
      </c>
      <c r="AM245" s="111">
        <v>4042.2854200000002</v>
      </c>
      <c r="AN245" s="112">
        <v>214.49217999999999</v>
      </c>
      <c r="AO245" s="112">
        <v>609.59645</v>
      </c>
      <c r="AP245" s="112">
        <v>3606.6108300000001</v>
      </c>
      <c r="AQ245" s="112">
        <v>-4.4744700000001103</v>
      </c>
      <c r="AR245" s="112">
        <v>897.39756</v>
      </c>
      <c r="AS245" s="112">
        <v>745.80492000000004</v>
      </c>
      <c r="AT245" s="112">
        <v>-785.18685000000005</v>
      </c>
      <c r="AU245" s="112">
        <v>1181.3222499999999</v>
      </c>
      <c r="AV245" s="112">
        <v>925.93362999999999</v>
      </c>
      <c r="AW245" s="113">
        <v>758.06204000000002</v>
      </c>
      <c r="AX245" s="113">
        <v>394.15017999999998</v>
      </c>
      <c r="AY245" s="113">
        <v>785.16035999999997</v>
      </c>
      <c r="AZ245" s="113">
        <v>206.56504000000001</v>
      </c>
      <c r="BA245" s="113">
        <v>291.99221999999997</v>
      </c>
      <c r="BB245" s="113">
        <v>521.97475999999995</v>
      </c>
      <c r="BC245" s="113">
        <v>1302.5153600000001</v>
      </c>
      <c r="BD245" s="113">
        <v>200.74289999999999</v>
      </c>
      <c r="BE245" s="113">
        <v>378.00116000000003</v>
      </c>
      <c r="BF245" s="112">
        <v>0</v>
      </c>
      <c r="BG245" s="112">
        <v>0</v>
      </c>
      <c r="BH245" s="112">
        <v>0</v>
      </c>
      <c r="BI245" s="112">
        <v>132.88685000000001</v>
      </c>
      <c r="BJ245" s="112">
        <v>0</v>
      </c>
      <c r="BK245" s="112">
        <v>51.45</v>
      </c>
      <c r="BL245" s="112">
        <v>0</v>
      </c>
      <c r="BM245" s="112">
        <v>0</v>
      </c>
      <c r="BN245" s="112">
        <v>0</v>
      </c>
      <c r="BO245" s="112">
        <v>758.06204000000002</v>
      </c>
      <c r="BP245" s="112">
        <v>394.15017999999998</v>
      </c>
      <c r="BQ245" s="112">
        <v>785.16035999999997</v>
      </c>
      <c r="BR245" s="112">
        <v>73.678190000000001</v>
      </c>
      <c r="BS245" s="112">
        <v>291.99221999999997</v>
      </c>
      <c r="BT245" s="112">
        <v>470.52476000000001</v>
      </c>
      <c r="BU245" s="112">
        <v>1302.5153600000001</v>
      </c>
      <c r="BV245" s="112">
        <v>200.74289999999999</v>
      </c>
      <c r="BW245" s="112">
        <v>378.00116000000003</v>
      </c>
      <c r="BX245" s="112">
        <v>3573.0060100000001</v>
      </c>
      <c r="BY245" s="112">
        <v>3455.61832</v>
      </c>
      <c r="BZ245" s="112">
        <v>3981.8280800000002</v>
      </c>
      <c r="CA245" s="112">
        <v>3649.1918000000001</v>
      </c>
      <c r="CB245" s="112">
        <v>3736.0590099999999</v>
      </c>
      <c r="CC245" s="112">
        <v>4068.3611500000002</v>
      </c>
      <c r="CD245" s="112">
        <v>5588.61823</v>
      </c>
      <c r="CE245" s="112">
        <v>4022.1181900000001</v>
      </c>
      <c r="CF245" s="112">
        <v>4420.28658</v>
      </c>
      <c r="CG245" s="112">
        <v>543.56985999999995</v>
      </c>
      <c r="CH245" s="112">
        <v>-215.44627</v>
      </c>
      <c r="CI245" s="112">
        <v>-2821.4504700000002</v>
      </c>
      <c r="CJ245" s="112">
        <v>78.152659999999997</v>
      </c>
      <c r="CK245" s="112">
        <v>-605.40534000000002</v>
      </c>
      <c r="CL245" s="112">
        <v>-275.28016000000002</v>
      </c>
      <c r="CM245" s="112">
        <v>2087.7022099999999</v>
      </c>
      <c r="CN245" s="112">
        <v>-980.57934999999998</v>
      </c>
      <c r="CO245" s="112">
        <v>-547.93246999999997</v>
      </c>
      <c r="CP245" s="113">
        <v>3850</v>
      </c>
      <c r="CQ245" s="113">
        <v>3515</v>
      </c>
      <c r="CR245" s="113">
        <v>3530</v>
      </c>
      <c r="CS245" s="113">
        <v>2495</v>
      </c>
      <c r="CT245" s="113">
        <v>1910</v>
      </c>
      <c r="CU245" s="113">
        <v>1825</v>
      </c>
      <c r="CV245" s="113">
        <v>2640</v>
      </c>
      <c r="CW245" s="113">
        <v>2557.3492500000002</v>
      </c>
      <c r="CX245" s="113">
        <v>1720</v>
      </c>
      <c r="CY245" s="113">
        <v>4333.1234899999999</v>
      </c>
      <c r="CZ245" s="113">
        <v>4668.5781100000004</v>
      </c>
      <c r="DA245" s="113">
        <v>4038.6144399999998</v>
      </c>
      <c r="DB245" s="113">
        <v>3252.7743099999998</v>
      </c>
      <c r="DC245" s="113">
        <v>2546.5557699999999</v>
      </c>
      <c r="DD245" s="113">
        <v>2456.20696</v>
      </c>
      <c r="DE245" s="113">
        <v>3437.1759999999999</v>
      </c>
      <c r="DF245" s="113">
        <v>3158.3235399999999</v>
      </c>
      <c r="DG245" s="113">
        <v>2439.6182399999998</v>
      </c>
      <c r="DH245" s="113">
        <v>3185.4403000000002</v>
      </c>
      <c r="DI245" s="113">
        <v>3728.4151400000001</v>
      </c>
      <c r="DJ245" s="113">
        <v>5919.9019399999997</v>
      </c>
      <c r="DK245" s="113">
        <v>5055.9091500000004</v>
      </c>
      <c r="DL245" s="113">
        <v>4948.0582599999998</v>
      </c>
      <c r="DM245" s="113">
        <v>5132.9896099999996</v>
      </c>
      <c r="DN245" s="113">
        <v>4874.8799799999997</v>
      </c>
      <c r="DO245" s="113">
        <v>5170.66687</v>
      </c>
      <c r="DP245" s="113">
        <v>5508.8940400000001</v>
      </c>
      <c r="DQ245" s="112">
        <v>1147.68319</v>
      </c>
      <c r="DR245" s="112">
        <v>940.16296999999997</v>
      </c>
      <c r="DS245" s="112">
        <v>-1881.2874999999999</v>
      </c>
      <c r="DT245" s="112">
        <v>-1803.1348399999999</v>
      </c>
      <c r="DU245" s="112">
        <v>-2401.5024899999999</v>
      </c>
      <c r="DV245" s="112">
        <v>-2676.7826500000001</v>
      </c>
      <c r="DW245" s="112">
        <v>-1437.70398</v>
      </c>
      <c r="DX245" s="112">
        <v>-2012.3433299999999</v>
      </c>
      <c r="DY245" s="112">
        <v>-3069.2757999999999</v>
      </c>
      <c r="DZ245" s="112">
        <v>-0.14504</v>
      </c>
      <c r="EA245" s="112">
        <v>11.30405</v>
      </c>
      <c r="EB245" s="112">
        <v>13.478490000000001</v>
      </c>
      <c r="EC245" s="112">
        <v>16.844519999999999</v>
      </c>
      <c r="ED245" s="112">
        <v>7.4476100000000001</v>
      </c>
      <c r="EE245" s="112">
        <v>12.469670000000001</v>
      </c>
      <c r="EF245" s="112">
        <v>4.13096</v>
      </c>
      <c r="EG245" s="112">
        <v>19.22157</v>
      </c>
      <c r="EH245" s="112">
        <v>18.389510000000001</v>
      </c>
      <c r="EI245" s="112">
        <v>139.57696000000001</v>
      </c>
      <c r="EJ245" s="112">
        <v>151.12604999999999</v>
      </c>
      <c r="EK245" s="112">
        <v>175.44549000000001</v>
      </c>
      <c r="EL245" s="112">
        <v>235.55351999999999</v>
      </c>
      <c r="EM245" s="112">
        <v>158.75861</v>
      </c>
      <c r="EN245" s="112">
        <v>163.60266999999999</v>
      </c>
      <c r="EO245" s="112">
        <v>154.90595999999999</v>
      </c>
      <c r="EP245" s="112">
        <v>222.46056999999999</v>
      </c>
      <c r="EQ245" s="114">
        <v>236.38050999999999</v>
      </c>
    </row>
    <row r="246" spans="1:147" x14ac:dyDescent="0.25">
      <c r="A246" s="110" t="s">
        <v>188</v>
      </c>
      <c r="B246" s="110">
        <v>5609</v>
      </c>
      <c r="C246" s="110"/>
      <c r="D246" s="111">
        <v>1418.8437200000001</v>
      </c>
      <c r="E246" s="111">
        <v>1867.3305600000001</v>
      </c>
      <c r="F246" s="111">
        <v>1891.33026</v>
      </c>
      <c r="G246" s="111">
        <v>1979.0251900000001</v>
      </c>
      <c r="H246" s="111">
        <v>1742.3365799999999</v>
      </c>
      <c r="I246" s="111">
        <v>1702.7792999999999</v>
      </c>
      <c r="J246" s="111">
        <v>1802.3541</v>
      </c>
      <c r="K246" s="111">
        <v>1874.5569399999999</v>
      </c>
      <c r="L246" s="111">
        <v>1582.96774</v>
      </c>
      <c r="M246" s="111">
        <v>1922.9948899999999</v>
      </c>
      <c r="N246" s="111">
        <v>1806.4350899999999</v>
      </c>
      <c r="O246" s="111">
        <v>1748.87762</v>
      </c>
      <c r="P246" s="111">
        <v>2127.69481</v>
      </c>
      <c r="Q246" s="111">
        <v>1794.2525900000001</v>
      </c>
      <c r="R246" s="111">
        <v>1671.4383700000001</v>
      </c>
      <c r="S246" s="111">
        <v>1745.50433</v>
      </c>
      <c r="T246" s="111">
        <v>1833.0863300000001</v>
      </c>
      <c r="U246" s="111">
        <v>1627.0262700000001</v>
      </c>
      <c r="V246" s="112">
        <v>-504.15116999999998</v>
      </c>
      <c r="W246" s="112">
        <v>60.895470000000202</v>
      </c>
      <c r="X246" s="112">
        <v>142.45264</v>
      </c>
      <c r="Y246" s="112">
        <v>-148.66962000000001</v>
      </c>
      <c r="Z246" s="112">
        <v>-51.916010000000099</v>
      </c>
      <c r="AA246" s="112">
        <v>31.340929999999801</v>
      </c>
      <c r="AB246" s="112">
        <v>56.849769999999999</v>
      </c>
      <c r="AC246" s="112">
        <v>41.470609999999901</v>
      </c>
      <c r="AD246" s="112">
        <v>-44.058529999999998</v>
      </c>
      <c r="AE246" s="111">
        <v>1418.8437200000001</v>
      </c>
      <c r="AF246" s="111">
        <v>1731.7342599999999</v>
      </c>
      <c r="AG246" s="111">
        <v>1891.33026</v>
      </c>
      <c r="AH246" s="111">
        <v>1979.0251900000001</v>
      </c>
      <c r="AI246" s="111">
        <v>1711.2578799999999</v>
      </c>
      <c r="AJ246" s="111">
        <v>1609.3341</v>
      </c>
      <c r="AK246" s="111">
        <v>1768.5541000000001</v>
      </c>
      <c r="AL246" s="111">
        <v>1722.99784</v>
      </c>
      <c r="AM246" s="111">
        <v>1532.96774</v>
      </c>
      <c r="AN246" s="112">
        <v>504.15116999999998</v>
      </c>
      <c r="AO246" s="112">
        <v>74.700829999999996</v>
      </c>
      <c r="AP246" s="112">
        <v>-142.45264</v>
      </c>
      <c r="AQ246" s="112">
        <v>148.66962000000001</v>
      </c>
      <c r="AR246" s="112">
        <v>82.994710000000197</v>
      </c>
      <c r="AS246" s="112">
        <v>62.10427</v>
      </c>
      <c r="AT246" s="112">
        <v>-23.049770000000098</v>
      </c>
      <c r="AU246" s="112">
        <v>110.08848999999999</v>
      </c>
      <c r="AV246" s="112">
        <v>94.058530000000005</v>
      </c>
      <c r="AW246" s="113">
        <v>94.345650000000006</v>
      </c>
      <c r="AX246" s="113">
        <v>13.073</v>
      </c>
      <c r="AY246" s="113">
        <v>0</v>
      </c>
      <c r="AZ246" s="113">
        <v>0</v>
      </c>
      <c r="BA246" s="113">
        <v>122.39275000000001</v>
      </c>
      <c r="BB246" s="113">
        <v>34.964649999999999</v>
      </c>
      <c r="BC246" s="113">
        <v>40.436999999999998</v>
      </c>
      <c r="BD246" s="113">
        <v>163.3844</v>
      </c>
      <c r="BE246" s="113">
        <v>54.294550000000001</v>
      </c>
      <c r="BF246" s="112">
        <v>85.951999999999998</v>
      </c>
      <c r="BG246" s="112">
        <v>0</v>
      </c>
      <c r="BH246" s="112">
        <v>0</v>
      </c>
      <c r="BI246" s="112">
        <v>0</v>
      </c>
      <c r="BJ246" s="112">
        <v>0</v>
      </c>
      <c r="BK246" s="112">
        <v>0</v>
      </c>
      <c r="BL246" s="112">
        <v>0</v>
      </c>
      <c r="BM246" s="112">
        <v>0</v>
      </c>
      <c r="BN246" s="112">
        <v>0</v>
      </c>
      <c r="BO246" s="112">
        <v>8.3936499999999992</v>
      </c>
      <c r="BP246" s="112">
        <v>13.073</v>
      </c>
      <c r="BQ246" s="112">
        <v>0</v>
      </c>
      <c r="BR246" s="112">
        <v>0</v>
      </c>
      <c r="BS246" s="112">
        <v>122.39275000000001</v>
      </c>
      <c r="BT246" s="112">
        <v>34.964649999999999</v>
      </c>
      <c r="BU246" s="112">
        <v>40.436999999999998</v>
      </c>
      <c r="BV246" s="112">
        <v>163.3844</v>
      </c>
      <c r="BW246" s="112">
        <v>54.294550000000001</v>
      </c>
      <c r="BX246" s="112">
        <v>1513.1893700000001</v>
      </c>
      <c r="BY246" s="112">
        <v>1744.80726</v>
      </c>
      <c r="BZ246" s="112">
        <v>1891.33026</v>
      </c>
      <c r="CA246" s="112">
        <v>1979.0251900000001</v>
      </c>
      <c r="CB246" s="112">
        <v>1833.6506300000001</v>
      </c>
      <c r="CC246" s="112">
        <v>1644.2987499999999</v>
      </c>
      <c r="CD246" s="112">
        <v>1808.9911</v>
      </c>
      <c r="CE246" s="112">
        <v>1886.3822399999999</v>
      </c>
      <c r="CF246" s="112">
        <v>1587.2622899999999</v>
      </c>
      <c r="CG246" s="112">
        <v>-495.75752</v>
      </c>
      <c r="CH246" s="112">
        <v>-61.627830000000003</v>
      </c>
      <c r="CI246" s="112">
        <v>142.45264</v>
      </c>
      <c r="CJ246" s="112">
        <v>-148.66962000000001</v>
      </c>
      <c r="CK246" s="112">
        <v>39.398040000000002</v>
      </c>
      <c r="CL246" s="112">
        <v>-27.139620000000001</v>
      </c>
      <c r="CM246" s="112">
        <v>63.48677</v>
      </c>
      <c r="CN246" s="112">
        <v>53.295909999999999</v>
      </c>
      <c r="CO246" s="112">
        <v>-39.763979999999997</v>
      </c>
      <c r="CP246" s="113">
        <v>601.04562999999996</v>
      </c>
      <c r="CQ246" s="113">
        <v>575.57597999999996</v>
      </c>
      <c r="CR246" s="113">
        <v>549.94023000000004</v>
      </c>
      <c r="CS246" s="113">
        <v>524.16633000000002</v>
      </c>
      <c r="CT246" s="113">
        <v>498.44502999999997</v>
      </c>
      <c r="CU246" s="113">
        <v>472.72428000000002</v>
      </c>
      <c r="CV246" s="113">
        <v>433.6164</v>
      </c>
      <c r="CW246" s="113">
        <v>407.69242000000003</v>
      </c>
      <c r="CX246" s="113">
        <v>381.75605000000002</v>
      </c>
      <c r="CY246" s="113">
        <v>845.55318</v>
      </c>
      <c r="CZ246" s="113">
        <v>803.94808</v>
      </c>
      <c r="DA246" s="113">
        <v>759.20189000000005</v>
      </c>
      <c r="DB246" s="113">
        <v>938.44793000000004</v>
      </c>
      <c r="DC246" s="113">
        <v>826.13941</v>
      </c>
      <c r="DD246" s="113">
        <v>707.61037999999996</v>
      </c>
      <c r="DE246" s="113">
        <v>748.37819999999999</v>
      </c>
      <c r="DF246" s="113">
        <v>778.25091999999995</v>
      </c>
      <c r="DG246" s="113">
        <v>687.38181999999995</v>
      </c>
      <c r="DH246" s="113">
        <v>4390.8032400000002</v>
      </c>
      <c r="DI246" s="113">
        <v>4410.8259699999999</v>
      </c>
      <c r="DJ246" s="113">
        <v>4223.6271399999996</v>
      </c>
      <c r="DK246" s="113">
        <v>4555.0428000000002</v>
      </c>
      <c r="DL246" s="113">
        <v>4403.3362399999996</v>
      </c>
      <c r="DM246" s="113">
        <v>4311.9468299999999</v>
      </c>
      <c r="DN246" s="113">
        <v>4302.5103099999997</v>
      </c>
      <c r="DO246" s="113">
        <v>4279.0871200000001</v>
      </c>
      <c r="DP246" s="113">
        <v>4227.982</v>
      </c>
      <c r="DQ246" s="112">
        <v>-3545.2500599999998</v>
      </c>
      <c r="DR246" s="112">
        <v>-3606.8778900000002</v>
      </c>
      <c r="DS246" s="112">
        <v>-3464.4252499999998</v>
      </c>
      <c r="DT246" s="112">
        <v>-3616.5948699999999</v>
      </c>
      <c r="DU246" s="112">
        <v>-3577.1968299999999</v>
      </c>
      <c r="DV246" s="112">
        <v>-3604.3364499999998</v>
      </c>
      <c r="DW246" s="112">
        <v>-3554.13211</v>
      </c>
      <c r="DX246" s="112">
        <v>-3500.8362000000002</v>
      </c>
      <c r="DY246" s="112">
        <v>-3540.6001799999999</v>
      </c>
      <c r="DZ246" s="112">
        <v>5.9461700000000004</v>
      </c>
      <c r="EA246" s="112">
        <v>6.4875400000000001</v>
      </c>
      <c r="EB246" s="112">
        <v>5.5598299999999998</v>
      </c>
      <c r="EC246" s="112">
        <v>1.1911799999999999</v>
      </c>
      <c r="ED246" s="112">
        <v>-4.6512700000000002</v>
      </c>
      <c r="EE246" s="112">
        <v>1.3303799999999999</v>
      </c>
      <c r="EF246" s="112">
        <v>-23.191420000000001</v>
      </c>
      <c r="EG246" s="112">
        <v>-6.5035999999999996</v>
      </c>
      <c r="EH246" s="112">
        <v>-9.0950500000000005</v>
      </c>
      <c r="EI246" s="112">
        <v>5.9461700000000004</v>
      </c>
      <c r="EJ246" s="112">
        <v>142.08354</v>
      </c>
      <c r="EK246" s="112">
        <v>5.5598299999999998</v>
      </c>
      <c r="EL246" s="112">
        <v>1.1911799999999999</v>
      </c>
      <c r="EM246" s="112">
        <v>26.42773</v>
      </c>
      <c r="EN246" s="112">
        <v>94.775379999999998</v>
      </c>
      <c r="EO246" s="112">
        <v>10.60858</v>
      </c>
      <c r="EP246" s="112">
        <v>145.05539999999999</v>
      </c>
      <c r="EQ246" s="114">
        <v>40.904949999999999</v>
      </c>
    </row>
    <row r="247" spans="1:147" x14ac:dyDescent="0.25">
      <c r="A247" s="110" t="s">
        <v>187</v>
      </c>
      <c r="B247" s="110">
        <v>5413</v>
      </c>
      <c r="C247" s="110"/>
      <c r="D247" s="111">
        <v>5501.1470499999996</v>
      </c>
      <c r="E247" s="111">
        <v>6200.1616299999996</v>
      </c>
      <c r="F247" s="111">
        <v>6173.36085</v>
      </c>
      <c r="G247" s="111">
        <v>6571.0248000000001</v>
      </c>
      <c r="H247" s="111">
        <v>6723.9991</v>
      </c>
      <c r="I247" s="111">
        <v>7061.4463699999997</v>
      </c>
      <c r="J247" s="111">
        <v>7286.4420300000002</v>
      </c>
      <c r="K247" s="111">
        <v>7430.6421200000004</v>
      </c>
      <c r="L247" s="111">
        <v>7897.3400199999996</v>
      </c>
      <c r="M247" s="111">
        <v>9017.6915700000009</v>
      </c>
      <c r="N247" s="111">
        <v>6338.34879</v>
      </c>
      <c r="O247" s="111">
        <v>6284.1357699999999</v>
      </c>
      <c r="P247" s="111">
        <v>7017.8018199999997</v>
      </c>
      <c r="Q247" s="111">
        <v>6734.3553599999996</v>
      </c>
      <c r="R247" s="111">
        <v>7233.6745899999996</v>
      </c>
      <c r="S247" s="111">
        <v>7745.2117099999996</v>
      </c>
      <c r="T247" s="111">
        <v>8256.1375000000007</v>
      </c>
      <c r="U247" s="111">
        <v>8216.4195199999995</v>
      </c>
      <c r="V247" s="112">
        <v>-3516.5445199999999</v>
      </c>
      <c r="W247" s="112">
        <v>-138.18716000000001</v>
      </c>
      <c r="X247" s="112">
        <v>-110.77491999999999</v>
      </c>
      <c r="Y247" s="112">
        <v>-446.77701999999999</v>
      </c>
      <c r="Z247" s="112">
        <v>-10.356259999999599</v>
      </c>
      <c r="AA247" s="112">
        <v>-172.22821999999999</v>
      </c>
      <c r="AB247" s="112">
        <v>-458.76967999999903</v>
      </c>
      <c r="AC247" s="112">
        <v>-825.49537999999995</v>
      </c>
      <c r="AD247" s="112">
        <v>-319.0795</v>
      </c>
      <c r="AE247" s="111">
        <v>5031.4403499999999</v>
      </c>
      <c r="AF247" s="111">
        <v>5709.2327299999997</v>
      </c>
      <c r="AG247" s="111">
        <v>5659.7587800000001</v>
      </c>
      <c r="AH247" s="111">
        <v>6026.6193000000003</v>
      </c>
      <c r="AI247" s="111">
        <v>6136.0756499999998</v>
      </c>
      <c r="AJ247" s="111">
        <v>6208.4329200000002</v>
      </c>
      <c r="AK247" s="111">
        <v>6445.4458800000002</v>
      </c>
      <c r="AL247" s="111">
        <v>6717.4813400000003</v>
      </c>
      <c r="AM247" s="111">
        <v>7045.9189200000001</v>
      </c>
      <c r="AN247" s="112">
        <v>3986.2512200000001</v>
      </c>
      <c r="AO247" s="112">
        <v>629.11605999999995</v>
      </c>
      <c r="AP247" s="112">
        <v>624.37698999999998</v>
      </c>
      <c r="AQ247" s="112">
        <v>991.18251999999904</v>
      </c>
      <c r="AR247" s="112">
        <v>598.27971000000002</v>
      </c>
      <c r="AS247" s="112">
        <v>1025.2416700000001</v>
      </c>
      <c r="AT247" s="112">
        <v>1299.7658300000001</v>
      </c>
      <c r="AU247" s="112">
        <v>1538.65616</v>
      </c>
      <c r="AV247" s="112">
        <v>1170.5006000000001</v>
      </c>
      <c r="AW247" s="113">
        <v>2714.7376100000001</v>
      </c>
      <c r="AX247" s="113">
        <v>643.86653999999999</v>
      </c>
      <c r="AY247" s="113">
        <v>1026.2999299999999</v>
      </c>
      <c r="AZ247" s="113">
        <v>2177.6148899999998</v>
      </c>
      <c r="BA247" s="113">
        <v>2681.6111999999998</v>
      </c>
      <c r="BB247" s="113">
        <v>677.00220999999999</v>
      </c>
      <c r="BC247" s="113">
        <v>667.02748999999994</v>
      </c>
      <c r="BD247" s="113">
        <v>1045.0914</v>
      </c>
      <c r="BE247" s="113">
        <v>216.87148999999999</v>
      </c>
      <c r="BF247" s="112">
        <v>0</v>
      </c>
      <c r="BG247" s="112">
        <v>71.47045</v>
      </c>
      <c r="BH247" s="112">
        <v>40.232999999999997</v>
      </c>
      <c r="BI247" s="112">
        <v>1209.6890000000001</v>
      </c>
      <c r="BJ247" s="112">
        <v>99.334999999999994</v>
      </c>
      <c r="BK247" s="112">
        <v>207.34466</v>
      </c>
      <c r="BL247" s="112">
        <v>8.5</v>
      </c>
      <c r="BM247" s="112">
        <v>155.32140000000001</v>
      </c>
      <c r="BN247" s="112">
        <v>18.888470000000002</v>
      </c>
      <c r="BO247" s="112">
        <v>2714.7376100000001</v>
      </c>
      <c r="BP247" s="112">
        <v>572.39608999999996</v>
      </c>
      <c r="BQ247" s="112">
        <v>986.06692999999996</v>
      </c>
      <c r="BR247" s="112">
        <v>967.92588999999998</v>
      </c>
      <c r="BS247" s="112">
        <v>2582.2761999999998</v>
      </c>
      <c r="BT247" s="112">
        <v>469.65755000000001</v>
      </c>
      <c r="BU247" s="112">
        <v>658.52748999999994</v>
      </c>
      <c r="BV247" s="112">
        <v>889.77</v>
      </c>
      <c r="BW247" s="112">
        <v>197.98302000000001</v>
      </c>
      <c r="BX247" s="112">
        <v>7746.17796</v>
      </c>
      <c r="BY247" s="112">
        <v>6353.0992699999997</v>
      </c>
      <c r="BZ247" s="112">
        <v>6686.0587100000002</v>
      </c>
      <c r="CA247" s="112">
        <v>8204.2341899999992</v>
      </c>
      <c r="CB247" s="112">
        <v>8817.68685</v>
      </c>
      <c r="CC247" s="112">
        <v>6885.4351299999998</v>
      </c>
      <c r="CD247" s="112">
        <v>7112.4733699999997</v>
      </c>
      <c r="CE247" s="112">
        <v>7762.5727399999996</v>
      </c>
      <c r="CF247" s="112">
        <v>7262.7904099999996</v>
      </c>
      <c r="CG247" s="112">
        <v>-1271.51361</v>
      </c>
      <c r="CH247" s="112">
        <v>-56.719970000000004</v>
      </c>
      <c r="CI247" s="112">
        <v>361.68993999999998</v>
      </c>
      <c r="CJ247" s="112">
        <v>-23.256630000000001</v>
      </c>
      <c r="CK247" s="112">
        <v>1983.99649</v>
      </c>
      <c r="CL247" s="112">
        <v>-555.58411999999998</v>
      </c>
      <c r="CM247" s="112">
        <v>-641.23833999999999</v>
      </c>
      <c r="CN247" s="112">
        <v>-648.88616000000002</v>
      </c>
      <c r="CO247" s="112">
        <v>-972.51757999999995</v>
      </c>
      <c r="CP247" s="113">
        <v>9146.4875499999998</v>
      </c>
      <c r="CQ247" s="113">
        <v>8727.2026999999998</v>
      </c>
      <c r="CR247" s="113">
        <v>8306.1875</v>
      </c>
      <c r="CS247" s="113">
        <v>10095.6872</v>
      </c>
      <c r="CT247" s="113">
        <v>9885.1918000000005</v>
      </c>
      <c r="CU247" s="113">
        <v>9505.7039999999997</v>
      </c>
      <c r="CV247" s="113">
        <v>9063</v>
      </c>
      <c r="CW247" s="113">
        <v>10842.8</v>
      </c>
      <c r="CX247" s="113">
        <v>10322.6</v>
      </c>
      <c r="CY247" s="113">
        <v>9860.0882199999996</v>
      </c>
      <c r="CZ247" s="113">
        <v>9502.4292800000003</v>
      </c>
      <c r="DA247" s="113">
        <v>9404.6424499999994</v>
      </c>
      <c r="DB247" s="113">
        <v>10949.51397</v>
      </c>
      <c r="DC247" s="113">
        <v>10555.60374</v>
      </c>
      <c r="DD247" s="113">
        <v>10018.55299</v>
      </c>
      <c r="DE247" s="113">
        <v>9608.0092399999994</v>
      </c>
      <c r="DF247" s="113">
        <v>11208.522859999999</v>
      </c>
      <c r="DG247" s="113">
        <v>10757.31286</v>
      </c>
      <c r="DH247" s="113">
        <v>9576.2851200000005</v>
      </c>
      <c r="DI247" s="113">
        <v>9275.3461499999994</v>
      </c>
      <c r="DJ247" s="113">
        <v>8815.8693800000001</v>
      </c>
      <c r="DK247" s="113">
        <v>8117.5496000000003</v>
      </c>
      <c r="DL247" s="113">
        <v>5668.8428800000002</v>
      </c>
      <c r="DM247" s="113">
        <v>5689.6712500000003</v>
      </c>
      <c r="DN247" s="113">
        <v>5920.3658400000004</v>
      </c>
      <c r="DO247" s="113">
        <v>8469.7656200000001</v>
      </c>
      <c r="DP247" s="113">
        <v>8991.0732000000007</v>
      </c>
      <c r="DQ247" s="112">
        <v>283.80309999999997</v>
      </c>
      <c r="DR247" s="112">
        <v>227.08313000000001</v>
      </c>
      <c r="DS247" s="112">
        <v>588.77306999999996</v>
      </c>
      <c r="DT247" s="112">
        <v>2831.9643700000001</v>
      </c>
      <c r="DU247" s="112">
        <v>4886.7608600000003</v>
      </c>
      <c r="DV247" s="112">
        <v>4328.8817399999998</v>
      </c>
      <c r="DW247" s="112">
        <v>3687.6433999999999</v>
      </c>
      <c r="DX247" s="112">
        <v>2738.7572399999999</v>
      </c>
      <c r="DY247" s="112">
        <v>1766.23966</v>
      </c>
      <c r="DZ247" s="112">
        <v>-2.02684</v>
      </c>
      <c r="EA247" s="112">
        <v>-54.536209999999997</v>
      </c>
      <c r="EB247" s="112">
        <v>-77.430989999999994</v>
      </c>
      <c r="EC247" s="112">
        <v>-86.14385</v>
      </c>
      <c r="ED247" s="112">
        <v>-115.71057999999999</v>
      </c>
      <c r="EE247" s="112">
        <v>-168.86255</v>
      </c>
      <c r="EF247" s="112">
        <v>-220.00824</v>
      </c>
      <c r="EG247" s="112">
        <v>-224.23548</v>
      </c>
      <c r="EH247" s="112">
        <v>-256.20726999999999</v>
      </c>
      <c r="EI247" s="112">
        <v>467.68016</v>
      </c>
      <c r="EJ247" s="112">
        <v>436.39278999999999</v>
      </c>
      <c r="EK247" s="112">
        <v>436.17101000000002</v>
      </c>
      <c r="EL247" s="112">
        <v>458.26215000000002</v>
      </c>
      <c r="EM247" s="112">
        <v>472.21242000000001</v>
      </c>
      <c r="EN247" s="112">
        <v>684.15044999999998</v>
      </c>
      <c r="EO247" s="112">
        <v>620.98775999999998</v>
      </c>
      <c r="EP247" s="112">
        <v>488.92552000000001</v>
      </c>
      <c r="EQ247" s="114">
        <v>595.21373000000006</v>
      </c>
    </row>
    <row r="248" spans="1:147" x14ac:dyDescent="0.25">
      <c r="A248" s="110" t="s">
        <v>186</v>
      </c>
      <c r="B248" s="110">
        <v>5861</v>
      </c>
      <c r="C248" s="110"/>
      <c r="D248" s="111">
        <v>42497.626409999997</v>
      </c>
      <c r="E248" s="111">
        <v>43732.149980000002</v>
      </c>
      <c r="F248" s="111">
        <v>54894.735240000002</v>
      </c>
      <c r="G248" s="111">
        <v>66963.295540000006</v>
      </c>
      <c r="H248" s="111">
        <v>68395.395860000004</v>
      </c>
      <c r="I248" s="111">
        <v>62688.441579999999</v>
      </c>
      <c r="J248" s="111">
        <v>70466.543049999993</v>
      </c>
      <c r="K248" s="111">
        <v>154451.87922999999</v>
      </c>
      <c r="L248" s="111">
        <v>58094.161220000002</v>
      </c>
      <c r="M248" s="111">
        <v>42898.922720000002</v>
      </c>
      <c r="N248" s="111">
        <v>38898.984270000001</v>
      </c>
      <c r="O248" s="111">
        <v>58874.198830000001</v>
      </c>
      <c r="P248" s="111">
        <v>68403.338210000002</v>
      </c>
      <c r="Q248" s="111">
        <v>66871.372000000003</v>
      </c>
      <c r="R248" s="111">
        <v>57982.369429999999</v>
      </c>
      <c r="S248" s="111">
        <v>70228.387029999998</v>
      </c>
      <c r="T248" s="111">
        <v>159827.9241</v>
      </c>
      <c r="U248" s="111">
        <v>59005.431900000003</v>
      </c>
      <c r="V248" s="112">
        <v>-401.29631000000501</v>
      </c>
      <c r="W248" s="112">
        <v>4833.1657100000002</v>
      </c>
      <c r="X248" s="112">
        <v>-3979.4635899999998</v>
      </c>
      <c r="Y248" s="112">
        <v>-1440.04267</v>
      </c>
      <c r="Z248" s="112">
        <v>1524.02386</v>
      </c>
      <c r="AA248" s="112">
        <v>4706.07215</v>
      </c>
      <c r="AB248" s="112">
        <v>238.15601999999501</v>
      </c>
      <c r="AC248" s="112">
        <v>-5376.0448700000097</v>
      </c>
      <c r="AD248" s="112">
        <v>-911.27068000000099</v>
      </c>
      <c r="AE248" s="111">
        <v>40484.268660000002</v>
      </c>
      <c r="AF248" s="111">
        <v>40613.504930000003</v>
      </c>
      <c r="AG248" s="111">
        <v>53369.533239999997</v>
      </c>
      <c r="AH248" s="111">
        <v>63155.128290000001</v>
      </c>
      <c r="AI248" s="111">
        <v>66154.87586</v>
      </c>
      <c r="AJ248" s="111">
        <v>57569.78746</v>
      </c>
      <c r="AK248" s="111">
        <v>68218.105349999998</v>
      </c>
      <c r="AL248" s="111">
        <v>152242.52908000001</v>
      </c>
      <c r="AM248" s="111">
        <v>55688.520669999998</v>
      </c>
      <c r="AN248" s="112">
        <v>2414.6540599999998</v>
      </c>
      <c r="AO248" s="112">
        <v>-1714.5206599999999</v>
      </c>
      <c r="AP248" s="112">
        <v>5504.6655899999996</v>
      </c>
      <c r="AQ248" s="112">
        <v>5248.2099200000002</v>
      </c>
      <c r="AR248" s="112">
        <v>716.49614000000304</v>
      </c>
      <c r="AS248" s="112">
        <v>412.58196999999899</v>
      </c>
      <c r="AT248" s="112">
        <v>2010.2816800000001</v>
      </c>
      <c r="AU248" s="112">
        <v>7585.3950199999999</v>
      </c>
      <c r="AV248" s="112">
        <v>3316.9112300000102</v>
      </c>
      <c r="AW248" s="113">
        <v>9801.2968700000001</v>
      </c>
      <c r="AX248" s="113">
        <v>15156.04832</v>
      </c>
      <c r="AY248" s="113">
        <v>16883.259969999999</v>
      </c>
      <c r="AZ248" s="113">
        <v>7618.1967000000004</v>
      </c>
      <c r="BA248" s="113">
        <v>7981.9839000000002</v>
      </c>
      <c r="BB248" s="113">
        <v>4387.0872900000004</v>
      </c>
      <c r="BC248" s="113">
        <v>1544.6506199999999</v>
      </c>
      <c r="BD248" s="113">
        <v>672.56599000000006</v>
      </c>
      <c r="BE248" s="113">
        <v>848.43479000000002</v>
      </c>
      <c r="BF248" s="112">
        <v>949.67885000000001</v>
      </c>
      <c r="BG248" s="112">
        <v>195.923</v>
      </c>
      <c r="BH248" s="112">
        <v>20801.9313</v>
      </c>
      <c r="BI248" s="112">
        <v>1796.1657</v>
      </c>
      <c r="BJ248" s="112">
        <v>1124.89465</v>
      </c>
      <c r="BK248" s="112">
        <v>433.25</v>
      </c>
      <c r="BL248" s="112">
        <v>589.48512000000005</v>
      </c>
      <c r="BM248" s="112">
        <v>209.49414999999999</v>
      </c>
      <c r="BN248" s="112">
        <v>64.154250000000005</v>
      </c>
      <c r="BO248" s="112">
        <v>8851.6180199999999</v>
      </c>
      <c r="BP248" s="112">
        <v>14960.125319999999</v>
      </c>
      <c r="BQ248" s="112">
        <v>-3918.6713300000001</v>
      </c>
      <c r="BR248" s="112">
        <v>5822.0309999999999</v>
      </c>
      <c r="BS248" s="112">
        <v>6857.08925</v>
      </c>
      <c r="BT248" s="112">
        <v>3953.8372899999999</v>
      </c>
      <c r="BU248" s="112">
        <v>955.16549999999995</v>
      </c>
      <c r="BV248" s="112">
        <v>463.07184000000001</v>
      </c>
      <c r="BW248" s="112">
        <v>784.28053999999997</v>
      </c>
      <c r="BX248" s="112">
        <v>50285.56553</v>
      </c>
      <c r="BY248" s="112">
        <v>55769.553249999997</v>
      </c>
      <c r="BZ248" s="112">
        <v>70252.793210000003</v>
      </c>
      <c r="CA248" s="112">
        <v>70773.324989999994</v>
      </c>
      <c r="CB248" s="112">
        <v>74136.859760000007</v>
      </c>
      <c r="CC248" s="112">
        <v>61956.874750000003</v>
      </c>
      <c r="CD248" s="112">
        <v>69762.755969999998</v>
      </c>
      <c r="CE248" s="112">
        <v>152915.09507000001</v>
      </c>
      <c r="CF248" s="112">
        <v>56536.955459999997</v>
      </c>
      <c r="CG248" s="112">
        <v>6436.96396</v>
      </c>
      <c r="CH248" s="112">
        <v>16674.645980000001</v>
      </c>
      <c r="CI248" s="112">
        <v>-9423.3369199999997</v>
      </c>
      <c r="CJ248" s="112">
        <v>573.82108000000005</v>
      </c>
      <c r="CK248" s="112">
        <v>6140.5931099999998</v>
      </c>
      <c r="CL248" s="112">
        <v>3541.2553200000002</v>
      </c>
      <c r="CM248" s="112">
        <v>-1055.11618</v>
      </c>
      <c r="CN248" s="112">
        <v>-7122.3231800000003</v>
      </c>
      <c r="CO248" s="112">
        <v>-2532.63069</v>
      </c>
      <c r="CP248" s="113">
        <v>18090</v>
      </c>
      <c r="CQ248" s="113">
        <v>33985</v>
      </c>
      <c r="CR248" s="113">
        <v>23680</v>
      </c>
      <c r="CS248" s="113">
        <v>19375</v>
      </c>
      <c r="CT248" s="113">
        <v>32190.400000000001</v>
      </c>
      <c r="CU248" s="113">
        <v>42808</v>
      </c>
      <c r="CV248" s="113">
        <v>43601.9</v>
      </c>
      <c r="CW248" s="113">
        <v>39321.9</v>
      </c>
      <c r="CX248" s="113">
        <v>39066.199999999997</v>
      </c>
      <c r="CY248" s="113">
        <v>22425.446769999999</v>
      </c>
      <c r="CZ248" s="113">
        <v>39052.52865</v>
      </c>
      <c r="DA248" s="113">
        <v>40608.54752</v>
      </c>
      <c r="DB248" s="113">
        <v>47044.49424</v>
      </c>
      <c r="DC248" s="113">
        <v>55022.40481</v>
      </c>
      <c r="DD248" s="113">
        <v>46659.437850000002</v>
      </c>
      <c r="DE248" s="113">
        <v>52208.878770000003</v>
      </c>
      <c r="DF248" s="113">
        <v>113533.29498000001</v>
      </c>
      <c r="DG248" s="113">
        <v>46701.173580000002</v>
      </c>
      <c r="DH248" s="113">
        <v>24448.09245</v>
      </c>
      <c r="DI248" s="113">
        <v>24400.528350000001</v>
      </c>
      <c r="DJ248" s="113">
        <v>35379.884140000002</v>
      </c>
      <c r="DK248" s="113">
        <v>41253.327929999999</v>
      </c>
      <c r="DL248" s="113">
        <v>43090.645389999998</v>
      </c>
      <c r="DM248" s="113">
        <v>31186.42311</v>
      </c>
      <c r="DN248" s="113">
        <v>37790.980210000002</v>
      </c>
      <c r="DO248" s="113">
        <v>106462.01985</v>
      </c>
      <c r="DP248" s="113">
        <v>42247.51281</v>
      </c>
      <c r="DQ248" s="112">
        <v>-2022.6456800000001</v>
      </c>
      <c r="DR248" s="112">
        <v>14652.0003</v>
      </c>
      <c r="DS248" s="112">
        <v>5228.66338</v>
      </c>
      <c r="DT248" s="112">
        <v>5791.1663099999996</v>
      </c>
      <c r="DU248" s="112">
        <v>11931.75942</v>
      </c>
      <c r="DV248" s="112">
        <v>15473.014740000001</v>
      </c>
      <c r="DW248" s="112">
        <v>14417.89856</v>
      </c>
      <c r="DX248" s="112">
        <v>7071.27513</v>
      </c>
      <c r="DY248" s="112">
        <v>4453.6607700000004</v>
      </c>
      <c r="DZ248" s="112">
        <v>-17.502700000000001</v>
      </c>
      <c r="EA248" s="112">
        <v>113.6567</v>
      </c>
      <c r="EB248" s="112">
        <v>115.40675</v>
      </c>
      <c r="EC248" s="112">
        <v>87.287610000000001</v>
      </c>
      <c r="ED248" s="112">
        <v>55.677500000000002</v>
      </c>
      <c r="EE248" s="112">
        <v>123.32158</v>
      </c>
      <c r="EF248" s="112">
        <v>167.24357000000001</v>
      </c>
      <c r="EG248" s="112">
        <v>635.91045999999994</v>
      </c>
      <c r="EH248" s="112">
        <v>199.24173999999999</v>
      </c>
      <c r="EI248" s="112">
        <v>1995.8552999999999</v>
      </c>
      <c r="EJ248" s="112">
        <v>3232.3017</v>
      </c>
      <c r="EK248" s="112">
        <v>1640.6087500000001</v>
      </c>
      <c r="EL248" s="112">
        <v>3895.4546099999998</v>
      </c>
      <c r="EM248" s="112">
        <v>2296.1975000000002</v>
      </c>
      <c r="EN248" s="112">
        <v>5241.9755800000003</v>
      </c>
      <c r="EO248" s="112">
        <v>2415.6815700000002</v>
      </c>
      <c r="EP248" s="112">
        <v>2845.26046</v>
      </c>
      <c r="EQ248" s="114">
        <v>2604.88274</v>
      </c>
    </row>
    <row r="249" spans="1:147" x14ac:dyDescent="0.25">
      <c r="A249" s="110" t="s">
        <v>185</v>
      </c>
      <c r="B249" s="110">
        <v>5761</v>
      </c>
      <c r="C249" s="110"/>
      <c r="D249" s="111">
        <v>2081.9462800000001</v>
      </c>
      <c r="E249" s="111">
        <v>2137.7769899999998</v>
      </c>
      <c r="F249" s="111">
        <v>2073.5039700000002</v>
      </c>
      <c r="G249" s="111">
        <v>2287.06502</v>
      </c>
      <c r="H249" s="111">
        <v>2320.5953300000001</v>
      </c>
      <c r="I249" s="111">
        <v>2469.6787399999998</v>
      </c>
      <c r="J249" s="111">
        <v>2549.2734500000001</v>
      </c>
      <c r="K249" s="111">
        <v>2576.3894700000001</v>
      </c>
      <c r="L249" s="111">
        <v>2513.4779600000002</v>
      </c>
      <c r="M249" s="111">
        <v>2163.2789299999999</v>
      </c>
      <c r="N249" s="111">
        <v>2176.0344100000002</v>
      </c>
      <c r="O249" s="111">
        <v>2058.16282</v>
      </c>
      <c r="P249" s="111">
        <v>2338.3934599999998</v>
      </c>
      <c r="Q249" s="111">
        <v>2425.7737099999999</v>
      </c>
      <c r="R249" s="111">
        <v>2722.5495299999998</v>
      </c>
      <c r="S249" s="111">
        <v>2554.92517</v>
      </c>
      <c r="T249" s="111">
        <v>2635.06131</v>
      </c>
      <c r="U249" s="111">
        <v>2668.46371</v>
      </c>
      <c r="V249" s="112">
        <v>-81.332649999999802</v>
      </c>
      <c r="W249" s="112">
        <v>-38.257420000000401</v>
      </c>
      <c r="X249" s="112">
        <v>15.3411500000002</v>
      </c>
      <c r="Y249" s="112">
        <v>-51.328439999999802</v>
      </c>
      <c r="Z249" s="112">
        <v>-105.17838</v>
      </c>
      <c r="AA249" s="112">
        <v>-252.87079</v>
      </c>
      <c r="AB249" s="112">
        <v>-5.6517199999998402</v>
      </c>
      <c r="AC249" s="112">
        <v>-58.671840000000003</v>
      </c>
      <c r="AD249" s="112">
        <v>-154.98575</v>
      </c>
      <c r="AE249" s="111">
        <v>1995.60608</v>
      </c>
      <c r="AF249" s="111">
        <v>2045.8858399999999</v>
      </c>
      <c r="AG249" s="111">
        <v>1977.42992</v>
      </c>
      <c r="AH249" s="111">
        <v>2194.1618199999998</v>
      </c>
      <c r="AI249" s="111">
        <v>2236.55953</v>
      </c>
      <c r="AJ249" s="111">
        <v>2389.4547400000001</v>
      </c>
      <c r="AK249" s="111">
        <v>2473.7784499999998</v>
      </c>
      <c r="AL249" s="111">
        <v>2500.1943200000001</v>
      </c>
      <c r="AM249" s="111">
        <v>2437.2529599999998</v>
      </c>
      <c r="AN249" s="112">
        <v>167.67285000000001</v>
      </c>
      <c r="AO249" s="112">
        <v>130.14857000000001</v>
      </c>
      <c r="AP249" s="112">
        <v>80.732900000000001</v>
      </c>
      <c r="AQ249" s="112">
        <v>144.23164</v>
      </c>
      <c r="AR249" s="112">
        <v>189.21418</v>
      </c>
      <c r="AS249" s="112">
        <v>333.09478999999999</v>
      </c>
      <c r="AT249" s="112">
        <v>81.146720000000201</v>
      </c>
      <c r="AU249" s="112">
        <v>134.86698999999999</v>
      </c>
      <c r="AV249" s="112">
        <v>231.21074999999999</v>
      </c>
      <c r="AW249" s="113">
        <v>371.93689999999998</v>
      </c>
      <c r="AX249" s="113">
        <v>207.11699999999999</v>
      </c>
      <c r="AY249" s="113">
        <v>23.175149999999999</v>
      </c>
      <c r="AZ249" s="113">
        <v>0</v>
      </c>
      <c r="BA249" s="113">
        <v>0</v>
      </c>
      <c r="BB249" s="113">
        <v>0</v>
      </c>
      <c r="BC249" s="113">
        <v>0</v>
      </c>
      <c r="BD249" s="113">
        <v>21.870149999999999</v>
      </c>
      <c r="BE249" s="113">
        <v>0</v>
      </c>
      <c r="BF249" s="112">
        <v>171.82239999999999</v>
      </c>
      <c r="BG249" s="112">
        <v>0</v>
      </c>
      <c r="BH249" s="112">
        <v>45.274000000000001</v>
      </c>
      <c r="BI249" s="112">
        <v>0</v>
      </c>
      <c r="BJ249" s="112">
        <v>0</v>
      </c>
      <c r="BK249" s="112">
        <v>0</v>
      </c>
      <c r="BL249" s="112">
        <v>0</v>
      </c>
      <c r="BM249" s="112">
        <v>0</v>
      </c>
      <c r="BN249" s="112">
        <v>1.6</v>
      </c>
      <c r="BO249" s="112">
        <v>200.11449999999999</v>
      </c>
      <c r="BP249" s="112">
        <v>207.11699999999999</v>
      </c>
      <c r="BQ249" s="112">
        <v>-22.098849999999999</v>
      </c>
      <c r="BR249" s="112">
        <v>0</v>
      </c>
      <c r="BS249" s="112">
        <v>0</v>
      </c>
      <c r="BT249" s="112">
        <v>0</v>
      </c>
      <c r="BU249" s="112">
        <v>0</v>
      </c>
      <c r="BV249" s="112">
        <v>21.870149999999999</v>
      </c>
      <c r="BW249" s="112">
        <v>-1.6</v>
      </c>
      <c r="BX249" s="112">
        <v>2367.5429800000002</v>
      </c>
      <c r="BY249" s="112">
        <v>2253.0028400000001</v>
      </c>
      <c r="BZ249" s="112">
        <v>2000.6050700000001</v>
      </c>
      <c r="CA249" s="112">
        <v>2194.1618199999998</v>
      </c>
      <c r="CB249" s="112">
        <v>2236.55953</v>
      </c>
      <c r="CC249" s="112">
        <v>2389.4547400000001</v>
      </c>
      <c r="CD249" s="112">
        <v>2473.7784499999998</v>
      </c>
      <c r="CE249" s="112">
        <v>2522.0644699999998</v>
      </c>
      <c r="CF249" s="112">
        <v>2437.2529599999998</v>
      </c>
      <c r="CG249" s="112">
        <v>32.441650000000003</v>
      </c>
      <c r="CH249" s="112">
        <v>76.968429999999998</v>
      </c>
      <c r="CI249" s="112">
        <v>-102.83175</v>
      </c>
      <c r="CJ249" s="112">
        <v>-144.23164</v>
      </c>
      <c r="CK249" s="112">
        <v>-189.21418</v>
      </c>
      <c r="CL249" s="112">
        <v>-333.09478999999999</v>
      </c>
      <c r="CM249" s="112">
        <v>-81.146720000000002</v>
      </c>
      <c r="CN249" s="112">
        <v>-112.99684000000001</v>
      </c>
      <c r="CO249" s="112">
        <v>-232.81075000000001</v>
      </c>
      <c r="CP249" s="113">
        <v>3141.8964999999998</v>
      </c>
      <c r="CQ249" s="113">
        <v>3257.7583500000001</v>
      </c>
      <c r="CR249" s="113">
        <v>4562.0232999999998</v>
      </c>
      <c r="CS249" s="113">
        <v>4599.8469500000001</v>
      </c>
      <c r="CT249" s="113">
        <v>4770.3599999999997</v>
      </c>
      <c r="CU249" s="113">
        <v>4881.12</v>
      </c>
      <c r="CV249" s="113">
        <v>4743.88</v>
      </c>
      <c r="CW249" s="113">
        <v>4596.24</v>
      </c>
      <c r="CX249" s="113">
        <v>3914.7</v>
      </c>
      <c r="CY249" s="113">
        <v>3631.5567299999998</v>
      </c>
      <c r="CZ249" s="113">
        <v>3562.7750700000001</v>
      </c>
      <c r="DA249" s="113">
        <v>4710.5301099999997</v>
      </c>
      <c r="DB249" s="113">
        <v>4862.6760999999997</v>
      </c>
      <c r="DC249" s="113">
        <v>5055.30645</v>
      </c>
      <c r="DD249" s="113">
        <v>5295.8504499999999</v>
      </c>
      <c r="DE249" s="113">
        <v>5050.2097899999999</v>
      </c>
      <c r="DF249" s="113">
        <v>4902.0408299999999</v>
      </c>
      <c r="DG249" s="113">
        <v>4193.5565500000002</v>
      </c>
      <c r="DH249" s="113">
        <v>2893.6961999999999</v>
      </c>
      <c r="DI249" s="113">
        <v>2747.9461099999999</v>
      </c>
      <c r="DJ249" s="113">
        <v>3998.5329000000002</v>
      </c>
      <c r="DK249" s="113">
        <v>4294.9105300000001</v>
      </c>
      <c r="DL249" s="113">
        <v>4676.7550600000004</v>
      </c>
      <c r="DM249" s="113">
        <v>5250.3938500000004</v>
      </c>
      <c r="DN249" s="113">
        <v>5085.8999100000001</v>
      </c>
      <c r="DO249" s="113">
        <v>5050.7277899999999</v>
      </c>
      <c r="DP249" s="113">
        <v>4575.0542599999999</v>
      </c>
      <c r="DQ249" s="112">
        <v>737.86053000000004</v>
      </c>
      <c r="DR249" s="112">
        <v>814.82896000000005</v>
      </c>
      <c r="DS249" s="112">
        <v>711.99721</v>
      </c>
      <c r="DT249" s="112">
        <v>567.76557000000003</v>
      </c>
      <c r="DU249" s="112">
        <v>378.55139000000003</v>
      </c>
      <c r="DV249" s="112">
        <v>45.456600000000002</v>
      </c>
      <c r="DW249" s="112">
        <v>-35.69012</v>
      </c>
      <c r="DX249" s="112">
        <v>-148.68696</v>
      </c>
      <c r="DY249" s="112">
        <v>-381.49770999999998</v>
      </c>
      <c r="DZ249" s="112">
        <v>55.49588</v>
      </c>
      <c r="EA249" s="112">
        <v>54.411999999999999</v>
      </c>
      <c r="EB249" s="112">
        <v>61.717590000000001</v>
      </c>
      <c r="EC249" s="112">
        <v>56.52478</v>
      </c>
      <c r="ED249" s="112">
        <v>45.383600000000001</v>
      </c>
      <c r="EE249" s="112">
        <v>31.599350000000001</v>
      </c>
      <c r="EF249" s="112">
        <v>29.66619</v>
      </c>
      <c r="EG249" s="112">
        <v>17.32103</v>
      </c>
      <c r="EH249" s="112">
        <v>13.0961</v>
      </c>
      <c r="EI249" s="112">
        <v>141.83588</v>
      </c>
      <c r="EJ249" s="112">
        <v>146.303</v>
      </c>
      <c r="EK249" s="112">
        <v>157.79159000000001</v>
      </c>
      <c r="EL249" s="112">
        <v>149.42778000000001</v>
      </c>
      <c r="EM249" s="112">
        <v>129.4196</v>
      </c>
      <c r="EN249" s="112">
        <v>111.82335</v>
      </c>
      <c r="EO249" s="112">
        <v>105.16119</v>
      </c>
      <c r="EP249" s="112">
        <v>93.516030000000001</v>
      </c>
      <c r="EQ249" s="114">
        <v>89.321100000000001</v>
      </c>
    </row>
    <row r="250" spans="1:147" ht="25.5" x14ac:dyDescent="0.25">
      <c r="A250" s="110" t="s">
        <v>184</v>
      </c>
      <c r="B250" s="110">
        <v>5592</v>
      </c>
      <c r="C250" s="110"/>
      <c r="D250" s="111">
        <v>14107.029640000001</v>
      </c>
      <c r="E250" s="111">
        <v>14950.108630000001</v>
      </c>
      <c r="F250" s="111">
        <v>15399.85152</v>
      </c>
      <c r="G250" s="111">
        <v>14345.067940000001</v>
      </c>
      <c r="H250" s="111">
        <v>14661.005740000001</v>
      </c>
      <c r="I250" s="111">
        <v>14938.184149999999</v>
      </c>
      <c r="J250" s="111">
        <v>15727.590969999999</v>
      </c>
      <c r="K250" s="111">
        <v>15623.257680000001</v>
      </c>
      <c r="L250" s="111">
        <v>14922.998740000001</v>
      </c>
      <c r="M250" s="111">
        <v>15265.864449999999</v>
      </c>
      <c r="N250" s="111">
        <v>15404.203439999999</v>
      </c>
      <c r="O250" s="111">
        <v>16238.1152</v>
      </c>
      <c r="P250" s="111">
        <v>13770.782349999999</v>
      </c>
      <c r="Q250" s="111">
        <v>14764.28903</v>
      </c>
      <c r="R250" s="111">
        <v>15716.90821</v>
      </c>
      <c r="S250" s="111">
        <v>17173.5913</v>
      </c>
      <c r="T250" s="111">
        <v>16818.955600000001</v>
      </c>
      <c r="U250" s="111">
        <v>20436.887449999998</v>
      </c>
      <c r="V250" s="112">
        <v>-1158.8348100000001</v>
      </c>
      <c r="W250" s="112">
        <v>-454.09480999999897</v>
      </c>
      <c r="X250" s="112">
        <v>-838.26368000000002</v>
      </c>
      <c r="Y250" s="112">
        <v>574.28559000000098</v>
      </c>
      <c r="Z250" s="112">
        <v>-103.283289999999</v>
      </c>
      <c r="AA250" s="112">
        <v>-778.72406000000001</v>
      </c>
      <c r="AB250" s="112">
        <v>-1446.0003300000001</v>
      </c>
      <c r="AC250" s="112">
        <v>-1195.6979200000001</v>
      </c>
      <c r="AD250" s="112">
        <v>-5513.8887100000002</v>
      </c>
      <c r="AE250" s="111">
        <v>13166.57149</v>
      </c>
      <c r="AF250" s="111">
        <v>13908.13823</v>
      </c>
      <c r="AG250" s="111">
        <v>14256.639520000001</v>
      </c>
      <c r="AH250" s="111">
        <v>13110.510539999999</v>
      </c>
      <c r="AI250" s="111">
        <v>13189.89544</v>
      </c>
      <c r="AJ250" s="111">
        <v>13407.21732</v>
      </c>
      <c r="AK250" s="111">
        <v>14090.248809999999</v>
      </c>
      <c r="AL250" s="111">
        <v>13990.647779999999</v>
      </c>
      <c r="AM250" s="111">
        <v>12745.20191</v>
      </c>
      <c r="AN250" s="112">
        <v>2099.2929600000002</v>
      </c>
      <c r="AO250" s="112">
        <v>1496.06521</v>
      </c>
      <c r="AP250" s="112">
        <v>1981.47568</v>
      </c>
      <c r="AQ250" s="112">
        <v>660.27180999999996</v>
      </c>
      <c r="AR250" s="112">
        <v>1574.3935899999999</v>
      </c>
      <c r="AS250" s="112">
        <v>2309.6908899999999</v>
      </c>
      <c r="AT250" s="112">
        <v>3083.34249</v>
      </c>
      <c r="AU250" s="112">
        <v>2828.30782</v>
      </c>
      <c r="AV250" s="112">
        <v>7691.6855400000004</v>
      </c>
      <c r="AW250" s="113">
        <v>2735.9171999999999</v>
      </c>
      <c r="AX250" s="113">
        <v>2310.40643</v>
      </c>
      <c r="AY250" s="113">
        <v>2967.4879500000002</v>
      </c>
      <c r="AZ250" s="113">
        <v>1659.5324000000001</v>
      </c>
      <c r="BA250" s="113">
        <v>1821.9609</v>
      </c>
      <c r="BB250" s="113">
        <v>1628.2312999999999</v>
      </c>
      <c r="BC250" s="113">
        <v>2616.4135500000002</v>
      </c>
      <c r="BD250" s="113">
        <v>1321.4487999999999</v>
      </c>
      <c r="BE250" s="113">
        <v>4371.0093500000003</v>
      </c>
      <c r="BF250" s="112">
        <v>1838.1605</v>
      </c>
      <c r="BG250" s="112">
        <v>409.85795000000002</v>
      </c>
      <c r="BH250" s="112">
        <v>613.16</v>
      </c>
      <c r="BI250" s="112">
        <v>30.077000000000002</v>
      </c>
      <c r="BJ250" s="112">
        <v>17.597999999999999</v>
      </c>
      <c r="BK250" s="112">
        <v>17.6541</v>
      </c>
      <c r="BL250" s="112">
        <v>41.960639999999998</v>
      </c>
      <c r="BM250" s="112">
        <v>0</v>
      </c>
      <c r="BN250" s="112">
        <v>1005.89869</v>
      </c>
      <c r="BO250" s="112">
        <v>897.75670000000002</v>
      </c>
      <c r="BP250" s="112">
        <v>1900.5484799999999</v>
      </c>
      <c r="BQ250" s="112">
        <v>2354.3279499999999</v>
      </c>
      <c r="BR250" s="112">
        <v>1629.4554000000001</v>
      </c>
      <c r="BS250" s="112">
        <v>1804.3629000000001</v>
      </c>
      <c r="BT250" s="112">
        <v>1610.5771999999999</v>
      </c>
      <c r="BU250" s="112">
        <v>2574.45291</v>
      </c>
      <c r="BV250" s="112">
        <v>1321.4487999999999</v>
      </c>
      <c r="BW250" s="112">
        <v>3365.1106599999998</v>
      </c>
      <c r="BX250" s="112">
        <v>15902.48869</v>
      </c>
      <c r="BY250" s="112">
        <v>16218.54466</v>
      </c>
      <c r="BZ250" s="112">
        <v>17224.127469999999</v>
      </c>
      <c r="CA250" s="112">
        <v>14770.042939999999</v>
      </c>
      <c r="CB250" s="112">
        <v>15011.85634</v>
      </c>
      <c r="CC250" s="112">
        <v>15035.448619999999</v>
      </c>
      <c r="CD250" s="112">
        <v>16706.662359999998</v>
      </c>
      <c r="CE250" s="112">
        <v>15312.096579999999</v>
      </c>
      <c r="CF250" s="112">
        <v>17116.21126</v>
      </c>
      <c r="CG250" s="112">
        <v>-1201.5362600000001</v>
      </c>
      <c r="CH250" s="112">
        <v>404.48327</v>
      </c>
      <c r="CI250" s="112">
        <v>372.85226999999998</v>
      </c>
      <c r="CJ250" s="112">
        <v>969.18358999999998</v>
      </c>
      <c r="CK250" s="112">
        <v>229.96931000000001</v>
      </c>
      <c r="CL250" s="112">
        <v>-699.11369000000002</v>
      </c>
      <c r="CM250" s="112">
        <v>-508.88958000000002</v>
      </c>
      <c r="CN250" s="112">
        <v>-1506.8590200000001</v>
      </c>
      <c r="CO250" s="112">
        <v>-4326.5748800000001</v>
      </c>
      <c r="CP250" s="113">
        <v>15035.31272</v>
      </c>
      <c r="CQ250" s="113">
        <v>15033.87552</v>
      </c>
      <c r="CR250" s="113">
        <v>15034.04372</v>
      </c>
      <c r="CS250" s="113">
        <v>16033.802519999999</v>
      </c>
      <c r="CT250" s="113">
        <v>16033.479719999999</v>
      </c>
      <c r="CU250" s="113">
        <v>16034.80867</v>
      </c>
      <c r="CV250" s="113">
        <v>15049.27932</v>
      </c>
      <c r="CW250" s="113">
        <v>14051.15202</v>
      </c>
      <c r="CX250" s="113">
        <v>14052.90992</v>
      </c>
      <c r="CY250" s="113">
        <v>18024.356520000001</v>
      </c>
      <c r="CZ250" s="113">
        <v>18111.387589999998</v>
      </c>
      <c r="DA250" s="113">
        <v>17405.665389999998</v>
      </c>
      <c r="DB250" s="113">
        <v>18341.408289999999</v>
      </c>
      <c r="DC250" s="113">
        <v>19095.64373</v>
      </c>
      <c r="DD250" s="113">
        <v>19037.10123</v>
      </c>
      <c r="DE250" s="113">
        <v>18053.445220000001</v>
      </c>
      <c r="DF250" s="113">
        <v>18841.069899999999</v>
      </c>
      <c r="DG250" s="113">
        <v>17363.825769999999</v>
      </c>
      <c r="DH250" s="113">
        <v>16197.25268</v>
      </c>
      <c r="DI250" s="113">
        <v>15879.80048</v>
      </c>
      <c r="DJ250" s="113">
        <v>14801.22601</v>
      </c>
      <c r="DK250" s="113">
        <v>14767.785320000001</v>
      </c>
      <c r="DL250" s="113">
        <v>15292.051450000001</v>
      </c>
      <c r="DM250" s="113">
        <v>15932.62264</v>
      </c>
      <c r="DN250" s="113">
        <v>15457.85621</v>
      </c>
      <c r="DO250" s="113">
        <v>17752.339909999999</v>
      </c>
      <c r="DP250" s="113">
        <v>20601.67066</v>
      </c>
      <c r="DQ250" s="112">
        <v>1827.10384</v>
      </c>
      <c r="DR250" s="112">
        <v>2231.5871099999999</v>
      </c>
      <c r="DS250" s="112">
        <v>2604.4393799999998</v>
      </c>
      <c r="DT250" s="112">
        <v>3573.6229699999999</v>
      </c>
      <c r="DU250" s="112">
        <v>3803.5922799999998</v>
      </c>
      <c r="DV250" s="112">
        <v>3104.4785900000002</v>
      </c>
      <c r="DW250" s="112">
        <v>2595.5890100000001</v>
      </c>
      <c r="DX250" s="112">
        <v>1088.72999</v>
      </c>
      <c r="DY250" s="112">
        <v>-3237.8448899999999</v>
      </c>
      <c r="DZ250" s="112">
        <v>205.98024000000001</v>
      </c>
      <c r="EA250" s="112">
        <v>167.37576000000001</v>
      </c>
      <c r="EB250" s="112">
        <v>161.99284</v>
      </c>
      <c r="EC250" s="112">
        <v>137.83625000000001</v>
      </c>
      <c r="ED250" s="112">
        <v>120.4696</v>
      </c>
      <c r="EE250" s="112">
        <v>117.91853999999999</v>
      </c>
      <c r="EF250" s="112">
        <v>103.74386</v>
      </c>
      <c r="EG250" s="112">
        <v>75.612650000000002</v>
      </c>
      <c r="EH250" s="112">
        <v>64.69896</v>
      </c>
      <c r="EI250" s="112">
        <v>1146.43824</v>
      </c>
      <c r="EJ250" s="112">
        <v>1209.3457599999999</v>
      </c>
      <c r="EK250" s="112">
        <v>1305.2048400000001</v>
      </c>
      <c r="EL250" s="112">
        <v>1372.3932500000001</v>
      </c>
      <c r="EM250" s="112">
        <v>1591.5796</v>
      </c>
      <c r="EN250" s="112">
        <v>1648.88554</v>
      </c>
      <c r="EO250" s="112">
        <v>1741.0858599999999</v>
      </c>
      <c r="EP250" s="112">
        <v>1708.2226499999999</v>
      </c>
      <c r="EQ250" s="114">
        <v>2242.4959600000002</v>
      </c>
    </row>
    <row r="251" spans="1:147" x14ac:dyDescent="0.25">
      <c r="A251" s="110" t="s">
        <v>183</v>
      </c>
      <c r="B251" s="110">
        <v>5645</v>
      </c>
      <c r="C251" s="110"/>
      <c r="D251" s="111">
        <v>2328.5733799999998</v>
      </c>
      <c r="E251" s="111">
        <v>2321.20937</v>
      </c>
      <c r="F251" s="111">
        <v>2388.9008600000002</v>
      </c>
      <c r="G251" s="111">
        <v>2492.0564199999999</v>
      </c>
      <c r="H251" s="111">
        <v>2450.7050300000001</v>
      </c>
      <c r="I251" s="111">
        <v>2501.76334</v>
      </c>
      <c r="J251" s="111">
        <v>2694.7276700000002</v>
      </c>
      <c r="K251" s="111">
        <v>2646.07863</v>
      </c>
      <c r="L251" s="111">
        <v>2508.5522500000002</v>
      </c>
      <c r="M251" s="111">
        <v>2486.8961599999998</v>
      </c>
      <c r="N251" s="111">
        <v>2357.1609600000002</v>
      </c>
      <c r="O251" s="111">
        <v>2521.9385400000001</v>
      </c>
      <c r="P251" s="111">
        <v>2637.3671300000001</v>
      </c>
      <c r="Q251" s="111">
        <v>2763.57737</v>
      </c>
      <c r="R251" s="111">
        <v>2614.4262699999999</v>
      </c>
      <c r="S251" s="111">
        <v>2901.8694799999998</v>
      </c>
      <c r="T251" s="111">
        <v>2693.22946</v>
      </c>
      <c r="U251" s="111">
        <v>2871.0722300000002</v>
      </c>
      <c r="V251" s="112">
        <v>-158.32277999999999</v>
      </c>
      <c r="W251" s="112">
        <v>-35.951590000000103</v>
      </c>
      <c r="X251" s="112">
        <v>-133.03767999999999</v>
      </c>
      <c r="Y251" s="112">
        <v>-145.31071</v>
      </c>
      <c r="Z251" s="112">
        <v>-312.87234000000001</v>
      </c>
      <c r="AA251" s="112">
        <v>-112.66293</v>
      </c>
      <c r="AB251" s="112">
        <v>-207.14180999999999</v>
      </c>
      <c r="AC251" s="112">
        <v>-47.150829999999999</v>
      </c>
      <c r="AD251" s="112">
        <v>-362.51997999999998</v>
      </c>
      <c r="AE251" s="111">
        <v>2325.2233799999999</v>
      </c>
      <c r="AF251" s="111">
        <v>2317.8593700000001</v>
      </c>
      <c r="AG251" s="111">
        <v>2330.5508599999998</v>
      </c>
      <c r="AH251" s="111">
        <v>2427.0564199999999</v>
      </c>
      <c r="AI251" s="111">
        <v>2385.7050300000001</v>
      </c>
      <c r="AJ251" s="111">
        <v>2436.76334</v>
      </c>
      <c r="AK251" s="111">
        <v>2629.7276700000002</v>
      </c>
      <c r="AL251" s="111">
        <v>2581.07863</v>
      </c>
      <c r="AM251" s="111">
        <v>2443.5522500000002</v>
      </c>
      <c r="AN251" s="112">
        <v>161.67277999999999</v>
      </c>
      <c r="AO251" s="112">
        <v>39.301589999999997</v>
      </c>
      <c r="AP251" s="112">
        <v>191.38767999999999</v>
      </c>
      <c r="AQ251" s="112">
        <v>210.31071</v>
      </c>
      <c r="AR251" s="112">
        <v>377.87234000000001</v>
      </c>
      <c r="AS251" s="112">
        <v>177.66292999999999</v>
      </c>
      <c r="AT251" s="112">
        <v>272.14181000000002</v>
      </c>
      <c r="AU251" s="112">
        <v>112.15083</v>
      </c>
      <c r="AV251" s="112">
        <v>427.51997999999998</v>
      </c>
      <c r="AW251" s="113">
        <v>1203.48135</v>
      </c>
      <c r="AX251" s="113">
        <v>2228.0007999999998</v>
      </c>
      <c r="AY251" s="113">
        <v>901.0086</v>
      </c>
      <c r="AZ251" s="113">
        <v>232.66630000000001</v>
      </c>
      <c r="BA251" s="113">
        <v>0</v>
      </c>
      <c r="BB251" s="113">
        <v>0</v>
      </c>
      <c r="BC251" s="113">
        <v>0</v>
      </c>
      <c r="BD251" s="113">
        <v>307.8297</v>
      </c>
      <c r="BE251" s="113">
        <v>966.58410000000003</v>
      </c>
      <c r="BF251" s="112">
        <v>0</v>
      </c>
      <c r="BG251" s="112">
        <v>0</v>
      </c>
      <c r="BH251" s="112">
        <v>0</v>
      </c>
      <c r="BI251" s="112">
        <v>0</v>
      </c>
      <c r="BJ251" s="112">
        <v>0</v>
      </c>
      <c r="BK251" s="112">
        <v>0</v>
      </c>
      <c r="BL251" s="112">
        <v>0</v>
      </c>
      <c r="BM251" s="112">
        <v>5.6829999999999998</v>
      </c>
      <c r="BN251" s="112">
        <v>108.649</v>
      </c>
      <c r="BO251" s="112">
        <v>1203.48135</v>
      </c>
      <c r="BP251" s="112">
        <v>2228.0007999999998</v>
      </c>
      <c r="BQ251" s="112">
        <v>901.0086</v>
      </c>
      <c r="BR251" s="112">
        <v>232.66630000000001</v>
      </c>
      <c r="BS251" s="112">
        <v>0</v>
      </c>
      <c r="BT251" s="112">
        <v>0</v>
      </c>
      <c r="BU251" s="112">
        <v>0</v>
      </c>
      <c r="BV251" s="112">
        <v>302.14670000000001</v>
      </c>
      <c r="BW251" s="112">
        <v>857.93510000000003</v>
      </c>
      <c r="BX251" s="112">
        <v>3528.7047299999999</v>
      </c>
      <c r="BY251" s="112">
        <v>4545.8601699999999</v>
      </c>
      <c r="BZ251" s="112">
        <v>3231.5594599999999</v>
      </c>
      <c r="CA251" s="112">
        <v>2659.7227200000002</v>
      </c>
      <c r="CB251" s="112">
        <v>2385.7050300000001</v>
      </c>
      <c r="CC251" s="112">
        <v>2436.76334</v>
      </c>
      <c r="CD251" s="112">
        <v>2629.7276700000002</v>
      </c>
      <c r="CE251" s="112">
        <v>2888.9083300000002</v>
      </c>
      <c r="CF251" s="112">
        <v>3410.1363500000002</v>
      </c>
      <c r="CG251" s="112">
        <v>1041.8085699999999</v>
      </c>
      <c r="CH251" s="112">
        <v>2188.6992100000002</v>
      </c>
      <c r="CI251" s="112">
        <v>709.62091999999996</v>
      </c>
      <c r="CJ251" s="112">
        <v>22.355589999999999</v>
      </c>
      <c r="CK251" s="112">
        <v>-377.87234000000001</v>
      </c>
      <c r="CL251" s="112">
        <v>-177.66292999999999</v>
      </c>
      <c r="CM251" s="112">
        <v>-272.14181000000002</v>
      </c>
      <c r="CN251" s="112">
        <v>189.99587</v>
      </c>
      <c r="CO251" s="112">
        <v>430.41512</v>
      </c>
      <c r="CP251" s="113">
        <v>0</v>
      </c>
      <c r="CQ251" s="113">
        <v>0</v>
      </c>
      <c r="CR251" s="113">
        <v>0</v>
      </c>
      <c r="CS251" s="113">
        <v>0</v>
      </c>
      <c r="CT251" s="113">
        <v>0</v>
      </c>
      <c r="CU251" s="113">
        <v>0</v>
      </c>
      <c r="CV251" s="113">
        <v>0</v>
      </c>
      <c r="CW251" s="113">
        <v>0</v>
      </c>
      <c r="CX251" s="113">
        <v>200</v>
      </c>
      <c r="CY251" s="113">
        <v>587.81874000000005</v>
      </c>
      <c r="CZ251" s="113">
        <v>813.18172000000004</v>
      </c>
      <c r="DA251" s="113">
        <v>459.79714999999999</v>
      </c>
      <c r="DB251" s="113">
        <v>501.67198999999999</v>
      </c>
      <c r="DC251" s="113">
        <v>566.30646000000002</v>
      </c>
      <c r="DD251" s="113">
        <v>526.42876000000001</v>
      </c>
      <c r="DE251" s="113">
        <v>679.37891999999999</v>
      </c>
      <c r="DF251" s="113">
        <v>524.53736000000004</v>
      </c>
      <c r="DG251" s="113">
        <v>620.82685000000004</v>
      </c>
      <c r="DH251" s="113">
        <v>3811.3845900000001</v>
      </c>
      <c r="DI251" s="113">
        <v>1848.04836</v>
      </c>
      <c r="DJ251" s="113">
        <v>758.70411999999999</v>
      </c>
      <c r="DK251" s="113">
        <v>778.22337000000005</v>
      </c>
      <c r="DL251" s="113">
        <v>1247.0689299999999</v>
      </c>
      <c r="DM251" s="113">
        <v>1384.8541600000001</v>
      </c>
      <c r="DN251" s="113">
        <v>1809.94613</v>
      </c>
      <c r="DO251" s="113">
        <v>1465.1087</v>
      </c>
      <c r="DP251" s="113">
        <v>1130.98307</v>
      </c>
      <c r="DQ251" s="112">
        <v>-3223.56585</v>
      </c>
      <c r="DR251" s="112">
        <v>-1034.86664</v>
      </c>
      <c r="DS251" s="112">
        <v>-298.90697</v>
      </c>
      <c r="DT251" s="112">
        <v>-276.55137999999999</v>
      </c>
      <c r="DU251" s="112">
        <v>-680.76247000000001</v>
      </c>
      <c r="DV251" s="112">
        <v>-858.42539999999997</v>
      </c>
      <c r="DW251" s="112">
        <v>-1130.5672099999999</v>
      </c>
      <c r="DX251" s="112">
        <v>-940.57133999999996</v>
      </c>
      <c r="DY251" s="112">
        <v>-510.15622000000002</v>
      </c>
      <c r="DZ251" s="112">
        <v>-10.53012</v>
      </c>
      <c r="EA251" s="112">
        <v>-6.85806</v>
      </c>
      <c r="EB251" s="112">
        <v>-13.55275</v>
      </c>
      <c r="EC251" s="112">
        <v>-5.12317</v>
      </c>
      <c r="ED251" s="112">
        <v>-8.8532299999999999</v>
      </c>
      <c r="EE251" s="112">
        <v>-7.5164</v>
      </c>
      <c r="EF251" s="112">
        <v>-9.6803000000000008</v>
      </c>
      <c r="EG251" s="112">
        <v>-9.1585699999999992</v>
      </c>
      <c r="EH251" s="112">
        <v>-15.466530000000001</v>
      </c>
      <c r="EI251" s="112">
        <v>-7.1801199999999996</v>
      </c>
      <c r="EJ251" s="112">
        <v>-3.50806</v>
      </c>
      <c r="EK251" s="112">
        <v>44.797249999999998</v>
      </c>
      <c r="EL251" s="112">
        <v>59.876829999999998</v>
      </c>
      <c r="EM251" s="112">
        <v>56.146769999999997</v>
      </c>
      <c r="EN251" s="112">
        <v>57.483600000000003</v>
      </c>
      <c r="EO251" s="112">
        <v>55.319699999999997</v>
      </c>
      <c r="EP251" s="112">
        <v>55.841430000000003</v>
      </c>
      <c r="EQ251" s="114">
        <v>49.533470000000001</v>
      </c>
    </row>
    <row r="252" spans="1:147" x14ac:dyDescent="0.25">
      <c r="A252" s="110" t="s">
        <v>182</v>
      </c>
      <c r="B252" s="110">
        <v>5798</v>
      </c>
      <c r="C252" s="110"/>
      <c r="D252" s="111">
        <v>1751.1569999999999</v>
      </c>
      <c r="E252" s="111">
        <v>1916.0292199999999</v>
      </c>
      <c r="F252" s="111">
        <v>1980.5874100000001</v>
      </c>
      <c r="G252" s="111">
        <v>1839.9897100000001</v>
      </c>
      <c r="H252" s="111">
        <v>2229.19272</v>
      </c>
      <c r="I252" s="111">
        <v>2220.4941199999998</v>
      </c>
      <c r="J252" s="111">
        <v>2208.2181500000002</v>
      </c>
      <c r="K252" s="111">
        <v>2169.2577099999999</v>
      </c>
      <c r="L252" s="111">
        <v>2355.7217900000001</v>
      </c>
      <c r="M252" s="111">
        <v>1719.95451</v>
      </c>
      <c r="N252" s="111">
        <v>2073.43498</v>
      </c>
      <c r="O252" s="111">
        <v>2404.9032699999998</v>
      </c>
      <c r="P252" s="111">
        <v>1856.7412300000001</v>
      </c>
      <c r="Q252" s="111">
        <v>2137.7170000000001</v>
      </c>
      <c r="R252" s="111">
        <v>2300.3025899999998</v>
      </c>
      <c r="S252" s="111">
        <v>2181.1789899999999</v>
      </c>
      <c r="T252" s="111">
        <v>2362.8592800000001</v>
      </c>
      <c r="U252" s="111">
        <v>2729.0649899999999</v>
      </c>
      <c r="V252" s="112">
        <v>31.202489999999901</v>
      </c>
      <c r="W252" s="112">
        <v>-157.40575999999999</v>
      </c>
      <c r="X252" s="112">
        <v>-424.31585999999999</v>
      </c>
      <c r="Y252" s="112">
        <v>-16.751519999999999</v>
      </c>
      <c r="Z252" s="112">
        <v>91.475719999999896</v>
      </c>
      <c r="AA252" s="112">
        <v>-79.8084699999999</v>
      </c>
      <c r="AB252" s="112">
        <v>27.039160000000301</v>
      </c>
      <c r="AC252" s="112">
        <v>-193.60157000000001</v>
      </c>
      <c r="AD252" s="112">
        <v>-373.34320000000002</v>
      </c>
      <c r="AE252" s="111">
        <v>1630.077</v>
      </c>
      <c r="AF252" s="111">
        <v>1819.64922</v>
      </c>
      <c r="AG252" s="111">
        <v>1884.20741</v>
      </c>
      <c r="AH252" s="111">
        <v>1739.25971</v>
      </c>
      <c r="AI252" s="111">
        <v>1938.74272</v>
      </c>
      <c r="AJ252" s="111">
        <v>2125.3291199999999</v>
      </c>
      <c r="AK252" s="111">
        <v>2083.4411500000001</v>
      </c>
      <c r="AL252" s="111">
        <v>2040.39471</v>
      </c>
      <c r="AM252" s="111">
        <v>2214.41129</v>
      </c>
      <c r="AN252" s="112">
        <v>89.877510000000001</v>
      </c>
      <c r="AO252" s="112">
        <v>253.78576000000001</v>
      </c>
      <c r="AP252" s="112">
        <v>520.69586000000004</v>
      </c>
      <c r="AQ252" s="112">
        <v>117.48152</v>
      </c>
      <c r="AR252" s="112">
        <v>198.97427999999999</v>
      </c>
      <c r="AS252" s="112">
        <v>174.97346999999999</v>
      </c>
      <c r="AT252" s="112">
        <v>97.737839999999807</v>
      </c>
      <c r="AU252" s="112">
        <v>322.46456999999998</v>
      </c>
      <c r="AV252" s="112">
        <v>514.65369999999996</v>
      </c>
      <c r="AW252" s="113">
        <v>180.40805</v>
      </c>
      <c r="AX252" s="113">
        <v>0</v>
      </c>
      <c r="AY252" s="113">
        <v>167.41460000000001</v>
      </c>
      <c r="AZ252" s="113">
        <v>368.75</v>
      </c>
      <c r="BA252" s="113">
        <v>142.09119999999999</v>
      </c>
      <c r="BB252" s="113">
        <v>445.60064999999997</v>
      </c>
      <c r="BC252" s="113">
        <v>82.795199999999994</v>
      </c>
      <c r="BD252" s="113">
        <v>411.7518</v>
      </c>
      <c r="BE252" s="113">
        <v>231.6285</v>
      </c>
      <c r="BF252" s="112">
        <v>33.762</v>
      </c>
      <c r="BG252" s="112">
        <v>0</v>
      </c>
      <c r="BH252" s="112">
        <v>58.682499999999997</v>
      </c>
      <c r="BI252" s="112">
        <v>0</v>
      </c>
      <c r="BJ252" s="112">
        <v>41.547899999999998</v>
      </c>
      <c r="BK252" s="112">
        <v>2.5</v>
      </c>
      <c r="BL252" s="112">
        <v>18.61</v>
      </c>
      <c r="BM252" s="112">
        <v>49.53745</v>
      </c>
      <c r="BN252" s="112">
        <v>15.736000000000001</v>
      </c>
      <c r="BO252" s="112">
        <v>146.64605</v>
      </c>
      <c r="BP252" s="112">
        <v>0</v>
      </c>
      <c r="BQ252" s="112">
        <v>108.7321</v>
      </c>
      <c r="BR252" s="112">
        <v>368.75</v>
      </c>
      <c r="BS252" s="112">
        <v>100.5433</v>
      </c>
      <c r="BT252" s="112">
        <v>443.10064999999997</v>
      </c>
      <c r="BU252" s="112">
        <v>64.185199999999995</v>
      </c>
      <c r="BV252" s="112">
        <v>362.21435000000002</v>
      </c>
      <c r="BW252" s="112">
        <v>215.89250000000001</v>
      </c>
      <c r="BX252" s="112">
        <v>1810.48505</v>
      </c>
      <c r="BY252" s="112">
        <v>1819.64922</v>
      </c>
      <c r="BZ252" s="112">
        <v>2051.62201</v>
      </c>
      <c r="CA252" s="112">
        <v>2108.0097099999998</v>
      </c>
      <c r="CB252" s="112">
        <v>2080.83392</v>
      </c>
      <c r="CC252" s="112">
        <v>2570.9297700000002</v>
      </c>
      <c r="CD252" s="112">
        <v>2166.2363500000001</v>
      </c>
      <c r="CE252" s="112">
        <v>2452.14651</v>
      </c>
      <c r="CF252" s="112">
        <v>2446.0397899999998</v>
      </c>
      <c r="CG252" s="112">
        <v>56.768540000000002</v>
      </c>
      <c r="CH252" s="112">
        <v>-253.78576000000001</v>
      </c>
      <c r="CI252" s="112">
        <v>-411.96375999999998</v>
      </c>
      <c r="CJ252" s="112">
        <v>251.26848000000001</v>
      </c>
      <c r="CK252" s="112">
        <v>-98.430980000000005</v>
      </c>
      <c r="CL252" s="112">
        <v>268.12718000000001</v>
      </c>
      <c r="CM252" s="112">
        <v>-33.552639999999997</v>
      </c>
      <c r="CN252" s="112">
        <v>39.749780000000001</v>
      </c>
      <c r="CO252" s="112">
        <v>-298.76119999999997</v>
      </c>
      <c r="CP252" s="113">
        <v>1763.84115</v>
      </c>
      <c r="CQ252" s="113">
        <v>1632.2</v>
      </c>
      <c r="CR252" s="113">
        <v>2155.9546999999998</v>
      </c>
      <c r="CS252" s="113">
        <v>2385.998</v>
      </c>
      <c r="CT252" s="113">
        <v>2284.125</v>
      </c>
      <c r="CU252" s="113">
        <v>2144.2750000000001</v>
      </c>
      <c r="CV252" s="113">
        <v>2337.4250000000002</v>
      </c>
      <c r="CW252" s="113">
        <v>2296.4749999999999</v>
      </c>
      <c r="CX252" s="113">
        <v>2140.0250000000001</v>
      </c>
      <c r="CY252" s="113">
        <v>2220.35637</v>
      </c>
      <c r="CZ252" s="113">
        <v>2040.9018599999999</v>
      </c>
      <c r="DA252" s="113">
        <v>2572.4874399999999</v>
      </c>
      <c r="DB252" s="113">
        <v>2759.7644</v>
      </c>
      <c r="DC252" s="113">
        <v>2935.7418600000001</v>
      </c>
      <c r="DD252" s="113">
        <v>2715.1565099999998</v>
      </c>
      <c r="DE252" s="113">
        <v>2733.7134700000001</v>
      </c>
      <c r="DF252" s="113">
        <v>2819.4005499999998</v>
      </c>
      <c r="DG252" s="113">
        <v>2738.1024400000001</v>
      </c>
      <c r="DH252" s="113">
        <v>1832.35661</v>
      </c>
      <c r="DI252" s="113">
        <v>1906.68786</v>
      </c>
      <c r="DJ252" s="113">
        <v>2850.2372</v>
      </c>
      <c r="DK252" s="113">
        <v>2786.24568</v>
      </c>
      <c r="DL252" s="113">
        <v>3060.6541200000001</v>
      </c>
      <c r="DM252" s="113">
        <v>2571.9415899999999</v>
      </c>
      <c r="DN252" s="113">
        <v>2624.0511900000001</v>
      </c>
      <c r="DO252" s="113">
        <v>2669.9884900000002</v>
      </c>
      <c r="DP252" s="113">
        <v>2887.4515799999999</v>
      </c>
      <c r="DQ252" s="112">
        <v>387.99975999999998</v>
      </c>
      <c r="DR252" s="112">
        <v>134.214</v>
      </c>
      <c r="DS252" s="112">
        <v>-277.74975999999998</v>
      </c>
      <c r="DT252" s="112">
        <v>-26.481280000000002</v>
      </c>
      <c r="DU252" s="112">
        <v>-124.91226</v>
      </c>
      <c r="DV252" s="112">
        <v>143.21492000000001</v>
      </c>
      <c r="DW252" s="112">
        <v>109.66228</v>
      </c>
      <c r="DX252" s="112">
        <v>149.41206</v>
      </c>
      <c r="DY252" s="112">
        <v>-149.34914000000001</v>
      </c>
      <c r="DZ252" s="112">
        <v>31.862179999999999</v>
      </c>
      <c r="EA252" s="112">
        <v>32.187550000000002</v>
      </c>
      <c r="EB252" s="112">
        <v>29.643000000000001</v>
      </c>
      <c r="EC252" s="112">
        <v>37.039929999999998</v>
      </c>
      <c r="ED252" s="112">
        <v>34.427729999999997</v>
      </c>
      <c r="EE252" s="112">
        <v>11.261010000000001</v>
      </c>
      <c r="EF252" s="112">
        <v>12.64002</v>
      </c>
      <c r="EG252" s="112">
        <v>11.81165</v>
      </c>
      <c r="EH252" s="112">
        <v>-7.5779899999999998</v>
      </c>
      <c r="EI252" s="112">
        <v>152.94218000000001</v>
      </c>
      <c r="EJ252" s="112">
        <v>128.56755000000001</v>
      </c>
      <c r="EK252" s="112">
        <v>126.023</v>
      </c>
      <c r="EL252" s="112">
        <v>137.76992999999999</v>
      </c>
      <c r="EM252" s="112">
        <v>324.87772999999999</v>
      </c>
      <c r="EN252" s="112">
        <v>106.42601000000001</v>
      </c>
      <c r="EO252" s="112">
        <v>137.41702000000001</v>
      </c>
      <c r="EP252" s="112">
        <v>140.67465000000001</v>
      </c>
      <c r="EQ252" s="114">
        <v>133.73301000000001</v>
      </c>
    </row>
    <row r="253" spans="1:147" x14ac:dyDescent="0.25">
      <c r="A253" s="110" t="s">
        <v>181</v>
      </c>
      <c r="B253" s="110">
        <v>5684</v>
      </c>
      <c r="C253" s="110"/>
      <c r="D253" s="111">
        <v>214.16184000000001</v>
      </c>
      <c r="E253" s="111">
        <v>113.26373</v>
      </c>
      <c r="F253" s="111">
        <v>196.98036999999999</v>
      </c>
      <c r="G253" s="111">
        <v>208.12893</v>
      </c>
      <c r="H253" s="111">
        <v>292.79023000000001</v>
      </c>
      <c r="I253" s="111">
        <v>174.81559999999999</v>
      </c>
      <c r="J253" s="111">
        <v>310.35672</v>
      </c>
      <c r="K253" s="111">
        <v>388.83886999999999</v>
      </c>
      <c r="L253" s="111">
        <v>312.81056000000001</v>
      </c>
      <c r="M253" s="111">
        <v>197.41618</v>
      </c>
      <c r="N253" s="111">
        <v>157.20364000000001</v>
      </c>
      <c r="O253" s="111">
        <v>239.56706</v>
      </c>
      <c r="P253" s="111">
        <v>215.85808</v>
      </c>
      <c r="Q253" s="111">
        <v>246.39680999999999</v>
      </c>
      <c r="R253" s="111">
        <v>339.47028999999998</v>
      </c>
      <c r="S253" s="111">
        <v>304.87752</v>
      </c>
      <c r="T253" s="111">
        <v>561.87149999999997</v>
      </c>
      <c r="U253" s="111">
        <v>449.06416000000002</v>
      </c>
      <c r="V253" s="112">
        <v>16.745660000000001</v>
      </c>
      <c r="W253" s="112">
        <v>-43.939909999999998</v>
      </c>
      <c r="X253" s="112">
        <v>-42.586689999999997</v>
      </c>
      <c r="Y253" s="112">
        <v>-7.7291499999999997</v>
      </c>
      <c r="Z253" s="112">
        <v>46.393419999999999</v>
      </c>
      <c r="AA253" s="112">
        <v>-164.65468999999999</v>
      </c>
      <c r="AB253" s="112">
        <v>5.4791999999999899</v>
      </c>
      <c r="AC253" s="112">
        <v>-173.03263000000001</v>
      </c>
      <c r="AD253" s="112">
        <v>-136.25360000000001</v>
      </c>
      <c r="AE253" s="111">
        <v>214.16184000000001</v>
      </c>
      <c r="AF253" s="111">
        <v>113.26373</v>
      </c>
      <c r="AG253" s="111">
        <v>196.98036999999999</v>
      </c>
      <c r="AH253" s="111">
        <v>208.12893</v>
      </c>
      <c r="AI253" s="111">
        <v>292.79023000000001</v>
      </c>
      <c r="AJ253" s="111">
        <v>174.81559999999999</v>
      </c>
      <c r="AK253" s="111">
        <v>290.35672</v>
      </c>
      <c r="AL253" s="111">
        <v>368.83886999999999</v>
      </c>
      <c r="AM253" s="111">
        <v>292.81056000000001</v>
      </c>
      <c r="AN253" s="112">
        <v>-16.745660000000001</v>
      </c>
      <c r="AO253" s="112">
        <v>43.939909999999998</v>
      </c>
      <c r="AP253" s="112">
        <v>42.586689999999997</v>
      </c>
      <c r="AQ253" s="112">
        <v>7.7291499999999997</v>
      </c>
      <c r="AR253" s="112">
        <v>-46.393419999999999</v>
      </c>
      <c r="AS253" s="112">
        <v>164.65468999999999</v>
      </c>
      <c r="AT253" s="112">
        <v>14.520799999999999</v>
      </c>
      <c r="AU253" s="112">
        <v>193.03263000000001</v>
      </c>
      <c r="AV253" s="112">
        <v>156.25360000000001</v>
      </c>
      <c r="AW253" s="113">
        <v>0</v>
      </c>
      <c r="AX253" s="113">
        <v>0</v>
      </c>
      <c r="AY253" s="113">
        <v>0</v>
      </c>
      <c r="AZ253" s="113">
        <v>1.5</v>
      </c>
      <c r="BA253" s="113">
        <v>30</v>
      </c>
      <c r="BB253" s="113">
        <v>79.697999999999993</v>
      </c>
      <c r="BC253" s="113">
        <v>781.73524999999995</v>
      </c>
      <c r="BD253" s="113">
        <v>367.24425000000002</v>
      </c>
      <c r="BE253" s="113">
        <v>247.07345000000001</v>
      </c>
      <c r="BF253" s="112">
        <v>0</v>
      </c>
      <c r="BG253" s="112">
        <v>0</v>
      </c>
      <c r="BH253" s="112">
        <v>0</v>
      </c>
      <c r="BI253" s="112">
        <v>0</v>
      </c>
      <c r="BJ253" s="112">
        <v>0</v>
      </c>
      <c r="BK253" s="112">
        <v>0</v>
      </c>
      <c r="BL253" s="112">
        <v>225</v>
      </c>
      <c r="BM253" s="112">
        <v>184.86500000000001</v>
      </c>
      <c r="BN253" s="112">
        <v>0</v>
      </c>
      <c r="BO253" s="112">
        <v>0</v>
      </c>
      <c r="BP253" s="112">
        <v>0</v>
      </c>
      <c r="BQ253" s="112">
        <v>0</v>
      </c>
      <c r="BR253" s="112">
        <v>1.5</v>
      </c>
      <c r="BS253" s="112">
        <v>30</v>
      </c>
      <c r="BT253" s="112">
        <v>79.697999999999993</v>
      </c>
      <c r="BU253" s="112">
        <v>556.73524999999995</v>
      </c>
      <c r="BV253" s="112">
        <v>182.37925000000001</v>
      </c>
      <c r="BW253" s="112">
        <v>247.07345000000001</v>
      </c>
      <c r="BX253" s="112">
        <v>214.16184000000001</v>
      </c>
      <c r="BY253" s="112">
        <v>113.26373</v>
      </c>
      <c r="BZ253" s="112">
        <v>196.98036999999999</v>
      </c>
      <c r="CA253" s="112">
        <v>209.62893</v>
      </c>
      <c r="CB253" s="112">
        <v>322.79023000000001</v>
      </c>
      <c r="CC253" s="112">
        <v>254.5136</v>
      </c>
      <c r="CD253" s="112">
        <v>1072.0919699999999</v>
      </c>
      <c r="CE253" s="112">
        <v>736.08312000000001</v>
      </c>
      <c r="CF253" s="112">
        <v>539.88400999999999</v>
      </c>
      <c r="CG253" s="112">
        <v>16.745660000000001</v>
      </c>
      <c r="CH253" s="112">
        <v>-43.939909999999998</v>
      </c>
      <c r="CI253" s="112">
        <v>-42.586689999999997</v>
      </c>
      <c r="CJ253" s="112">
        <v>-6.2291499999999997</v>
      </c>
      <c r="CK253" s="112">
        <v>76.393420000000006</v>
      </c>
      <c r="CL253" s="112">
        <v>-84.956689999999995</v>
      </c>
      <c r="CM253" s="112">
        <v>542.21445000000006</v>
      </c>
      <c r="CN253" s="112">
        <v>-10.65338</v>
      </c>
      <c r="CO253" s="112">
        <v>90.819850000000002</v>
      </c>
      <c r="CP253" s="113">
        <v>0</v>
      </c>
      <c r="CQ253" s="113">
        <v>0</v>
      </c>
      <c r="CR253" s="113">
        <v>0</v>
      </c>
      <c r="CS253" s="113">
        <v>0</v>
      </c>
      <c r="CT253" s="113">
        <v>0</v>
      </c>
      <c r="CU253" s="113">
        <v>500</v>
      </c>
      <c r="CV253" s="113">
        <v>1000</v>
      </c>
      <c r="CW253" s="113">
        <v>1000</v>
      </c>
      <c r="CX253" s="113">
        <v>1000</v>
      </c>
      <c r="CY253" s="113">
        <v>87.533649999999994</v>
      </c>
      <c r="CZ253" s="113">
        <v>19.22</v>
      </c>
      <c r="DA253" s="113">
        <v>53.591900000000003</v>
      </c>
      <c r="DB253" s="113">
        <v>57.750549999999997</v>
      </c>
      <c r="DC253" s="113">
        <v>45.992249999999999</v>
      </c>
      <c r="DD253" s="113">
        <v>533.88951999999995</v>
      </c>
      <c r="DE253" s="113">
        <v>1187.0386000000001</v>
      </c>
      <c r="DF253" s="113">
        <v>1129.9220399999999</v>
      </c>
      <c r="DG253" s="113">
        <v>1032.9727700000001</v>
      </c>
      <c r="DH253" s="113">
        <v>391.14008000000001</v>
      </c>
      <c r="DI253" s="113">
        <v>366.76634000000001</v>
      </c>
      <c r="DJ253" s="113">
        <v>443.72492999999997</v>
      </c>
      <c r="DK253" s="113">
        <v>454.11273</v>
      </c>
      <c r="DL253" s="113">
        <v>365.96100999999999</v>
      </c>
      <c r="DM253" s="113">
        <v>887.24383999999998</v>
      </c>
      <c r="DN253" s="113">
        <v>998.17846999999995</v>
      </c>
      <c r="DO253" s="113">
        <v>951.71528999999998</v>
      </c>
      <c r="DP253" s="113">
        <v>763.94617000000005</v>
      </c>
      <c r="DQ253" s="112">
        <v>-303.60642999999999</v>
      </c>
      <c r="DR253" s="112">
        <v>-347.54633999999999</v>
      </c>
      <c r="DS253" s="112">
        <v>-390.13303000000002</v>
      </c>
      <c r="DT253" s="112">
        <v>-396.36218000000002</v>
      </c>
      <c r="DU253" s="112">
        <v>-319.96875999999997</v>
      </c>
      <c r="DV253" s="112">
        <v>-353.35431999999997</v>
      </c>
      <c r="DW253" s="112">
        <v>188.86013</v>
      </c>
      <c r="DX253" s="112">
        <v>178.20675</v>
      </c>
      <c r="DY253" s="112">
        <v>269.02659999999997</v>
      </c>
      <c r="DZ253" s="112">
        <v>-3.7012200000000002</v>
      </c>
      <c r="EA253" s="112">
        <v>-3.6799599999999999</v>
      </c>
      <c r="EB253" s="112">
        <v>-5.0357399999999997</v>
      </c>
      <c r="EC253" s="112">
        <v>-4.1560899999999998</v>
      </c>
      <c r="ED253" s="112">
        <v>-4.7837899999999998</v>
      </c>
      <c r="EE253" s="112">
        <v>-4.89703</v>
      </c>
      <c r="EF253" s="112">
        <v>-5.2119499999999999</v>
      </c>
      <c r="EG253" s="112">
        <v>-20.22401</v>
      </c>
      <c r="EH253" s="112">
        <v>-1.75305</v>
      </c>
      <c r="EI253" s="112">
        <v>-3.7012200000000002</v>
      </c>
      <c r="EJ253" s="112">
        <v>-3.6799599999999999</v>
      </c>
      <c r="EK253" s="112">
        <v>-5.0357399999999997</v>
      </c>
      <c r="EL253" s="112">
        <v>-4.1560899999999998</v>
      </c>
      <c r="EM253" s="112">
        <v>-4.7837899999999998</v>
      </c>
      <c r="EN253" s="112">
        <v>-4.89703</v>
      </c>
      <c r="EO253" s="112">
        <v>14.78805</v>
      </c>
      <c r="EP253" s="112">
        <v>-0.22400999999999999</v>
      </c>
      <c r="EQ253" s="114">
        <v>18.246949999999998</v>
      </c>
    </row>
    <row r="254" spans="1:147" x14ac:dyDescent="0.25">
      <c r="A254" s="110" t="s">
        <v>180</v>
      </c>
      <c r="B254" s="110">
        <v>5842</v>
      </c>
      <c r="C254" s="110"/>
      <c r="D254" s="111">
        <v>2905.88643</v>
      </c>
      <c r="E254" s="111">
        <v>2717.4255699999999</v>
      </c>
      <c r="F254" s="111">
        <v>2690.9676800000002</v>
      </c>
      <c r="G254" s="111">
        <v>2784.7024500000002</v>
      </c>
      <c r="H254" s="111">
        <v>2644.6716000000001</v>
      </c>
      <c r="I254" s="111">
        <v>2448.8751400000001</v>
      </c>
      <c r="J254" s="111">
        <v>2845.2182400000002</v>
      </c>
      <c r="K254" s="111">
        <v>2763.80474</v>
      </c>
      <c r="L254" s="111">
        <v>2556.12122</v>
      </c>
      <c r="M254" s="111">
        <v>2723.84195</v>
      </c>
      <c r="N254" s="111">
        <v>2473.39275</v>
      </c>
      <c r="O254" s="111">
        <v>2804.85194</v>
      </c>
      <c r="P254" s="111">
        <v>2466.2389499999999</v>
      </c>
      <c r="Q254" s="111">
        <v>2141.9486499999998</v>
      </c>
      <c r="R254" s="111">
        <v>2805.69281</v>
      </c>
      <c r="S254" s="111">
        <v>2689.50461</v>
      </c>
      <c r="T254" s="111">
        <v>2322.5111200000001</v>
      </c>
      <c r="U254" s="111">
        <v>3360.9927400000001</v>
      </c>
      <c r="V254" s="112">
        <v>182.04447999999999</v>
      </c>
      <c r="W254" s="112">
        <v>244.03281999999999</v>
      </c>
      <c r="X254" s="112">
        <v>-113.88426</v>
      </c>
      <c r="Y254" s="112">
        <v>318.46350000000001</v>
      </c>
      <c r="Z254" s="112">
        <v>502.72295000000003</v>
      </c>
      <c r="AA254" s="112">
        <v>-356.81767000000002</v>
      </c>
      <c r="AB254" s="112">
        <v>155.71362999999999</v>
      </c>
      <c r="AC254" s="112">
        <v>441.29361999999998</v>
      </c>
      <c r="AD254" s="112">
        <v>-804.87152000000003</v>
      </c>
      <c r="AE254" s="111">
        <v>2751.6345799999999</v>
      </c>
      <c r="AF254" s="111">
        <v>2546.2983100000001</v>
      </c>
      <c r="AG254" s="111">
        <v>2493.9971799999998</v>
      </c>
      <c r="AH254" s="111">
        <v>2601.90245</v>
      </c>
      <c r="AI254" s="111">
        <v>2435.1736000000001</v>
      </c>
      <c r="AJ254" s="111">
        <v>2235.1263399999998</v>
      </c>
      <c r="AK254" s="111">
        <v>2604.2182400000002</v>
      </c>
      <c r="AL254" s="111">
        <v>2522.80474</v>
      </c>
      <c r="AM254" s="111">
        <v>2347.9222199999999</v>
      </c>
      <c r="AN254" s="112">
        <v>-27.7926299999999</v>
      </c>
      <c r="AO254" s="112">
        <v>-72.905560000000193</v>
      </c>
      <c r="AP254" s="112">
        <v>310.85476</v>
      </c>
      <c r="AQ254" s="112">
        <v>-135.6635</v>
      </c>
      <c r="AR254" s="112">
        <v>-293.22494999999998</v>
      </c>
      <c r="AS254" s="112">
        <v>570.56646999999998</v>
      </c>
      <c r="AT254" s="112">
        <v>85.286369999999806</v>
      </c>
      <c r="AU254" s="112">
        <v>-200.29362</v>
      </c>
      <c r="AV254" s="112">
        <v>1013.07052</v>
      </c>
      <c r="AW254" s="113">
        <v>133.90219999999999</v>
      </c>
      <c r="AX254" s="113">
        <v>455.17214999999999</v>
      </c>
      <c r="AY254" s="113">
        <v>598.52065000000005</v>
      </c>
      <c r="AZ254" s="113">
        <v>1172.40905</v>
      </c>
      <c r="BA254" s="113">
        <v>261.43434999999999</v>
      </c>
      <c r="BB254" s="113">
        <v>209.42230000000001</v>
      </c>
      <c r="BC254" s="113">
        <v>23.571249999999999</v>
      </c>
      <c r="BD254" s="113">
        <v>158.31819999999999</v>
      </c>
      <c r="BE254" s="113">
        <v>166.38287</v>
      </c>
      <c r="BF254" s="112">
        <v>45.773000000000003</v>
      </c>
      <c r="BG254" s="112">
        <v>0</v>
      </c>
      <c r="BH254" s="112">
        <v>0</v>
      </c>
      <c r="BI254" s="112">
        <v>52.57</v>
      </c>
      <c r="BJ254" s="112">
        <v>0</v>
      </c>
      <c r="BK254" s="112">
        <v>157.72890000000001</v>
      </c>
      <c r="BL254" s="112">
        <v>12</v>
      </c>
      <c r="BM254" s="112">
        <v>0</v>
      </c>
      <c r="BN254" s="112">
        <v>150</v>
      </c>
      <c r="BO254" s="112">
        <v>88.129199999999997</v>
      </c>
      <c r="BP254" s="112">
        <v>455.17214999999999</v>
      </c>
      <c r="BQ254" s="112">
        <v>598.52065000000005</v>
      </c>
      <c r="BR254" s="112">
        <v>1119.83905</v>
      </c>
      <c r="BS254" s="112">
        <v>261.43434999999999</v>
      </c>
      <c r="BT254" s="112">
        <v>51.693399999999997</v>
      </c>
      <c r="BU254" s="112">
        <v>11.571249999999999</v>
      </c>
      <c r="BV254" s="112">
        <v>158.31819999999999</v>
      </c>
      <c r="BW254" s="112">
        <v>16.38287</v>
      </c>
      <c r="BX254" s="112">
        <v>2885.5367799999999</v>
      </c>
      <c r="BY254" s="112">
        <v>3001.47046</v>
      </c>
      <c r="BZ254" s="112">
        <v>3092.5178299999998</v>
      </c>
      <c r="CA254" s="112">
        <v>3774.3114999999998</v>
      </c>
      <c r="CB254" s="112">
        <v>2696.6079500000001</v>
      </c>
      <c r="CC254" s="112">
        <v>2444.54864</v>
      </c>
      <c r="CD254" s="112">
        <v>2627.7894900000001</v>
      </c>
      <c r="CE254" s="112">
        <v>2681.1229400000002</v>
      </c>
      <c r="CF254" s="112">
        <v>2514.3050899999998</v>
      </c>
      <c r="CG254" s="112">
        <v>115.92183</v>
      </c>
      <c r="CH254" s="112">
        <v>528.07771000000002</v>
      </c>
      <c r="CI254" s="112">
        <v>287.66588999999999</v>
      </c>
      <c r="CJ254" s="112">
        <v>1255.5025499999999</v>
      </c>
      <c r="CK254" s="112">
        <v>554.65930000000003</v>
      </c>
      <c r="CL254" s="112">
        <v>-518.87306999999998</v>
      </c>
      <c r="CM254" s="112">
        <v>-73.715119999999999</v>
      </c>
      <c r="CN254" s="112">
        <v>358.61182000000002</v>
      </c>
      <c r="CO254" s="112">
        <v>-996.68764999999996</v>
      </c>
      <c r="CP254" s="113">
        <v>2557.1821500000001</v>
      </c>
      <c r="CQ254" s="113">
        <v>2853.6093999999998</v>
      </c>
      <c r="CR254" s="113">
        <v>3225.6491999999998</v>
      </c>
      <c r="CS254" s="113">
        <v>4233.79</v>
      </c>
      <c r="CT254" s="113">
        <v>4312.1899999999996</v>
      </c>
      <c r="CU254" s="113">
        <v>4232.29</v>
      </c>
      <c r="CV254" s="113">
        <v>4057.39</v>
      </c>
      <c r="CW254" s="113">
        <v>4063.96335</v>
      </c>
      <c r="CX254" s="113">
        <v>3369.4290000000001</v>
      </c>
      <c r="CY254" s="113">
        <v>3273.2384900000002</v>
      </c>
      <c r="CZ254" s="113">
        <v>3464.4849899999999</v>
      </c>
      <c r="DA254" s="113">
        <v>3887.0782899999999</v>
      </c>
      <c r="DB254" s="113">
        <v>4880.5181700000003</v>
      </c>
      <c r="DC254" s="113">
        <v>5024.9675100000004</v>
      </c>
      <c r="DD254" s="113">
        <v>4814.5092199999999</v>
      </c>
      <c r="DE254" s="113">
        <v>4710.5875900000001</v>
      </c>
      <c r="DF254" s="113">
        <v>4719.5907299999999</v>
      </c>
      <c r="DG254" s="113">
        <v>4006.3262399999999</v>
      </c>
      <c r="DH254" s="113">
        <v>2662.9123100000002</v>
      </c>
      <c r="DI254" s="113">
        <v>2326.0810999999999</v>
      </c>
      <c r="DJ254" s="113">
        <v>2461.0085100000001</v>
      </c>
      <c r="DK254" s="113">
        <v>2198.9458399999999</v>
      </c>
      <c r="DL254" s="113">
        <v>1788.73588</v>
      </c>
      <c r="DM254" s="113">
        <v>2096.1006600000001</v>
      </c>
      <c r="DN254" s="113">
        <v>2065.8941500000001</v>
      </c>
      <c r="DO254" s="113">
        <v>1716.28547</v>
      </c>
      <c r="DP254" s="113">
        <v>1999.7086300000001</v>
      </c>
      <c r="DQ254" s="112">
        <v>610.32618000000002</v>
      </c>
      <c r="DR254" s="112">
        <v>1138.40389</v>
      </c>
      <c r="DS254" s="112">
        <v>1426.06978</v>
      </c>
      <c r="DT254" s="112">
        <v>2681.57233</v>
      </c>
      <c r="DU254" s="112">
        <v>3236.2316300000002</v>
      </c>
      <c r="DV254" s="112">
        <v>2718.4085599999999</v>
      </c>
      <c r="DW254" s="112">
        <v>2644.69344</v>
      </c>
      <c r="DX254" s="112">
        <v>3003.3052600000001</v>
      </c>
      <c r="DY254" s="112">
        <v>2006.61761</v>
      </c>
      <c r="DZ254" s="112">
        <v>22.781459999999999</v>
      </c>
      <c r="EA254" s="112">
        <v>17.455169999999999</v>
      </c>
      <c r="EB254" s="112">
        <v>-26.665780000000002</v>
      </c>
      <c r="EC254" s="112">
        <v>35.134140000000002</v>
      </c>
      <c r="ED254" s="112">
        <v>29.975020000000001</v>
      </c>
      <c r="EE254" s="112">
        <v>30.780360000000002</v>
      </c>
      <c r="EF254" s="112">
        <v>33.43629</v>
      </c>
      <c r="EG254" s="112">
        <v>30.558060000000001</v>
      </c>
      <c r="EH254" s="112">
        <v>21.748670000000001</v>
      </c>
      <c r="EI254" s="112">
        <v>177.03345999999999</v>
      </c>
      <c r="EJ254" s="112">
        <v>188.58216999999999</v>
      </c>
      <c r="EK254" s="112">
        <v>170.30521999999999</v>
      </c>
      <c r="EL254" s="112">
        <v>217.93414000000001</v>
      </c>
      <c r="EM254" s="112">
        <v>239.47301999999999</v>
      </c>
      <c r="EN254" s="112">
        <v>244.52936</v>
      </c>
      <c r="EO254" s="112">
        <v>274.43628999999999</v>
      </c>
      <c r="EP254" s="112">
        <v>271.55806000000001</v>
      </c>
      <c r="EQ254" s="114">
        <v>229.94766999999999</v>
      </c>
    </row>
    <row r="255" spans="1:147" x14ac:dyDescent="0.25">
      <c r="A255" s="110" t="s">
        <v>179</v>
      </c>
      <c r="B255" s="110">
        <v>5843</v>
      </c>
      <c r="C255" s="110"/>
      <c r="D255" s="111">
        <v>12579.497310000001</v>
      </c>
      <c r="E255" s="111">
        <v>11466.063840000001</v>
      </c>
      <c r="F255" s="111">
        <v>13458.49951</v>
      </c>
      <c r="G255" s="111">
        <v>13159.74482</v>
      </c>
      <c r="H255" s="111">
        <v>13339.714040000001</v>
      </c>
      <c r="I255" s="111">
        <v>12761.811309999999</v>
      </c>
      <c r="J255" s="111">
        <v>13327.995199999999</v>
      </c>
      <c r="K255" s="111">
        <v>13705.084930000001</v>
      </c>
      <c r="L255" s="111">
        <v>13927.658390000001</v>
      </c>
      <c r="M255" s="111">
        <v>12439.95758</v>
      </c>
      <c r="N255" s="111">
        <v>11770.634389999999</v>
      </c>
      <c r="O255" s="111">
        <v>13365.599899999999</v>
      </c>
      <c r="P255" s="111">
        <v>12886.836579999999</v>
      </c>
      <c r="Q255" s="111">
        <v>12785.765939999999</v>
      </c>
      <c r="R255" s="111">
        <v>12716.512199999999</v>
      </c>
      <c r="S255" s="111">
        <v>13148.71596</v>
      </c>
      <c r="T255" s="111">
        <v>12982.176369999999</v>
      </c>
      <c r="U255" s="111">
        <v>14567.8943</v>
      </c>
      <c r="V255" s="112">
        <v>139.53972999999999</v>
      </c>
      <c r="W255" s="112">
        <v>-304.570549999999</v>
      </c>
      <c r="X255" s="112">
        <v>92.899610000000393</v>
      </c>
      <c r="Y255" s="112">
        <v>272.908240000001</v>
      </c>
      <c r="Z255" s="112">
        <v>553.94810000000098</v>
      </c>
      <c r="AA255" s="112">
        <v>45.299109999999899</v>
      </c>
      <c r="AB255" s="112">
        <v>179.27923999999999</v>
      </c>
      <c r="AC255" s="112">
        <v>722.90856000000201</v>
      </c>
      <c r="AD255" s="112">
        <v>-640.23590999999897</v>
      </c>
      <c r="AE255" s="111">
        <v>12085.17887</v>
      </c>
      <c r="AF255" s="111">
        <v>10714.87156</v>
      </c>
      <c r="AG255" s="111">
        <v>12890.22726</v>
      </c>
      <c r="AH255" s="111">
        <v>12266.786040000001</v>
      </c>
      <c r="AI255" s="111">
        <v>12205.54946</v>
      </c>
      <c r="AJ255" s="111">
        <v>11626.67468</v>
      </c>
      <c r="AK255" s="111">
        <v>12107.684520000001</v>
      </c>
      <c r="AL255" s="111">
        <v>12561.99993</v>
      </c>
      <c r="AM255" s="111">
        <v>12717.89457</v>
      </c>
      <c r="AN255" s="112">
        <v>354.77871000000101</v>
      </c>
      <c r="AO255" s="112">
        <v>1055.7628299999999</v>
      </c>
      <c r="AP255" s="112">
        <v>475.37263999999999</v>
      </c>
      <c r="AQ255" s="112">
        <v>620.05053999999802</v>
      </c>
      <c r="AR255" s="112">
        <v>580.21647999999902</v>
      </c>
      <c r="AS255" s="112">
        <v>1089.83752</v>
      </c>
      <c r="AT255" s="112">
        <v>1041.03144</v>
      </c>
      <c r="AU255" s="112">
        <v>420.17643999999899</v>
      </c>
      <c r="AV255" s="112">
        <v>1849.99973</v>
      </c>
      <c r="AW255" s="113">
        <v>1506.0871299999999</v>
      </c>
      <c r="AX255" s="113">
        <v>1316.81285</v>
      </c>
      <c r="AY255" s="113">
        <v>2241.3043400000001</v>
      </c>
      <c r="AZ255" s="113">
        <v>10996.07504</v>
      </c>
      <c r="BA255" s="113">
        <v>1241.9665399999999</v>
      </c>
      <c r="BB255" s="113">
        <v>975.38891000000001</v>
      </c>
      <c r="BC255" s="113">
        <v>2533.1474499999999</v>
      </c>
      <c r="BD255" s="113">
        <v>2776.5298200000002</v>
      </c>
      <c r="BE255" s="113">
        <v>735.75336000000004</v>
      </c>
      <c r="BF255" s="112">
        <v>368.93599999999998</v>
      </c>
      <c r="BG255" s="112">
        <v>273.11255</v>
      </c>
      <c r="BH255" s="112">
        <v>928.851</v>
      </c>
      <c r="BI255" s="112">
        <v>890</v>
      </c>
      <c r="BJ255" s="112">
        <v>271.20100000000002</v>
      </c>
      <c r="BK255" s="112">
        <v>388.42205000000001</v>
      </c>
      <c r="BL255" s="112">
        <v>432.76985000000002</v>
      </c>
      <c r="BM255" s="112">
        <v>261.976</v>
      </c>
      <c r="BN255" s="112">
        <v>678.66840000000002</v>
      </c>
      <c r="BO255" s="112">
        <v>1137.15113</v>
      </c>
      <c r="BP255" s="112">
        <v>1043.7003</v>
      </c>
      <c r="BQ255" s="112">
        <v>1312.45334</v>
      </c>
      <c r="BR255" s="112">
        <v>10106.07504</v>
      </c>
      <c r="BS255" s="112">
        <v>970.76553999999999</v>
      </c>
      <c r="BT255" s="112">
        <v>586.96686</v>
      </c>
      <c r="BU255" s="112">
        <v>2100.3775999999998</v>
      </c>
      <c r="BV255" s="112">
        <v>2514.5538200000001</v>
      </c>
      <c r="BW255" s="112">
        <v>57.084960000000002</v>
      </c>
      <c r="BX255" s="112">
        <v>13591.266</v>
      </c>
      <c r="BY255" s="112">
        <v>12031.68441</v>
      </c>
      <c r="BZ255" s="112">
        <v>15131.5316</v>
      </c>
      <c r="CA255" s="112">
        <v>23262.861079999999</v>
      </c>
      <c r="CB255" s="112">
        <v>13447.516</v>
      </c>
      <c r="CC255" s="112">
        <v>12602.06359</v>
      </c>
      <c r="CD255" s="112">
        <v>14640.831969999999</v>
      </c>
      <c r="CE255" s="112">
        <v>15338.52975</v>
      </c>
      <c r="CF255" s="112">
        <v>13453.647929999999</v>
      </c>
      <c r="CG255" s="112">
        <v>782.37242000000003</v>
      </c>
      <c r="CH255" s="112">
        <v>-12.062530000000001</v>
      </c>
      <c r="CI255" s="112">
        <v>837.08069999999998</v>
      </c>
      <c r="CJ255" s="112">
        <v>9486.0244999999995</v>
      </c>
      <c r="CK255" s="112">
        <v>390.54906</v>
      </c>
      <c r="CL255" s="112">
        <v>-502.87065999999999</v>
      </c>
      <c r="CM255" s="112">
        <v>1059.3461600000001</v>
      </c>
      <c r="CN255" s="112">
        <v>2094.3773799999999</v>
      </c>
      <c r="CO255" s="112">
        <v>-1792.9147700000001</v>
      </c>
      <c r="CP255" s="113">
        <v>9711.56315</v>
      </c>
      <c r="CQ255" s="113">
        <v>11015.7</v>
      </c>
      <c r="CR255" s="113">
        <v>12392.9</v>
      </c>
      <c r="CS255" s="113">
        <v>19919.3</v>
      </c>
      <c r="CT255" s="113">
        <v>19533.98775</v>
      </c>
      <c r="CU255" s="113">
        <v>21239.802749999999</v>
      </c>
      <c r="CV255" s="113">
        <v>21899.599999999999</v>
      </c>
      <c r="CW255" s="113">
        <v>22866.2</v>
      </c>
      <c r="CX255" s="113">
        <v>23257.285</v>
      </c>
      <c r="CY255" s="113">
        <v>11408.52821</v>
      </c>
      <c r="CZ255" s="113">
        <v>13514.131170000001</v>
      </c>
      <c r="DA255" s="113">
        <v>15591.035309999999</v>
      </c>
      <c r="DB255" s="113">
        <v>21957.629219999999</v>
      </c>
      <c r="DC255" s="113">
        <v>22348.41462</v>
      </c>
      <c r="DD255" s="113">
        <v>23399.048470000002</v>
      </c>
      <c r="DE255" s="113">
        <v>24373.347440000001</v>
      </c>
      <c r="DF255" s="113">
        <v>25436.822800000002</v>
      </c>
      <c r="DG255" s="113">
        <v>25823.69886</v>
      </c>
      <c r="DH255" s="113">
        <v>9830.7646800000002</v>
      </c>
      <c r="DI255" s="113">
        <v>11948.43017</v>
      </c>
      <c r="DJ255" s="113">
        <v>13188.25361</v>
      </c>
      <c r="DK255" s="113">
        <v>10068.82302</v>
      </c>
      <c r="DL255" s="113">
        <v>10069.059359999999</v>
      </c>
      <c r="DM255" s="113">
        <v>11622.56387</v>
      </c>
      <c r="DN255" s="113">
        <v>11537.516680000001</v>
      </c>
      <c r="DO255" s="113">
        <v>10506.614659999999</v>
      </c>
      <c r="DP255" s="113">
        <v>12686.405489999999</v>
      </c>
      <c r="DQ255" s="112">
        <v>1577.7635299999999</v>
      </c>
      <c r="DR255" s="112">
        <v>1565.701</v>
      </c>
      <c r="DS255" s="112">
        <v>2402.7817</v>
      </c>
      <c r="DT255" s="112">
        <v>11888.806200000001</v>
      </c>
      <c r="DU255" s="112">
        <v>12279.35526</v>
      </c>
      <c r="DV255" s="112">
        <v>11776.4846</v>
      </c>
      <c r="DW255" s="112">
        <v>12835.830760000001</v>
      </c>
      <c r="DX255" s="112">
        <v>14930.208140000001</v>
      </c>
      <c r="DY255" s="112">
        <v>13137.293369999999</v>
      </c>
      <c r="DZ255" s="112">
        <v>114.16638</v>
      </c>
      <c r="EA255" s="112">
        <v>104.35522</v>
      </c>
      <c r="EB255" s="112">
        <v>111.19354</v>
      </c>
      <c r="EC255" s="112">
        <v>157.77896000000001</v>
      </c>
      <c r="ED255" s="112">
        <v>165.35069999999999</v>
      </c>
      <c r="EE255" s="112">
        <v>125.44727</v>
      </c>
      <c r="EF255" s="112">
        <v>97.659040000000005</v>
      </c>
      <c r="EG255" s="112">
        <v>68.674180000000007</v>
      </c>
      <c r="EH255" s="112">
        <v>85.244889999999998</v>
      </c>
      <c r="EI255" s="112">
        <v>608.48437999999999</v>
      </c>
      <c r="EJ255" s="112">
        <v>855.54722000000004</v>
      </c>
      <c r="EK255" s="112">
        <v>679.46554000000003</v>
      </c>
      <c r="EL255" s="112">
        <v>1050.7379599999999</v>
      </c>
      <c r="EM255" s="112">
        <v>1299.5156999999999</v>
      </c>
      <c r="EN255" s="112">
        <v>1260.5842700000001</v>
      </c>
      <c r="EO255" s="112">
        <v>1317.9700399999999</v>
      </c>
      <c r="EP255" s="112">
        <v>1211.75918</v>
      </c>
      <c r="EQ255" s="114">
        <v>1295.0088900000001</v>
      </c>
    </row>
    <row r="256" spans="1:147" x14ac:dyDescent="0.25">
      <c r="A256" s="110" t="s">
        <v>178</v>
      </c>
      <c r="B256" s="110">
        <v>5928</v>
      </c>
      <c r="C256" s="110"/>
      <c r="D256" s="111">
        <v>613.20069000000001</v>
      </c>
      <c r="E256" s="111">
        <v>551.22432000000003</v>
      </c>
      <c r="F256" s="111">
        <v>686.22505000000001</v>
      </c>
      <c r="G256" s="111">
        <v>588.18295000000001</v>
      </c>
      <c r="H256" s="111">
        <v>632.29208000000006</v>
      </c>
      <c r="I256" s="111">
        <v>643.6508</v>
      </c>
      <c r="J256" s="111">
        <v>734.69099000000006</v>
      </c>
      <c r="K256" s="111">
        <v>665.16051000000004</v>
      </c>
      <c r="L256" s="111">
        <v>849.09433999999999</v>
      </c>
      <c r="M256" s="111">
        <v>569.31060000000002</v>
      </c>
      <c r="N256" s="111">
        <v>693.08266000000003</v>
      </c>
      <c r="O256" s="111">
        <v>698.90557999999999</v>
      </c>
      <c r="P256" s="111">
        <v>591.04494999999997</v>
      </c>
      <c r="Q256" s="111">
        <v>662.14625000000001</v>
      </c>
      <c r="R256" s="111">
        <v>604.90893000000005</v>
      </c>
      <c r="S256" s="111">
        <v>787.72330999999997</v>
      </c>
      <c r="T256" s="111">
        <v>669.00129000000004</v>
      </c>
      <c r="U256" s="111">
        <v>795.18461000000002</v>
      </c>
      <c r="V256" s="112">
        <v>43.890090000000001</v>
      </c>
      <c r="W256" s="112">
        <v>-141.85834</v>
      </c>
      <c r="X256" s="112">
        <v>-12.680529999999999</v>
      </c>
      <c r="Y256" s="112">
        <v>-2.8619999999999699</v>
      </c>
      <c r="Z256" s="112">
        <v>-29.85417</v>
      </c>
      <c r="AA256" s="112">
        <v>38.741869999999899</v>
      </c>
      <c r="AB256" s="112">
        <v>-53.032319999999899</v>
      </c>
      <c r="AC256" s="112">
        <v>-3.8407800000000001</v>
      </c>
      <c r="AD256" s="112">
        <v>53.909730000000003</v>
      </c>
      <c r="AE256" s="111">
        <v>545.40359000000001</v>
      </c>
      <c r="AF256" s="111">
        <v>473.86707000000001</v>
      </c>
      <c r="AG256" s="111">
        <v>608.87504999999999</v>
      </c>
      <c r="AH256" s="111">
        <v>508.6662</v>
      </c>
      <c r="AI256" s="111">
        <v>552.79208000000006</v>
      </c>
      <c r="AJ256" s="111">
        <v>564.95515</v>
      </c>
      <c r="AK256" s="111">
        <v>659.98494000000005</v>
      </c>
      <c r="AL256" s="111">
        <v>589.95051000000001</v>
      </c>
      <c r="AM256" s="111">
        <v>755.58533999999997</v>
      </c>
      <c r="AN256" s="112">
        <v>23.90701</v>
      </c>
      <c r="AO256" s="112">
        <v>219.21558999999999</v>
      </c>
      <c r="AP256" s="112">
        <v>90.030529999999999</v>
      </c>
      <c r="AQ256" s="112">
        <v>82.378749999999997</v>
      </c>
      <c r="AR256" s="112">
        <v>109.35417</v>
      </c>
      <c r="AS256" s="112">
        <v>39.953780000000101</v>
      </c>
      <c r="AT256" s="112">
        <v>127.73837</v>
      </c>
      <c r="AU256" s="112">
        <v>79.050780000000003</v>
      </c>
      <c r="AV256" s="112">
        <v>39.599269999999997</v>
      </c>
      <c r="AW256" s="113">
        <v>322.13170000000002</v>
      </c>
      <c r="AX256" s="113">
        <v>23.309650000000001</v>
      </c>
      <c r="AY256" s="113">
        <v>31.966750000000001</v>
      </c>
      <c r="AZ256" s="113">
        <v>0</v>
      </c>
      <c r="BA256" s="113">
        <v>0</v>
      </c>
      <c r="BB256" s="113">
        <v>45.978050000000003</v>
      </c>
      <c r="BC256" s="113">
        <v>9.0419</v>
      </c>
      <c r="BD256" s="113">
        <v>281.20479999999998</v>
      </c>
      <c r="BE256" s="113">
        <v>414.83976000000001</v>
      </c>
      <c r="BF256" s="112">
        <v>0</v>
      </c>
      <c r="BG256" s="112">
        <v>0</v>
      </c>
      <c r="BH256" s="112">
        <v>0</v>
      </c>
      <c r="BI256" s="112">
        <v>0</v>
      </c>
      <c r="BJ256" s="112">
        <v>0</v>
      </c>
      <c r="BK256" s="112">
        <v>0</v>
      </c>
      <c r="BL256" s="112">
        <v>0</v>
      </c>
      <c r="BM256" s="112">
        <v>0</v>
      </c>
      <c r="BN256" s="112">
        <v>48.552070000000001</v>
      </c>
      <c r="BO256" s="112">
        <v>322.13170000000002</v>
      </c>
      <c r="BP256" s="112">
        <v>23.309650000000001</v>
      </c>
      <c r="BQ256" s="112">
        <v>31.966750000000001</v>
      </c>
      <c r="BR256" s="112">
        <v>0</v>
      </c>
      <c r="BS256" s="112">
        <v>0</v>
      </c>
      <c r="BT256" s="112">
        <v>45.978050000000003</v>
      </c>
      <c r="BU256" s="112">
        <v>9.0419</v>
      </c>
      <c r="BV256" s="112">
        <v>281.20479999999998</v>
      </c>
      <c r="BW256" s="112">
        <v>366.28769</v>
      </c>
      <c r="BX256" s="112">
        <v>867.53529000000003</v>
      </c>
      <c r="BY256" s="112">
        <v>497.17671999999999</v>
      </c>
      <c r="BZ256" s="112">
        <v>640.84180000000003</v>
      </c>
      <c r="CA256" s="112">
        <v>508.6662</v>
      </c>
      <c r="CB256" s="112">
        <v>552.79208000000006</v>
      </c>
      <c r="CC256" s="112">
        <v>610.93320000000006</v>
      </c>
      <c r="CD256" s="112">
        <v>669.02683999999999</v>
      </c>
      <c r="CE256" s="112">
        <v>871.15530999999999</v>
      </c>
      <c r="CF256" s="112">
        <v>1170.4250999999999</v>
      </c>
      <c r="CG256" s="112">
        <v>298.22469000000001</v>
      </c>
      <c r="CH256" s="112">
        <v>-195.90593999999999</v>
      </c>
      <c r="CI256" s="112">
        <v>-58.063780000000001</v>
      </c>
      <c r="CJ256" s="112">
        <v>-82.378749999999997</v>
      </c>
      <c r="CK256" s="112">
        <v>-109.35417</v>
      </c>
      <c r="CL256" s="112">
        <v>6.0242699999999996</v>
      </c>
      <c r="CM256" s="112">
        <v>-118.69647000000001</v>
      </c>
      <c r="CN256" s="112">
        <v>202.15402</v>
      </c>
      <c r="CO256" s="112">
        <v>326.68842000000001</v>
      </c>
      <c r="CP256" s="113">
        <v>954</v>
      </c>
      <c r="CQ256" s="113">
        <v>792</v>
      </c>
      <c r="CR256" s="113">
        <v>760</v>
      </c>
      <c r="CS256" s="113">
        <v>648</v>
      </c>
      <c r="CT256" s="113">
        <v>616</v>
      </c>
      <c r="CU256" s="113">
        <v>530.25</v>
      </c>
      <c r="CV256" s="113">
        <v>493.25</v>
      </c>
      <c r="CW256" s="113">
        <v>804.25</v>
      </c>
      <c r="CX256" s="113">
        <v>758.55</v>
      </c>
      <c r="CY256" s="113">
        <v>1062.4438</v>
      </c>
      <c r="CZ256" s="113">
        <v>903.85166000000004</v>
      </c>
      <c r="DA256" s="113">
        <v>982.79404</v>
      </c>
      <c r="DB256" s="113">
        <v>755.96609999999998</v>
      </c>
      <c r="DC256" s="113">
        <v>700.35447999999997</v>
      </c>
      <c r="DD256" s="113">
        <v>671.32978000000003</v>
      </c>
      <c r="DE256" s="113">
        <v>756.04665</v>
      </c>
      <c r="DF256" s="113">
        <v>975.08689000000004</v>
      </c>
      <c r="DG256" s="113">
        <v>895.54880000000003</v>
      </c>
      <c r="DH256" s="113">
        <v>980.88180999999997</v>
      </c>
      <c r="DI256" s="113">
        <v>1009.10461</v>
      </c>
      <c r="DJ256" s="113">
        <v>1144.11977</v>
      </c>
      <c r="DK256" s="113">
        <v>997.67957999999999</v>
      </c>
      <c r="DL256" s="113">
        <v>1024.3941299999999</v>
      </c>
      <c r="DM256" s="113">
        <v>987.39315999999997</v>
      </c>
      <c r="DN256" s="113">
        <v>1188.8544999999999</v>
      </c>
      <c r="DO256" s="113">
        <v>1203.78872</v>
      </c>
      <c r="DP256" s="113">
        <v>795.61021000000005</v>
      </c>
      <c r="DQ256" s="112">
        <v>81.561989999999994</v>
      </c>
      <c r="DR256" s="112">
        <v>-105.25295</v>
      </c>
      <c r="DS256" s="112">
        <v>-161.32572999999999</v>
      </c>
      <c r="DT256" s="112">
        <v>-241.71348</v>
      </c>
      <c r="DU256" s="112">
        <v>-324.03964999999999</v>
      </c>
      <c r="DV256" s="112">
        <v>-316.06338</v>
      </c>
      <c r="DW256" s="112">
        <v>-432.80784999999997</v>
      </c>
      <c r="DX256" s="112">
        <v>-228.70183</v>
      </c>
      <c r="DY256" s="112">
        <v>99.938590000000005</v>
      </c>
      <c r="DZ256" s="112">
        <v>39.060169999999999</v>
      </c>
      <c r="EA256" s="112">
        <v>18.560510000000001</v>
      </c>
      <c r="EB256" s="112">
        <v>13.406940000000001</v>
      </c>
      <c r="EC256" s="112">
        <v>6.1167299999999996</v>
      </c>
      <c r="ED256" s="112">
        <v>6.1083299999999996</v>
      </c>
      <c r="EE256" s="112">
        <v>0.86334999999999995</v>
      </c>
      <c r="EF256" s="112">
        <v>-2.7924199999999999</v>
      </c>
      <c r="EG256" s="112">
        <v>1.4682299999999999</v>
      </c>
      <c r="EH256" s="112">
        <v>-2.1517499999999998</v>
      </c>
      <c r="EI256" s="112">
        <v>106.85717</v>
      </c>
      <c r="EJ256" s="112">
        <v>95.917509999999993</v>
      </c>
      <c r="EK256" s="112">
        <v>90.75694</v>
      </c>
      <c r="EL256" s="112">
        <v>85.63373</v>
      </c>
      <c r="EM256" s="112">
        <v>85.608329999999995</v>
      </c>
      <c r="EN256" s="112">
        <v>79.559349999999995</v>
      </c>
      <c r="EO256" s="112">
        <v>71.913579999999996</v>
      </c>
      <c r="EP256" s="112">
        <v>76.678229999999999</v>
      </c>
      <c r="EQ256" s="114">
        <v>91.357249999999993</v>
      </c>
    </row>
    <row r="257" spans="1:147" x14ac:dyDescent="0.25">
      <c r="A257" s="110" t="s">
        <v>177</v>
      </c>
      <c r="B257" s="110">
        <v>5534</v>
      </c>
      <c r="C257" s="110"/>
      <c r="D257" s="111">
        <v>941.85254999999995</v>
      </c>
      <c r="E257" s="111">
        <v>1036.2093600000001</v>
      </c>
      <c r="F257" s="111">
        <v>1050.93965</v>
      </c>
      <c r="G257" s="111">
        <v>1593.74991</v>
      </c>
      <c r="H257" s="111">
        <v>1488.4667899999999</v>
      </c>
      <c r="I257" s="111">
        <v>1455.6624899999999</v>
      </c>
      <c r="J257" s="111">
        <v>1317.09025</v>
      </c>
      <c r="K257" s="111">
        <v>1283.5643299999999</v>
      </c>
      <c r="L257" s="111">
        <v>1442.11303</v>
      </c>
      <c r="M257" s="111">
        <v>932.22080000000005</v>
      </c>
      <c r="N257" s="111">
        <v>1148.1510900000001</v>
      </c>
      <c r="O257" s="111">
        <v>1182.07258</v>
      </c>
      <c r="P257" s="111">
        <v>1654.2338500000001</v>
      </c>
      <c r="Q257" s="111">
        <v>1484.05735</v>
      </c>
      <c r="R257" s="111">
        <v>1380.8465000000001</v>
      </c>
      <c r="S257" s="111">
        <v>1342.2174</v>
      </c>
      <c r="T257" s="111">
        <v>1427.8083200000001</v>
      </c>
      <c r="U257" s="111">
        <v>1695.8301200000001</v>
      </c>
      <c r="V257" s="112">
        <v>9.6317499999999008</v>
      </c>
      <c r="W257" s="112">
        <v>-111.94173000000001</v>
      </c>
      <c r="X257" s="112">
        <v>-131.13292999999999</v>
      </c>
      <c r="Y257" s="112">
        <v>-60.483940000000104</v>
      </c>
      <c r="Z257" s="112">
        <v>4.4094399999998997</v>
      </c>
      <c r="AA257" s="112">
        <v>74.8159899999998</v>
      </c>
      <c r="AB257" s="112">
        <v>-25.12715</v>
      </c>
      <c r="AC257" s="112">
        <v>-144.24399</v>
      </c>
      <c r="AD257" s="112">
        <v>-253.71709000000001</v>
      </c>
      <c r="AE257" s="111">
        <v>881.41255000000001</v>
      </c>
      <c r="AF257" s="111">
        <v>968.45615999999995</v>
      </c>
      <c r="AG257" s="111">
        <v>983.92065000000002</v>
      </c>
      <c r="AH257" s="111">
        <v>1521.01866</v>
      </c>
      <c r="AI257" s="111">
        <v>1416.66679</v>
      </c>
      <c r="AJ257" s="111">
        <v>1383.86249</v>
      </c>
      <c r="AK257" s="111">
        <v>1235.9736</v>
      </c>
      <c r="AL257" s="111">
        <v>1191.2066299999999</v>
      </c>
      <c r="AM257" s="111">
        <v>1334.3793800000001</v>
      </c>
      <c r="AN257" s="112">
        <v>50.808250000000001</v>
      </c>
      <c r="AO257" s="112">
        <v>179.69493</v>
      </c>
      <c r="AP257" s="112">
        <v>198.15192999999999</v>
      </c>
      <c r="AQ257" s="112">
        <v>133.21519000000001</v>
      </c>
      <c r="AR257" s="112">
        <v>67.390560000000093</v>
      </c>
      <c r="AS257" s="112">
        <v>-3.0159899999998698</v>
      </c>
      <c r="AT257" s="112">
        <v>106.24379999999999</v>
      </c>
      <c r="AU257" s="112">
        <v>236.60168999999999</v>
      </c>
      <c r="AV257" s="112">
        <v>361.45074</v>
      </c>
      <c r="AW257" s="113">
        <v>38.976149999999997</v>
      </c>
      <c r="AX257" s="113">
        <v>101.3651</v>
      </c>
      <c r="AY257" s="113">
        <v>399.12094999999999</v>
      </c>
      <c r="AZ257" s="113">
        <v>306.67124999999999</v>
      </c>
      <c r="BA257" s="113">
        <v>17.515000000000001</v>
      </c>
      <c r="BB257" s="113">
        <v>36.590400000000002</v>
      </c>
      <c r="BC257" s="113">
        <v>128.84395000000001</v>
      </c>
      <c r="BD257" s="113">
        <v>30.484349999999999</v>
      </c>
      <c r="BE257" s="113">
        <v>275.37979999999999</v>
      </c>
      <c r="BF257" s="112">
        <v>0</v>
      </c>
      <c r="BG257" s="112">
        <v>0</v>
      </c>
      <c r="BH257" s="112">
        <v>0</v>
      </c>
      <c r="BI257" s="112">
        <v>0</v>
      </c>
      <c r="BJ257" s="112">
        <v>0</v>
      </c>
      <c r="BK257" s="112">
        <v>0</v>
      </c>
      <c r="BL257" s="112">
        <v>0</v>
      </c>
      <c r="BM257" s="112">
        <v>0</v>
      </c>
      <c r="BN257" s="112">
        <v>0</v>
      </c>
      <c r="BO257" s="112">
        <v>38.976149999999997</v>
      </c>
      <c r="BP257" s="112">
        <v>101.3651</v>
      </c>
      <c r="BQ257" s="112">
        <v>399.12094999999999</v>
      </c>
      <c r="BR257" s="112">
        <v>306.67124999999999</v>
      </c>
      <c r="BS257" s="112">
        <v>17.515000000000001</v>
      </c>
      <c r="BT257" s="112">
        <v>36.590400000000002</v>
      </c>
      <c r="BU257" s="112">
        <v>128.84395000000001</v>
      </c>
      <c r="BV257" s="112">
        <v>30.484349999999999</v>
      </c>
      <c r="BW257" s="112">
        <v>275.37979999999999</v>
      </c>
      <c r="BX257" s="112">
        <v>920.38869999999997</v>
      </c>
      <c r="BY257" s="112">
        <v>1069.8212599999999</v>
      </c>
      <c r="BZ257" s="112">
        <v>1383.0416</v>
      </c>
      <c r="CA257" s="112">
        <v>1827.6899100000001</v>
      </c>
      <c r="CB257" s="112">
        <v>1434.1817900000001</v>
      </c>
      <c r="CC257" s="112">
        <v>1420.45289</v>
      </c>
      <c r="CD257" s="112">
        <v>1364.81755</v>
      </c>
      <c r="CE257" s="112">
        <v>1221.6909800000001</v>
      </c>
      <c r="CF257" s="112">
        <v>1609.75918</v>
      </c>
      <c r="CG257" s="112">
        <v>-11.832100000000001</v>
      </c>
      <c r="CH257" s="112">
        <v>-78.329830000000001</v>
      </c>
      <c r="CI257" s="112">
        <v>200.96902</v>
      </c>
      <c r="CJ257" s="112">
        <v>173.45606000000001</v>
      </c>
      <c r="CK257" s="112">
        <v>-49.87556</v>
      </c>
      <c r="CL257" s="112">
        <v>39.606389999999998</v>
      </c>
      <c r="CM257" s="112">
        <v>22.600149999999999</v>
      </c>
      <c r="CN257" s="112">
        <v>-206.11734000000001</v>
      </c>
      <c r="CO257" s="112">
        <v>-86.070939999999993</v>
      </c>
      <c r="CP257" s="113">
        <v>1143.8206</v>
      </c>
      <c r="CQ257" s="113">
        <v>1126.2253499999999</v>
      </c>
      <c r="CR257" s="113">
        <v>1470.4205999999999</v>
      </c>
      <c r="CS257" s="113">
        <v>1584.0580500000001</v>
      </c>
      <c r="CT257" s="113">
        <v>1536.1705999999999</v>
      </c>
      <c r="CU257" s="113">
        <v>1677.7706000000001</v>
      </c>
      <c r="CV257" s="113">
        <v>1719.3706</v>
      </c>
      <c r="CW257" s="113">
        <v>1650.9706000000001</v>
      </c>
      <c r="CX257" s="113">
        <v>1602.51107</v>
      </c>
      <c r="CY257" s="113">
        <v>1202.944</v>
      </c>
      <c r="CZ257" s="113">
        <v>1290.3165799999999</v>
      </c>
      <c r="DA257" s="113">
        <v>1546.2296200000001</v>
      </c>
      <c r="DB257" s="113">
        <v>1660.4049500000001</v>
      </c>
      <c r="DC257" s="113">
        <v>1628.5283099999999</v>
      </c>
      <c r="DD257" s="113">
        <v>1761.7291499999999</v>
      </c>
      <c r="DE257" s="113">
        <v>1803.076</v>
      </c>
      <c r="DF257" s="113">
        <v>1796.31205</v>
      </c>
      <c r="DG257" s="113">
        <v>1738.0362299999999</v>
      </c>
      <c r="DH257" s="113">
        <v>417.25740999999999</v>
      </c>
      <c r="DI257" s="113">
        <v>665.95982000000004</v>
      </c>
      <c r="DJ257" s="113">
        <v>682.40383999999995</v>
      </c>
      <c r="DK257" s="113">
        <v>888.92310999999995</v>
      </c>
      <c r="DL257" s="113">
        <v>643.32203000000004</v>
      </c>
      <c r="DM257" s="113">
        <v>583.21648000000005</v>
      </c>
      <c r="DN257" s="113">
        <v>775.96317999999997</v>
      </c>
      <c r="DO257" s="113">
        <v>1012.31657</v>
      </c>
      <c r="DP257" s="113">
        <v>1019.11169</v>
      </c>
      <c r="DQ257" s="112">
        <v>785.68659000000002</v>
      </c>
      <c r="DR257" s="112">
        <v>624.35676000000001</v>
      </c>
      <c r="DS257" s="112">
        <v>863.82578000000001</v>
      </c>
      <c r="DT257" s="112">
        <v>771.48184000000003</v>
      </c>
      <c r="DU257" s="112">
        <v>985.20627999999999</v>
      </c>
      <c r="DV257" s="112">
        <v>1178.5126700000001</v>
      </c>
      <c r="DW257" s="112">
        <v>1027.1128200000001</v>
      </c>
      <c r="DX257" s="112">
        <v>783.99548000000004</v>
      </c>
      <c r="DY257" s="112">
        <v>718.92453999999998</v>
      </c>
      <c r="DZ257" s="112">
        <v>13.16949</v>
      </c>
      <c r="EA257" s="112">
        <v>7.3782500000000004</v>
      </c>
      <c r="EB257" s="112">
        <v>11.86708</v>
      </c>
      <c r="EC257" s="112">
        <v>7.5311599999999999</v>
      </c>
      <c r="ED257" s="112">
        <v>6.9181900000000001</v>
      </c>
      <c r="EE257" s="112">
        <v>5.5702400000000001</v>
      </c>
      <c r="EF257" s="112">
        <v>4.4610000000000003</v>
      </c>
      <c r="EG257" s="112">
        <v>4.5884999999999998</v>
      </c>
      <c r="EH257" s="112">
        <v>-3.0209700000000002</v>
      </c>
      <c r="EI257" s="112">
        <v>73.609489999999994</v>
      </c>
      <c r="EJ257" s="112">
        <v>75.131249999999994</v>
      </c>
      <c r="EK257" s="112">
        <v>78.886080000000007</v>
      </c>
      <c r="EL257" s="112">
        <v>80.262159999999994</v>
      </c>
      <c r="EM257" s="112">
        <v>78.718190000000007</v>
      </c>
      <c r="EN257" s="112">
        <v>77.370239999999995</v>
      </c>
      <c r="EO257" s="112">
        <v>85.578000000000003</v>
      </c>
      <c r="EP257" s="112">
        <v>96.9465</v>
      </c>
      <c r="EQ257" s="114">
        <v>104.71303</v>
      </c>
    </row>
    <row r="258" spans="1:147" x14ac:dyDescent="0.25">
      <c r="A258" s="110" t="s">
        <v>176</v>
      </c>
      <c r="B258" s="110">
        <v>5535</v>
      </c>
      <c r="C258" s="110"/>
      <c r="D258" s="111">
        <v>2861.8579800000002</v>
      </c>
      <c r="E258" s="111">
        <v>2790.4134800000002</v>
      </c>
      <c r="F258" s="111">
        <v>2931.5785900000001</v>
      </c>
      <c r="G258" s="111">
        <v>2837.5351099999998</v>
      </c>
      <c r="H258" s="111">
        <v>2932.9474399999999</v>
      </c>
      <c r="I258" s="111">
        <v>2962.0340900000001</v>
      </c>
      <c r="J258" s="111">
        <v>2997.7751600000001</v>
      </c>
      <c r="K258" s="111">
        <v>2947.7903500000002</v>
      </c>
      <c r="L258" s="111">
        <v>3092.0706300000002</v>
      </c>
      <c r="M258" s="111">
        <v>2896.6302099999998</v>
      </c>
      <c r="N258" s="111">
        <v>2868.2530099999999</v>
      </c>
      <c r="O258" s="111">
        <v>2753.9826800000001</v>
      </c>
      <c r="P258" s="111">
        <v>2585.7971699999998</v>
      </c>
      <c r="Q258" s="111">
        <v>2975.4078500000001</v>
      </c>
      <c r="R258" s="111">
        <v>2942.4814700000002</v>
      </c>
      <c r="S258" s="111">
        <v>2972.5400500000001</v>
      </c>
      <c r="T258" s="111">
        <v>2934.7262900000001</v>
      </c>
      <c r="U258" s="111">
        <v>3100.8062500000001</v>
      </c>
      <c r="V258" s="112">
        <v>-34.772229999999603</v>
      </c>
      <c r="W258" s="112">
        <v>-77.839529999999698</v>
      </c>
      <c r="X258" s="112">
        <v>177.59591</v>
      </c>
      <c r="Y258" s="112">
        <v>251.73794000000001</v>
      </c>
      <c r="Z258" s="112">
        <v>-42.460410000000103</v>
      </c>
      <c r="AA258" s="112">
        <v>19.552619999999902</v>
      </c>
      <c r="AB258" s="112">
        <v>25.235110000000098</v>
      </c>
      <c r="AC258" s="112">
        <v>13.0640600000002</v>
      </c>
      <c r="AD258" s="112">
        <v>-8.7356199999999298</v>
      </c>
      <c r="AE258" s="111">
        <v>2720.3579800000002</v>
      </c>
      <c r="AF258" s="111">
        <v>2674.4134800000002</v>
      </c>
      <c r="AG258" s="111">
        <v>2827.4846400000001</v>
      </c>
      <c r="AH258" s="111">
        <v>2741.5351099999998</v>
      </c>
      <c r="AI258" s="111">
        <v>2836.9474399999999</v>
      </c>
      <c r="AJ258" s="111">
        <v>2866.0340900000001</v>
      </c>
      <c r="AK258" s="111">
        <v>2937.7751600000001</v>
      </c>
      <c r="AL258" s="111">
        <v>2900.7903500000002</v>
      </c>
      <c r="AM258" s="111">
        <v>3045.0706300000002</v>
      </c>
      <c r="AN258" s="112">
        <v>176.27223000000001</v>
      </c>
      <c r="AO258" s="112">
        <v>193.83953</v>
      </c>
      <c r="AP258" s="112">
        <v>-73.501960000000096</v>
      </c>
      <c r="AQ258" s="112">
        <v>-155.73794000000001</v>
      </c>
      <c r="AR258" s="112">
        <v>138.46041</v>
      </c>
      <c r="AS258" s="112">
        <v>76.447380000000095</v>
      </c>
      <c r="AT258" s="112">
        <v>34.764889999999902</v>
      </c>
      <c r="AU258" s="112">
        <v>33.935939999999803</v>
      </c>
      <c r="AV258" s="112">
        <v>55.735619999999898</v>
      </c>
      <c r="AW258" s="113">
        <v>0</v>
      </c>
      <c r="AX258" s="113">
        <v>154.92845</v>
      </c>
      <c r="AY258" s="113">
        <v>0</v>
      </c>
      <c r="AZ258" s="113">
        <v>3</v>
      </c>
      <c r="BA258" s="113">
        <v>0</v>
      </c>
      <c r="BB258" s="113">
        <v>0</v>
      </c>
      <c r="BC258" s="113">
        <v>1</v>
      </c>
      <c r="BD258" s="113">
        <v>64.557299999999998</v>
      </c>
      <c r="BE258" s="113">
        <v>666.91094999999996</v>
      </c>
      <c r="BF258" s="112">
        <v>44.654000000000003</v>
      </c>
      <c r="BG258" s="112">
        <v>0</v>
      </c>
      <c r="BH258" s="112">
        <v>20</v>
      </c>
      <c r="BI258" s="112">
        <v>0</v>
      </c>
      <c r="BJ258" s="112">
        <v>0</v>
      </c>
      <c r="BK258" s="112">
        <v>0</v>
      </c>
      <c r="BL258" s="112">
        <v>0</v>
      </c>
      <c r="BM258" s="112">
        <v>0</v>
      </c>
      <c r="BN258" s="112">
        <v>0</v>
      </c>
      <c r="BO258" s="112">
        <v>-44.654000000000003</v>
      </c>
      <c r="BP258" s="112">
        <v>154.92845</v>
      </c>
      <c r="BQ258" s="112">
        <v>-20</v>
      </c>
      <c r="BR258" s="112">
        <v>3</v>
      </c>
      <c r="BS258" s="112">
        <v>0</v>
      </c>
      <c r="BT258" s="112">
        <v>0</v>
      </c>
      <c r="BU258" s="112">
        <v>1</v>
      </c>
      <c r="BV258" s="112">
        <v>64.557299999999998</v>
      </c>
      <c r="BW258" s="112">
        <v>666.91094999999996</v>
      </c>
      <c r="BX258" s="112">
        <v>2720.3579800000002</v>
      </c>
      <c r="BY258" s="112">
        <v>2829.34193</v>
      </c>
      <c r="BZ258" s="112">
        <v>2827.4846400000001</v>
      </c>
      <c r="CA258" s="112">
        <v>2744.5351099999998</v>
      </c>
      <c r="CB258" s="112">
        <v>2836.9474399999999</v>
      </c>
      <c r="CC258" s="112">
        <v>2866.0340900000001</v>
      </c>
      <c r="CD258" s="112">
        <v>2938.7751600000001</v>
      </c>
      <c r="CE258" s="112">
        <v>2965.3476500000002</v>
      </c>
      <c r="CF258" s="112">
        <v>3711.9815800000001</v>
      </c>
      <c r="CG258" s="112">
        <v>-220.92623</v>
      </c>
      <c r="CH258" s="112">
        <v>-38.911079999999998</v>
      </c>
      <c r="CI258" s="112">
        <v>53.501959999999997</v>
      </c>
      <c r="CJ258" s="112">
        <v>158.73794000000001</v>
      </c>
      <c r="CK258" s="112">
        <v>-138.46041</v>
      </c>
      <c r="CL258" s="112">
        <v>-76.447379999999995</v>
      </c>
      <c r="CM258" s="112">
        <v>-33.764890000000001</v>
      </c>
      <c r="CN258" s="112">
        <v>30.621359999999999</v>
      </c>
      <c r="CO258" s="112">
        <v>611.17533000000003</v>
      </c>
      <c r="CP258" s="113">
        <v>2900</v>
      </c>
      <c r="CQ258" s="113">
        <v>2900</v>
      </c>
      <c r="CR258" s="113">
        <v>2900</v>
      </c>
      <c r="CS258" s="113">
        <v>2900</v>
      </c>
      <c r="CT258" s="113">
        <v>2900</v>
      </c>
      <c r="CU258" s="113">
        <v>2900</v>
      </c>
      <c r="CV258" s="113">
        <v>2900</v>
      </c>
      <c r="CW258" s="113">
        <v>2900</v>
      </c>
      <c r="CX258" s="113">
        <v>2900</v>
      </c>
      <c r="CY258" s="113">
        <v>3210.6897100000001</v>
      </c>
      <c r="CZ258" s="113">
        <v>3136.2946900000002</v>
      </c>
      <c r="DA258" s="113">
        <v>3014.3713200000002</v>
      </c>
      <c r="DB258" s="113">
        <v>3018.0765500000002</v>
      </c>
      <c r="DC258" s="113">
        <v>3122.9336400000002</v>
      </c>
      <c r="DD258" s="113">
        <v>3103.66786</v>
      </c>
      <c r="DE258" s="113">
        <v>3059.2885299999998</v>
      </c>
      <c r="DF258" s="113">
        <v>3092.3911699999999</v>
      </c>
      <c r="DG258" s="113">
        <v>3409.1946499999999</v>
      </c>
      <c r="DH258" s="113">
        <v>3349.1282299999998</v>
      </c>
      <c r="DI258" s="113">
        <v>3313.6442900000002</v>
      </c>
      <c r="DJ258" s="113">
        <v>3138.2189600000002</v>
      </c>
      <c r="DK258" s="113">
        <v>2983.1862500000002</v>
      </c>
      <c r="DL258" s="113">
        <v>3226.5037499999999</v>
      </c>
      <c r="DM258" s="113">
        <v>3283.6853500000002</v>
      </c>
      <c r="DN258" s="113">
        <v>3273.0709099999999</v>
      </c>
      <c r="DO258" s="113">
        <v>3275.5521899999999</v>
      </c>
      <c r="DP258" s="113">
        <v>2981.1803399999999</v>
      </c>
      <c r="DQ258" s="112">
        <v>-138.43852000000001</v>
      </c>
      <c r="DR258" s="112">
        <v>-177.34960000000001</v>
      </c>
      <c r="DS258" s="112">
        <v>-123.84764</v>
      </c>
      <c r="DT258" s="112">
        <v>34.890300000000003</v>
      </c>
      <c r="DU258" s="112">
        <v>-103.57011</v>
      </c>
      <c r="DV258" s="112">
        <v>-180.01749000000001</v>
      </c>
      <c r="DW258" s="112">
        <v>-213.78237999999999</v>
      </c>
      <c r="DX258" s="112">
        <v>-183.16102000000001</v>
      </c>
      <c r="DY258" s="112">
        <v>428.01431000000002</v>
      </c>
      <c r="DZ258" s="112">
        <v>18.249780000000001</v>
      </c>
      <c r="EA258" s="112">
        <v>13.797079999999999</v>
      </c>
      <c r="EB258" s="112">
        <v>10.27969</v>
      </c>
      <c r="EC258" s="112">
        <v>13.38805</v>
      </c>
      <c r="ED258" s="112">
        <v>7.6907699999999997</v>
      </c>
      <c r="EE258" s="112">
        <v>11.63129</v>
      </c>
      <c r="EF258" s="112">
        <v>2.7889900000000001</v>
      </c>
      <c r="EG258" s="112">
        <v>-8.0155600000000007</v>
      </c>
      <c r="EH258" s="112">
        <v>-12.52233</v>
      </c>
      <c r="EI258" s="112">
        <v>159.74977999999999</v>
      </c>
      <c r="EJ258" s="112">
        <v>129.79707999999999</v>
      </c>
      <c r="EK258" s="112">
        <v>114.37369</v>
      </c>
      <c r="EL258" s="112">
        <v>109.38805000000001</v>
      </c>
      <c r="EM258" s="112">
        <v>103.69077</v>
      </c>
      <c r="EN258" s="112">
        <v>107.63129000000001</v>
      </c>
      <c r="EO258" s="112">
        <v>62.788989999999998</v>
      </c>
      <c r="EP258" s="112">
        <v>38.984439999999999</v>
      </c>
      <c r="EQ258" s="114">
        <v>34.477670000000003</v>
      </c>
    </row>
    <row r="259" spans="1:147" x14ac:dyDescent="0.25">
      <c r="A259" s="110" t="s">
        <v>175</v>
      </c>
      <c r="B259" s="110">
        <v>5727</v>
      </c>
      <c r="C259" s="110"/>
      <c r="D259" s="111">
        <v>10443.10729</v>
      </c>
      <c r="E259" s="111">
        <v>10463.86709</v>
      </c>
      <c r="F259" s="111">
        <v>11592.148359999999</v>
      </c>
      <c r="G259" s="111">
        <v>12026.710080000001</v>
      </c>
      <c r="H259" s="111">
        <v>11977.326290000001</v>
      </c>
      <c r="I259" s="111">
        <v>12163.349620000001</v>
      </c>
      <c r="J259" s="111">
        <v>14339.626619999999</v>
      </c>
      <c r="K259" s="111">
        <v>13099.85383</v>
      </c>
      <c r="L259" s="111">
        <v>13217.14006</v>
      </c>
      <c r="M259" s="111">
        <v>12190.843339999999</v>
      </c>
      <c r="N259" s="111">
        <v>11837.30106</v>
      </c>
      <c r="O259" s="111">
        <v>12019.12781</v>
      </c>
      <c r="P259" s="111">
        <v>12764.822969999999</v>
      </c>
      <c r="Q259" s="111">
        <v>12611.14789</v>
      </c>
      <c r="R259" s="111">
        <v>12068.79048</v>
      </c>
      <c r="S259" s="111">
        <v>14038.985060000001</v>
      </c>
      <c r="T259" s="111">
        <v>14439.094950000001</v>
      </c>
      <c r="U259" s="111">
        <v>14881.33322</v>
      </c>
      <c r="V259" s="112">
        <v>-1747.73605</v>
      </c>
      <c r="W259" s="112">
        <v>-1373.43397</v>
      </c>
      <c r="X259" s="112">
        <v>-426.97945000000101</v>
      </c>
      <c r="Y259" s="112">
        <v>-738.11288999999897</v>
      </c>
      <c r="Z259" s="112">
        <v>-633.82159999999897</v>
      </c>
      <c r="AA259" s="112">
        <v>94.559140000001193</v>
      </c>
      <c r="AB259" s="112">
        <v>300.64155999999798</v>
      </c>
      <c r="AC259" s="112">
        <v>-1339.2411199999999</v>
      </c>
      <c r="AD259" s="112">
        <v>-1664.19316</v>
      </c>
      <c r="AE259" s="111">
        <v>10063.508690000001</v>
      </c>
      <c r="AF259" s="111">
        <v>9830.6310799999992</v>
      </c>
      <c r="AG259" s="111">
        <v>10238.684359999999</v>
      </c>
      <c r="AH259" s="111">
        <v>10573.4642</v>
      </c>
      <c r="AI259" s="111">
        <v>11376.240299999999</v>
      </c>
      <c r="AJ259" s="111">
        <v>11404.52145</v>
      </c>
      <c r="AK259" s="111">
        <v>12178.27556</v>
      </c>
      <c r="AL259" s="111">
        <v>12281.510630000001</v>
      </c>
      <c r="AM259" s="111">
        <v>12264.22964</v>
      </c>
      <c r="AN259" s="112">
        <v>2127.3346499999998</v>
      </c>
      <c r="AO259" s="112">
        <v>2006.6699799999999</v>
      </c>
      <c r="AP259" s="112">
        <v>1780.44345</v>
      </c>
      <c r="AQ259" s="112">
        <v>2191.3587699999998</v>
      </c>
      <c r="AR259" s="112">
        <v>1234.90759</v>
      </c>
      <c r="AS259" s="112">
        <v>664.26902999999902</v>
      </c>
      <c r="AT259" s="112">
        <v>1860.7094999999999</v>
      </c>
      <c r="AU259" s="112">
        <v>2157.5843199999999</v>
      </c>
      <c r="AV259" s="112">
        <v>2617.10358</v>
      </c>
      <c r="AW259" s="113">
        <v>808.50460999999996</v>
      </c>
      <c r="AX259" s="113">
        <v>1299.1589899999999</v>
      </c>
      <c r="AY259" s="113">
        <v>3043.8746799999999</v>
      </c>
      <c r="AZ259" s="113">
        <v>2727.4011300000002</v>
      </c>
      <c r="BA259" s="113">
        <v>2847.4060300000001</v>
      </c>
      <c r="BB259" s="113">
        <v>2913.9444400000002</v>
      </c>
      <c r="BC259" s="113">
        <v>4872.3996999999999</v>
      </c>
      <c r="BD259" s="113">
        <v>2260.6794199999999</v>
      </c>
      <c r="BE259" s="113">
        <v>2758.7298000000001</v>
      </c>
      <c r="BF259" s="112">
        <v>85.229550000000003</v>
      </c>
      <c r="BG259" s="112">
        <v>307.959</v>
      </c>
      <c r="BH259" s="112">
        <v>11.082000000000001</v>
      </c>
      <c r="BI259" s="112">
        <v>90.872259999999997</v>
      </c>
      <c r="BJ259" s="112">
        <v>15</v>
      </c>
      <c r="BK259" s="112">
        <v>562.50644999999997</v>
      </c>
      <c r="BL259" s="112">
        <v>490.53712000000002</v>
      </c>
      <c r="BM259" s="112">
        <v>372.73329999999999</v>
      </c>
      <c r="BN259" s="112">
        <v>929.60400000000004</v>
      </c>
      <c r="BO259" s="112">
        <v>723.27506000000005</v>
      </c>
      <c r="BP259" s="112">
        <v>991.19998999999996</v>
      </c>
      <c r="BQ259" s="112">
        <v>3032.79268</v>
      </c>
      <c r="BR259" s="112">
        <v>2636.5288700000001</v>
      </c>
      <c r="BS259" s="112">
        <v>2832.4060300000001</v>
      </c>
      <c r="BT259" s="112">
        <v>2351.4379899999999</v>
      </c>
      <c r="BU259" s="112">
        <v>4381.86258</v>
      </c>
      <c r="BV259" s="112">
        <v>1887.9461200000001</v>
      </c>
      <c r="BW259" s="112">
        <v>1829.1258</v>
      </c>
      <c r="BX259" s="112">
        <v>10872.013300000001</v>
      </c>
      <c r="BY259" s="112">
        <v>11129.790069999999</v>
      </c>
      <c r="BZ259" s="112">
        <v>13282.55904</v>
      </c>
      <c r="CA259" s="112">
        <v>13300.865330000001</v>
      </c>
      <c r="CB259" s="112">
        <v>14223.64633</v>
      </c>
      <c r="CC259" s="112">
        <v>14318.465889999999</v>
      </c>
      <c r="CD259" s="112">
        <v>17050.67526</v>
      </c>
      <c r="CE259" s="112">
        <v>14542.190049999999</v>
      </c>
      <c r="CF259" s="112">
        <v>15022.959440000001</v>
      </c>
      <c r="CG259" s="112">
        <v>-1404.0595900000001</v>
      </c>
      <c r="CH259" s="112">
        <v>-1015.4699900000001</v>
      </c>
      <c r="CI259" s="112">
        <v>1252.34923</v>
      </c>
      <c r="CJ259" s="112">
        <v>445.17009999999999</v>
      </c>
      <c r="CK259" s="112">
        <v>1597.4984400000001</v>
      </c>
      <c r="CL259" s="112">
        <v>1687.16896</v>
      </c>
      <c r="CM259" s="112">
        <v>2521.15308</v>
      </c>
      <c r="CN259" s="112">
        <v>-269.63819999999998</v>
      </c>
      <c r="CO259" s="112">
        <v>-787.97778000000005</v>
      </c>
      <c r="CP259" s="113">
        <v>3963.0929999999998</v>
      </c>
      <c r="CQ259" s="113">
        <v>3802.1030000000001</v>
      </c>
      <c r="CR259" s="113">
        <v>6533.7370000000001</v>
      </c>
      <c r="CS259" s="113">
        <v>7418.70435</v>
      </c>
      <c r="CT259" s="113">
        <v>7443.6716999999999</v>
      </c>
      <c r="CU259" s="113">
        <v>9168.6390499999998</v>
      </c>
      <c r="CV259" s="113">
        <v>12725.606400000001</v>
      </c>
      <c r="CW259" s="113">
        <v>9078.9977500000005</v>
      </c>
      <c r="CX259" s="113">
        <v>8508.4621000000006</v>
      </c>
      <c r="CY259" s="113">
        <v>4496.3544099999999</v>
      </c>
      <c r="CZ259" s="113">
        <v>4291.0505800000001</v>
      </c>
      <c r="DA259" s="113">
        <v>7047.0183800000004</v>
      </c>
      <c r="DB259" s="113">
        <v>8036.7534100000003</v>
      </c>
      <c r="DC259" s="113">
        <v>8488.7192699999996</v>
      </c>
      <c r="DD259" s="113">
        <v>9810.2432000000008</v>
      </c>
      <c r="DE259" s="113">
        <v>13436.166230000001</v>
      </c>
      <c r="DF259" s="113">
        <v>11072.82836</v>
      </c>
      <c r="DG259" s="113">
        <v>10102.012119999999</v>
      </c>
      <c r="DH259" s="113">
        <v>8451.48963</v>
      </c>
      <c r="DI259" s="113">
        <v>9261.6557900000007</v>
      </c>
      <c r="DJ259" s="113">
        <v>10765.274359999999</v>
      </c>
      <c r="DK259" s="113">
        <v>11309.83929</v>
      </c>
      <c r="DL259" s="113">
        <v>10164.306710000001</v>
      </c>
      <c r="DM259" s="113">
        <v>9798.6616799999993</v>
      </c>
      <c r="DN259" s="113">
        <v>10903.431629999999</v>
      </c>
      <c r="DO259" s="113">
        <v>8809.7319599999992</v>
      </c>
      <c r="DP259" s="113">
        <v>8626.8935000000001</v>
      </c>
      <c r="DQ259" s="112">
        <v>-3955.1352200000001</v>
      </c>
      <c r="DR259" s="112">
        <v>-4970.6052099999997</v>
      </c>
      <c r="DS259" s="112">
        <v>-3718.2559799999999</v>
      </c>
      <c r="DT259" s="112">
        <v>-3273.0858800000001</v>
      </c>
      <c r="DU259" s="112">
        <v>-1675.58744</v>
      </c>
      <c r="DV259" s="112">
        <v>11.581519999999999</v>
      </c>
      <c r="DW259" s="112">
        <v>2532.7345999999998</v>
      </c>
      <c r="DX259" s="112">
        <v>2263.0963999999999</v>
      </c>
      <c r="DY259" s="112">
        <v>1475.11862</v>
      </c>
      <c r="DZ259" s="112">
        <v>48.474930000000001</v>
      </c>
      <c r="EA259" s="112">
        <v>29.269020000000001</v>
      </c>
      <c r="EB259" s="112">
        <v>-12.361039999999999</v>
      </c>
      <c r="EC259" s="112">
        <v>12.71846</v>
      </c>
      <c r="ED259" s="112">
        <v>8.1071200000000001</v>
      </c>
      <c r="EE259" s="112">
        <v>-4.6449600000000002</v>
      </c>
      <c r="EF259" s="112">
        <v>-23.181349999999998</v>
      </c>
      <c r="EG259" s="112">
        <v>8.1281300000000005</v>
      </c>
      <c r="EH259" s="112">
        <v>-80.696150000000003</v>
      </c>
      <c r="EI259" s="112">
        <v>428.07393000000002</v>
      </c>
      <c r="EJ259" s="112">
        <v>662.50501999999994</v>
      </c>
      <c r="EK259" s="112">
        <v>1341.1029599999999</v>
      </c>
      <c r="EL259" s="112">
        <v>1465.9644599999999</v>
      </c>
      <c r="EM259" s="112">
        <v>609.19312000000002</v>
      </c>
      <c r="EN259" s="112">
        <v>754.18304000000001</v>
      </c>
      <c r="EO259" s="112">
        <v>2138.1696499999998</v>
      </c>
      <c r="EP259" s="112">
        <v>826.47113000000002</v>
      </c>
      <c r="EQ259" s="114">
        <v>872.21384999999998</v>
      </c>
    </row>
    <row r="260" spans="1:147" x14ac:dyDescent="0.25">
      <c r="A260" s="110" t="s">
        <v>174</v>
      </c>
      <c r="B260" s="110">
        <v>5434</v>
      </c>
      <c r="C260" s="110"/>
      <c r="D260" s="111">
        <v>4759.3990899999999</v>
      </c>
      <c r="E260" s="111">
        <v>5028.6880899999996</v>
      </c>
      <c r="F260" s="111">
        <v>4995.4300800000001</v>
      </c>
      <c r="G260" s="111">
        <v>4674.24881</v>
      </c>
      <c r="H260" s="111">
        <v>5063.1258699999998</v>
      </c>
      <c r="I260" s="111">
        <v>4845.0246800000004</v>
      </c>
      <c r="J260" s="111">
        <v>5021.0433999999996</v>
      </c>
      <c r="K260" s="111">
        <v>5074.7062800000003</v>
      </c>
      <c r="L260" s="111">
        <v>7495.9650300000003</v>
      </c>
      <c r="M260" s="111">
        <v>4695.0660900000003</v>
      </c>
      <c r="N260" s="111">
        <v>5169.0151900000001</v>
      </c>
      <c r="O260" s="111">
        <v>4508.5203499999998</v>
      </c>
      <c r="P260" s="111">
        <v>4300.6362099999997</v>
      </c>
      <c r="Q260" s="111">
        <v>5496.8707999999997</v>
      </c>
      <c r="R260" s="111">
        <v>4774.8716599999998</v>
      </c>
      <c r="S260" s="111">
        <v>4880.9049100000002</v>
      </c>
      <c r="T260" s="111">
        <v>5036.4907300000004</v>
      </c>
      <c r="U260" s="111">
        <v>7130.9543000000003</v>
      </c>
      <c r="V260" s="112">
        <v>64.332999999999601</v>
      </c>
      <c r="W260" s="112">
        <v>-140.3271</v>
      </c>
      <c r="X260" s="112">
        <v>486.90973000000002</v>
      </c>
      <c r="Y260" s="112">
        <v>373.61259999999999</v>
      </c>
      <c r="Z260" s="112">
        <v>-433.74493000000001</v>
      </c>
      <c r="AA260" s="112">
        <v>70.153020000000694</v>
      </c>
      <c r="AB260" s="112">
        <v>140.138489999999</v>
      </c>
      <c r="AC260" s="112">
        <v>38.215549999999901</v>
      </c>
      <c r="AD260" s="112">
        <v>365.01073000000002</v>
      </c>
      <c r="AE260" s="111">
        <v>4555.3814400000001</v>
      </c>
      <c r="AF260" s="111">
        <v>4838.5120500000003</v>
      </c>
      <c r="AG260" s="111">
        <v>4718.2540799999997</v>
      </c>
      <c r="AH260" s="111">
        <v>4415.5667100000001</v>
      </c>
      <c r="AI260" s="111">
        <v>4698.4852700000001</v>
      </c>
      <c r="AJ260" s="111">
        <v>4482.9542300000003</v>
      </c>
      <c r="AK260" s="111">
        <v>4696.3303999999998</v>
      </c>
      <c r="AL260" s="111">
        <v>4726.5602900000004</v>
      </c>
      <c r="AM260" s="111">
        <v>4540.5132899999999</v>
      </c>
      <c r="AN260" s="112">
        <v>139.68465</v>
      </c>
      <c r="AO260" s="112">
        <v>330.50313999999997</v>
      </c>
      <c r="AP260" s="112">
        <v>-209.73373000000001</v>
      </c>
      <c r="AQ260" s="112">
        <v>-114.93049999999999</v>
      </c>
      <c r="AR260" s="112">
        <v>798.38553000000002</v>
      </c>
      <c r="AS260" s="112">
        <v>291.91743000000002</v>
      </c>
      <c r="AT260" s="112">
        <v>184.57451</v>
      </c>
      <c r="AU260" s="112">
        <v>309.93043999999998</v>
      </c>
      <c r="AV260" s="112">
        <v>2590.44101</v>
      </c>
      <c r="AW260" s="113">
        <v>712.82444999999996</v>
      </c>
      <c r="AX260" s="113">
        <v>337.99520999999999</v>
      </c>
      <c r="AY260" s="113">
        <v>2400.8432899999998</v>
      </c>
      <c r="AZ260" s="113">
        <v>483.50405000000001</v>
      </c>
      <c r="BA260" s="113">
        <v>4.8411</v>
      </c>
      <c r="BB260" s="113">
        <v>32</v>
      </c>
      <c r="BC260" s="113">
        <v>151.45541</v>
      </c>
      <c r="BD260" s="113">
        <v>133.3048</v>
      </c>
      <c r="BE260" s="113">
        <v>387.65</v>
      </c>
      <c r="BF260" s="112">
        <v>0</v>
      </c>
      <c r="BG260" s="112">
        <v>132.30000000000001</v>
      </c>
      <c r="BH260" s="112">
        <v>92.195999999999998</v>
      </c>
      <c r="BI260" s="112">
        <v>3.99</v>
      </c>
      <c r="BJ260" s="112">
        <v>0</v>
      </c>
      <c r="BK260" s="112">
        <v>0</v>
      </c>
      <c r="BL260" s="112">
        <v>0</v>
      </c>
      <c r="BM260" s="112">
        <v>11.582000000000001</v>
      </c>
      <c r="BN260" s="112">
        <v>0</v>
      </c>
      <c r="BO260" s="112">
        <v>712.82444999999996</v>
      </c>
      <c r="BP260" s="112">
        <v>205.69521</v>
      </c>
      <c r="BQ260" s="112">
        <v>2308.6472899999999</v>
      </c>
      <c r="BR260" s="112">
        <v>479.51405</v>
      </c>
      <c r="BS260" s="112">
        <v>4.8411</v>
      </c>
      <c r="BT260" s="112">
        <v>32</v>
      </c>
      <c r="BU260" s="112">
        <v>151.45541</v>
      </c>
      <c r="BV260" s="112">
        <v>121.72280000000001</v>
      </c>
      <c r="BW260" s="112">
        <v>387.65</v>
      </c>
      <c r="BX260" s="112">
        <v>5268.2058900000002</v>
      </c>
      <c r="BY260" s="112">
        <v>5176.5072600000003</v>
      </c>
      <c r="BZ260" s="112">
        <v>7119.0973700000004</v>
      </c>
      <c r="CA260" s="112">
        <v>4899.0707599999996</v>
      </c>
      <c r="CB260" s="112">
        <v>4703.3263699999998</v>
      </c>
      <c r="CC260" s="112">
        <v>4514.9542300000003</v>
      </c>
      <c r="CD260" s="112">
        <v>4847.7858100000003</v>
      </c>
      <c r="CE260" s="112">
        <v>4859.8650900000002</v>
      </c>
      <c r="CF260" s="112">
        <v>4928.1632900000004</v>
      </c>
      <c r="CG260" s="112">
        <v>573.13980000000004</v>
      </c>
      <c r="CH260" s="112">
        <v>-124.80793</v>
      </c>
      <c r="CI260" s="112">
        <v>2518.3810199999998</v>
      </c>
      <c r="CJ260" s="112">
        <v>594.44455000000005</v>
      </c>
      <c r="CK260" s="112">
        <v>-793.54443000000003</v>
      </c>
      <c r="CL260" s="112">
        <v>-259.91743000000002</v>
      </c>
      <c r="CM260" s="112">
        <v>-33.119100000000003</v>
      </c>
      <c r="CN260" s="112">
        <v>-188.20764</v>
      </c>
      <c r="CO260" s="112">
        <v>-2202.7910099999999</v>
      </c>
      <c r="CP260" s="113">
        <v>6615.9785899999997</v>
      </c>
      <c r="CQ260" s="113">
        <v>6480.4340000000002</v>
      </c>
      <c r="CR260" s="113">
        <v>9059.7463700000008</v>
      </c>
      <c r="CS260" s="113">
        <v>9548.8687699999991</v>
      </c>
      <c r="CT260" s="113">
        <v>8817.1165500000006</v>
      </c>
      <c r="CU260" s="113">
        <v>8563.4334500000004</v>
      </c>
      <c r="CV260" s="113">
        <v>8820.7486499999995</v>
      </c>
      <c r="CW260" s="113">
        <v>8463.9249</v>
      </c>
      <c r="CX260" s="113">
        <v>6715.1980000000003</v>
      </c>
      <c r="CY260" s="113">
        <v>7212.4649099999997</v>
      </c>
      <c r="CZ260" s="113">
        <v>7199.7617899999996</v>
      </c>
      <c r="DA260" s="113">
        <v>9917.8290899999993</v>
      </c>
      <c r="DB260" s="113">
        <v>9884.3317299999999</v>
      </c>
      <c r="DC260" s="113">
        <v>9587.0263799999993</v>
      </c>
      <c r="DD260" s="113">
        <v>9050.5410499999998</v>
      </c>
      <c r="DE260" s="113">
        <v>9160.8269400000008</v>
      </c>
      <c r="DF260" s="113">
        <v>8868.3352099999993</v>
      </c>
      <c r="DG260" s="113">
        <v>7041.4991600000003</v>
      </c>
      <c r="DH260" s="113">
        <v>2484.3969099999999</v>
      </c>
      <c r="DI260" s="113">
        <v>2596.5017200000002</v>
      </c>
      <c r="DJ260" s="113">
        <v>2796.1880000000001</v>
      </c>
      <c r="DK260" s="113">
        <v>2168.2460900000001</v>
      </c>
      <c r="DL260" s="113">
        <v>2664.4851699999999</v>
      </c>
      <c r="DM260" s="113">
        <v>2387.9172699999999</v>
      </c>
      <c r="DN260" s="113">
        <v>2531.3222599999999</v>
      </c>
      <c r="DO260" s="113">
        <v>2427.0381699999998</v>
      </c>
      <c r="DP260" s="113">
        <v>2802.9931299999998</v>
      </c>
      <c r="DQ260" s="112">
        <v>4728.0680000000002</v>
      </c>
      <c r="DR260" s="112">
        <v>4603.2600700000003</v>
      </c>
      <c r="DS260" s="112">
        <v>7121.6410900000001</v>
      </c>
      <c r="DT260" s="112">
        <v>7716.0856400000002</v>
      </c>
      <c r="DU260" s="112">
        <v>6922.5412100000003</v>
      </c>
      <c r="DV260" s="112">
        <v>6662.6237799999999</v>
      </c>
      <c r="DW260" s="112">
        <v>6629.50468</v>
      </c>
      <c r="DX260" s="112">
        <v>6441.2970400000004</v>
      </c>
      <c r="DY260" s="112">
        <v>4238.5060299999996</v>
      </c>
      <c r="DZ260" s="112">
        <v>84.832570000000004</v>
      </c>
      <c r="EA260" s="112">
        <v>139.87467000000001</v>
      </c>
      <c r="EB260" s="112">
        <v>135.16866999999999</v>
      </c>
      <c r="EC260" s="112">
        <v>166.92717999999999</v>
      </c>
      <c r="ED260" s="112">
        <v>162.11069000000001</v>
      </c>
      <c r="EE260" s="112">
        <v>150.25742</v>
      </c>
      <c r="EF260" s="112">
        <v>141.03772000000001</v>
      </c>
      <c r="EG260" s="112">
        <v>134.03238999999999</v>
      </c>
      <c r="EH260" s="112">
        <v>94.578199999999995</v>
      </c>
      <c r="EI260" s="112">
        <v>274.67657000000003</v>
      </c>
      <c r="EJ260" s="112">
        <v>330.05067000000003</v>
      </c>
      <c r="EK260" s="112">
        <v>412.34467000000001</v>
      </c>
      <c r="EL260" s="112">
        <v>425.60917999999998</v>
      </c>
      <c r="EM260" s="112">
        <v>526.75169000000005</v>
      </c>
      <c r="EN260" s="112">
        <v>512.32741999999996</v>
      </c>
      <c r="EO260" s="112">
        <v>465.75072</v>
      </c>
      <c r="EP260" s="112">
        <v>482.17838999999998</v>
      </c>
      <c r="EQ260" s="114">
        <v>3050.0302000000001</v>
      </c>
    </row>
    <row r="261" spans="1:147" x14ac:dyDescent="0.25">
      <c r="A261" s="110" t="s">
        <v>173</v>
      </c>
      <c r="B261" s="110">
        <v>5435</v>
      </c>
      <c r="C261" s="110"/>
      <c r="D261" s="111">
        <v>3083.76899</v>
      </c>
      <c r="E261" s="111">
        <v>3048.7268800000002</v>
      </c>
      <c r="F261" s="111">
        <v>3047.7474400000001</v>
      </c>
      <c r="G261" s="111">
        <v>3053.85149</v>
      </c>
      <c r="H261" s="111">
        <v>3129.6095399999999</v>
      </c>
      <c r="I261" s="111">
        <v>3026.9987299999998</v>
      </c>
      <c r="J261" s="111">
        <v>3194.4734199999998</v>
      </c>
      <c r="K261" s="111">
        <v>3072.1385100000002</v>
      </c>
      <c r="L261" s="111">
        <v>3199.9795100000001</v>
      </c>
      <c r="M261" s="111">
        <v>2927.6103699999999</v>
      </c>
      <c r="N261" s="111">
        <v>3195.1767199999999</v>
      </c>
      <c r="O261" s="111">
        <v>3137.3995799999998</v>
      </c>
      <c r="P261" s="111">
        <v>2956.9040199999999</v>
      </c>
      <c r="Q261" s="111">
        <v>3285.6912200000002</v>
      </c>
      <c r="R261" s="111">
        <v>3156.0310300000001</v>
      </c>
      <c r="S261" s="111">
        <v>3153.4427500000002</v>
      </c>
      <c r="T261" s="111">
        <v>3174.94</v>
      </c>
      <c r="U261" s="111">
        <v>3438.0517</v>
      </c>
      <c r="V261" s="112">
        <v>156.15862000000001</v>
      </c>
      <c r="W261" s="112">
        <v>-146.44983999999999</v>
      </c>
      <c r="X261" s="112">
        <v>-89.652139999999704</v>
      </c>
      <c r="Y261" s="112">
        <v>96.947470000000095</v>
      </c>
      <c r="Z261" s="112">
        <v>-156.08168000000001</v>
      </c>
      <c r="AA261" s="112">
        <v>-129.03229999999999</v>
      </c>
      <c r="AB261" s="112">
        <v>41.030669999999603</v>
      </c>
      <c r="AC261" s="112">
        <v>-102.80149</v>
      </c>
      <c r="AD261" s="112">
        <v>-238.07219000000001</v>
      </c>
      <c r="AE261" s="111">
        <v>3052.2439899999999</v>
      </c>
      <c r="AF261" s="111">
        <v>3017.1268799999998</v>
      </c>
      <c r="AG261" s="111">
        <v>3016.1474400000002</v>
      </c>
      <c r="AH261" s="111">
        <v>3014.06889</v>
      </c>
      <c r="AI261" s="111">
        <v>3107.4095400000001</v>
      </c>
      <c r="AJ261" s="111">
        <v>2986.3987299999999</v>
      </c>
      <c r="AK261" s="111">
        <v>3153.8734199999999</v>
      </c>
      <c r="AL261" s="111">
        <v>3031.5385099999999</v>
      </c>
      <c r="AM261" s="111">
        <v>3176.7795099999998</v>
      </c>
      <c r="AN261" s="112">
        <v>-124.63361999999999</v>
      </c>
      <c r="AO261" s="112">
        <v>178.04983999999999</v>
      </c>
      <c r="AP261" s="112">
        <v>121.25214</v>
      </c>
      <c r="AQ261" s="112">
        <v>-57.1648700000001</v>
      </c>
      <c r="AR261" s="112">
        <v>178.28167999999999</v>
      </c>
      <c r="AS261" s="112">
        <v>169.63229999999999</v>
      </c>
      <c r="AT261" s="112">
        <v>-0.43066999999973599</v>
      </c>
      <c r="AU261" s="112">
        <v>143.40149</v>
      </c>
      <c r="AV261" s="112">
        <v>261.27219000000002</v>
      </c>
      <c r="AW261" s="113">
        <v>272.26690000000002</v>
      </c>
      <c r="AX261" s="113">
        <v>72.283900000000003</v>
      </c>
      <c r="AY261" s="113">
        <v>0</v>
      </c>
      <c r="AZ261" s="113">
        <v>89.510999999999996</v>
      </c>
      <c r="BA261" s="113">
        <v>2.5</v>
      </c>
      <c r="BB261" s="113">
        <v>227.029</v>
      </c>
      <c r="BC261" s="113">
        <v>16.3566</v>
      </c>
      <c r="BD261" s="113">
        <v>1.2859499999999999</v>
      </c>
      <c r="BE261" s="113">
        <v>0</v>
      </c>
      <c r="BF261" s="112">
        <v>113.0125</v>
      </c>
      <c r="BG261" s="112">
        <v>0</v>
      </c>
      <c r="BH261" s="112">
        <v>0</v>
      </c>
      <c r="BI261" s="112">
        <v>0</v>
      </c>
      <c r="BJ261" s="112">
        <v>0</v>
      </c>
      <c r="BK261" s="112">
        <v>0</v>
      </c>
      <c r="BL261" s="112">
        <v>0</v>
      </c>
      <c r="BM261" s="112">
        <v>0</v>
      </c>
      <c r="BN261" s="112">
        <v>0</v>
      </c>
      <c r="BO261" s="112">
        <v>159.2544</v>
      </c>
      <c r="BP261" s="112">
        <v>72.283900000000003</v>
      </c>
      <c r="BQ261" s="112">
        <v>0</v>
      </c>
      <c r="BR261" s="112">
        <v>89.510999999999996</v>
      </c>
      <c r="BS261" s="112">
        <v>2.5</v>
      </c>
      <c r="BT261" s="112">
        <v>227.029</v>
      </c>
      <c r="BU261" s="112">
        <v>16.3566</v>
      </c>
      <c r="BV261" s="112">
        <v>1.2859499999999999</v>
      </c>
      <c r="BW261" s="112">
        <v>0</v>
      </c>
      <c r="BX261" s="112">
        <v>3324.51089</v>
      </c>
      <c r="BY261" s="112">
        <v>3089.4107800000002</v>
      </c>
      <c r="BZ261" s="112">
        <v>3016.1474400000002</v>
      </c>
      <c r="CA261" s="112">
        <v>3103.57989</v>
      </c>
      <c r="CB261" s="112">
        <v>3109.9095400000001</v>
      </c>
      <c r="CC261" s="112">
        <v>3213.4277299999999</v>
      </c>
      <c r="CD261" s="112">
        <v>3170.23002</v>
      </c>
      <c r="CE261" s="112">
        <v>3032.8244599999998</v>
      </c>
      <c r="CF261" s="112">
        <v>3176.7795099999998</v>
      </c>
      <c r="CG261" s="112">
        <v>283.88801999999998</v>
      </c>
      <c r="CH261" s="112">
        <v>-105.76594</v>
      </c>
      <c r="CI261" s="112">
        <v>-121.25214</v>
      </c>
      <c r="CJ261" s="112">
        <v>146.67587</v>
      </c>
      <c r="CK261" s="112">
        <v>-175.78167999999999</v>
      </c>
      <c r="CL261" s="112">
        <v>57.396700000000003</v>
      </c>
      <c r="CM261" s="112">
        <v>16.787269999999999</v>
      </c>
      <c r="CN261" s="112">
        <v>-142.11554000000001</v>
      </c>
      <c r="CO261" s="112">
        <v>-261.27219000000002</v>
      </c>
      <c r="CP261" s="113">
        <v>1333.6829</v>
      </c>
      <c r="CQ261" s="113">
        <v>1526.23695</v>
      </c>
      <c r="CR261" s="113">
        <v>1494.0994499999999</v>
      </c>
      <c r="CS261" s="113">
        <v>1462.3658499999999</v>
      </c>
      <c r="CT261" s="113">
        <v>1428.7904000000001</v>
      </c>
      <c r="CU261" s="113">
        <v>1394.6014</v>
      </c>
      <c r="CV261" s="113">
        <v>1359.7954500000001</v>
      </c>
      <c r="CW261" s="113">
        <v>1648.8243</v>
      </c>
      <c r="CX261" s="113">
        <v>1116.8677499999999</v>
      </c>
      <c r="CY261" s="113">
        <v>1698.7069899999999</v>
      </c>
      <c r="CZ261" s="113">
        <v>1862.9960100000001</v>
      </c>
      <c r="DA261" s="113">
        <v>1768.30053</v>
      </c>
      <c r="DB261" s="113">
        <v>1753.29973</v>
      </c>
      <c r="DC261" s="113">
        <v>1796.27034</v>
      </c>
      <c r="DD261" s="113">
        <v>1805.24568</v>
      </c>
      <c r="DE261" s="113">
        <v>1547.96958</v>
      </c>
      <c r="DF261" s="113">
        <v>1992.6169500000001</v>
      </c>
      <c r="DG261" s="113">
        <v>1427.1821299999999</v>
      </c>
      <c r="DH261" s="113">
        <v>2403.7031499999998</v>
      </c>
      <c r="DI261" s="113">
        <v>2673.7581100000002</v>
      </c>
      <c r="DJ261" s="113">
        <v>2700.31477</v>
      </c>
      <c r="DK261" s="113">
        <v>2538.6381000000001</v>
      </c>
      <c r="DL261" s="113">
        <v>2757.39039</v>
      </c>
      <c r="DM261" s="113">
        <v>2708.9690300000002</v>
      </c>
      <c r="DN261" s="113">
        <v>2434.9056599999999</v>
      </c>
      <c r="DO261" s="113">
        <v>3021.6685699999998</v>
      </c>
      <c r="DP261" s="113">
        <v>2717.50594</v>
      </c>
      <c r="DQ261" s="112">
        <v>-704.99616000000003</v>
      </c>
      <c r="DR261" s="112">
        <v>-810.76210000000003</v>
      </c>
      <c r="DS261" s="112">
        <v>-932.01423999999997</v>
      </c>
      <c r="DT261" s="112">
        <v>-785.33837000000005</v>
      </c>
      <c r="DU261" s="112">
        <v>-961.12004999999999</v>
      </c>
      <c r="DV261" s="112">
        <v>-903.72334999999998</v>
      </c>
      <c r="DW261" s="112">
        <v>-886.93607999999995</v>
      </c>
      <c r="DX261" s="112">
        <v>-1029.05162</v>
      </c>
      <c r="DY261" s="112">
        <v>-1290.3238100000001</v>
      </c>
      <c r="DZ261" s="112">
        <v>5.33535</v>
      </c>
      <c r="EA261" s="112">
        <v>1.61978</v>
      </c>
      <c r="EB261" s="112">
        <v>5.7706900000000001</v>
      </c>
      <c r="EC261" s="112">
        <v>-4.2779199999999999</v>
      </c>
      <c r="ED261" s="112">
        <v>-13.80391</v>
      </c>
      <c r="EE261" s="112">
        <v>-10.989280000000001</v>
      </c>
      <c r="EF261" s="112">
        <v>-12.27835</v>
      </c>
      <c r="EG261" s="112">
        <v>-15.382669999999999</v>
      </c>
      <c r="EH261" s="112">
        <v>-12.29297</v>
      </c>
      <c r="EI261" s="112">
        <v>36.860349999999997</v>
      </c>
      <c r="EJ261" s="112">
        <v>33.21978</v>
      </c>
      <c r="EK261" s="112">
        <v>37.370690000000003</v>
      </c>
      <c r="EL261" s="112">
        <v>35.50508</v>
      </c>
      <c r="EM261" s="112">
        <v>8.3960899999999992</v>
      </c>
      <c r="EN261" s="112">
        <v>29.610720000000001</v>
      </c>
      <c r="EO261" s="112">
        <v>28.321650000000002</v>
      </c>
      <c r="EP261" s="112">
        <v>25.21733</v>
      </c>
      <c r="EQ261" s="114">
        <v>10.907030000000001</v>
      </c>
    </row>
    <row r="262" spans="1:147" x14ac:dyDescent="0.25">
      <c r="A262" s="110" t="s">
        <v>172</v>
      </c>
      <c r="B262" s="110">
        <v>5436</v>
      </c>
      <c r="C262" s="110"/>
      <c r="D262" s="111">
        <v>1844.82395</v>
      </c>
      <c r="E262" s="111">
        <v>2370.8123599999999</v>
      </c>
      <c r="F262" s="111">
        <v>1829.08581</v>
      </c>
      <c r="G262" s="111">
        <v>1903.68454</v>
      </c>
      <c r="H262" s="111">
        <v>2162.4557500000001</v>
      </c>
      <c r="I262" s="111">
        <v>2251.2716300000002</v>
      </c>
      <c r="J262" s="111">
        <v>2143.8742299999999</v>
      </c>
      <c r="K262" s="111">
        <v>2101.9729000000002</v>
      </c>
      <c r="L262" s="111">
        <v>2048.0529700000002</v>
      </c>
      <c r="M262" s="111">
        <v>1721.3439900000001</v>
      </c>
      <c r="N262" s="111">
        <v>2172.1536999999998</v>
      </c>
      <c r="O262" s="111">
        <v>1907.5388399999999</v>
      </c>
      <c r="P262" s="111">
        <v>2272.3164299999999</v>
      </c>
      <c r="Q262" s="111">
        <v>1946.0925</v>
      </c>
      <c r="R262" s="111">
        <v>2167.6470300000001</v>
      </c>
      <c r="S262" s="111">
        <v>2165.4099900000001</v>
      </c>
      <c r="T262" s="111">
        <v>2187.0180799999998</v>
      </c>
      <c r="U262" s="111">
        <v>2199.5450300000002</v>
      </c>
      <c r="V262" s="112">
        <v>123.47996000000001</v>
      </c>
      <c r="W262" s="112">
        <v>198.65866</v>
      </c>
      <c r="X262" s="112">
        <v>-78.453029999999899</v>
      </c>
      <c r="Y262" s="112">
        <v>-368.63189</v>
      </c>
      <c r="Z262" s="112">
        <v>216.36324999999999</v>
      </c>
      <c r="AA262" s="112">
        <v>83.6246000000001</v>
      </c>
      <c r="AB262" s="112">
        <v>-21.535760000000199</v>
      </c>
      <c r="AC262" s="112">
        <v>-85.045179999999604</v>
      </c>
      <c r="AD262" s="112">
        <v>-151.49206000000001</v>
      </c>
      <c r="AE262" s="111">
        <v>1743.82395</v>
      </c>
      <c r="AF262" s="111">
        <v>2269.8123599999999</v>
      </c>
      <c r="AG262" s="111">
        <v>1728.08581</v>
      </c>
      <c r="AH262" s="111">
        <v>1802.68454</v>
      </c>
      <c r="AI262" s="111">
        <v>2047.8777500000001</v>
      </c>
      <c r="AJ262" s="111">
        <v>2151.44263</v>
      </c>
      <c r="AK262" s="111">
        <v>2049.04423</v>
      </c>
      <c r="AL262" s="111">
        <v>2007.1429000000001</v>
      </c>
      <c r="AM262" s="111">
        <v>1953.22297</v>
      </c>
      <c r="AN262" s="112">
        <v>-22.479959999999899</v>
      </c>
      <c r="AO262" s="112">
        <v>-97.658660000000097</v>
      </c>
      <c r="AP262" s="112">
        <v>179.45303000000001</v>
      </c>
      <c r="AQ262" s="112">
        <v>469.63189</v>
      </c>
      <c r="AR262" s="112">
        <v>-101.78525</v>
      </c>
      <c r="AS262" s="112">
        <v>16.204400000000099</v>
      </c>
      <c r="AT262" s="112">
        <v>116.36575999999999</v>
      </c>
      <c r="AU262" s="112">
        <v>179.87518</v>
      </c>
      <c r="AV262" s="112">
        <v>246.32205999999999</v>
      </c>
      <c r="AW262" s="113">
        <v>0</v>
      </c>
      <c r="AX262" s="113">
        <v>0</v>
      </c>
      <c r="AY262" s="113">
        <v>78.39</v>
      </c>
      <c r="AZ262" s="113">
        <v>313.11</v>
      </c>
      <c r="BA262" s="113">
        <v>199.87799999999999</v>
      </c>
      <c r="BB262" s="113">
        <v>0</v>
      </c>
      <c r="BC262" s="113">
        <v>166.41372000000001</v>
      </c>
      <c r="BD262" s="113">
        <v>0</v>
      </c>
      <c r="BE262" s="113">
        <v>0</v>
      </c>
      <c r="BF262" s="112">
        <v>0</v>
      </c>
      <c r="BG262" s="112">
        <v>0</v>
      </c>
      <c r="BH262" s="112">
        <v>0</v>
      </c>
      <c r="BI262" s="112">
        <v>0</v>
      </c>
      <c r="BJ262" s="112">
        <v>0</v>
      </c>
      <c r="BK262" s="112">
        <v>0</v>
      </c>
      <c r="BL262" s="112">
        <v>0</v>
      </c>
      <c r="BM262" s="112">
        <v>34.228850000000001</v>
      </c>
      <c r="BN262" s="112">
        <v>0</v>
      </c>
      <c r="BO262" s="112">
        <v>0</v>
      </c>
      <c r="BP262" s="112">
        <v>0</v>
      </c>
      <c r="BQ262" s="112">
        <v>78.39</v>
      </c>
      <c r="BR262" s="112">
        <v>313.11</v>
      </c>
      <c r="BS262" s="112">
        <v>199.87799999999999</v>
      </c>
      <c r="BT262" s="112">
        <v>0</v>
      </c>
      <c r="BU262" s="112">
        <v>166.41372000000001</v>
      </c>
      <c r="BV262" s="112">
        <v>-34.228850000000001</v>
      </c>
      <c r="BW262" s="112">
        <v>0</v>
      </c>
      <c r="BX262" s="112">
        <v>1743.82395</v>
      </c>
      <c r="BY262" s="112">
        <v>2269.8123599999999</v>
      </c>
      <c r="BZ262" s="112">
        <v>1806.4758099999999</v>
      </c>
      <c r="CA262" s="112">
        <v>2115.7945399999999</v>
      </c>
      <c r="CB262" s="112">
        <v>2247.7557499999998</v>
      </c>
      <c r="CC262" s="112">
        <v>2151.44263</v>
      </c>
      <c r="CD262" s="112">
        <v>2215.45795</v>
      </c>
      <c r="CE262" s="112">
        <v>2007.1429000000001</v>
      </c>
      <c r="CF262" s="112">
        <v>1953.22297</v>
      </c>
      <c r="CG262" s="112">
        <v>22.479959999999998</v>
      </c>
      <c r="CH262" s="112">
        <v>97.658659999999998</v>
      </c>
      <c r="CI262" s="112">
        <v>-101.06303</v>
      </c>
      <c r="CJ262" s="112">
        <v>-156.52189000000001</v>
      </c>
      <c r="CK262" s="112">
        <v>301.66325000000001</v>
      </c>
      <c r="CL262" s="112">
        <v>-16.2044</v>
      </c>
      <c r="CM262" s="112">
        <v>50.047960000000003</v>
      </c>
      <c r="CN262" s="112">
        <v>-214.10402999999999</v>
      </c>
      <c r="CO262" s="112">
        <v>-246.32205999999999</v>
      </c>
      <c r="CP262" s="113">
        <v>3010.9458500000001</v>
      </c>
      <c r="CQ262" s="113">
        <v>3362.8393500000002</v>
      </c>
      <c r="CR262" s="113">
        <v>3274.46315</v>
      </c>
      <c r="CS262" s="113">
        <v>3408.75425</v>
      </c>
      <c r="CT262" s="113">
        <v>3452.75425</v>
      </c>
      <c r="CU262" s="113">
        <v>3316.75425</v>
      </c>
      <c r="CV262" s="113">
        <v>3330.75425</v>
      </c>
      <c r="CW262" s="113">
        <v>4602.75425</v>
      </c>
      <c r="CX262" s="113">
        <v>4351.6247999999996</v>
      </c>
      <c r="CY262" s="113">
        <v>3345.8342200000002</v>
      </c>
      <c r="CZ262" s="113">
        <v>3481.8400499999998</v>
      </c>
      <c r="DA262" s="113">
        <v>3497.4086600000001</v>
      </c>
      <c r="DB262" s="113">
        <v>3589.3199500000001</v>
      </c>
      <c r="DC262" s="113">
        <v>3745.1796199999999</v>
      </c>
      <c r="DD262" s="113">
        <v>3515.6292400000002</v>
      </c>
      <c r="DE262" s="113">
        <v>3824.1952500000002</v>
      </c>
      <c r="DF262" s="113">
        <v>4964.92893</v>
      </c>
      <c r="DG262" s="113">
        <v>4538.4407000000001</v>
      </c>
      <c r="DH262" s="113">
        <v>2214.3693899999998</v>
      </c>
      <c r="DI262" s="113">
        <v>2252.7165599999998</v>
      </c>
      <c r="DJ262" s="113">
        <v>2369.3481999999999</v>
      </c>
      <c r="DK262" s="113">
        <v>2617.7813799999999</v>
      </c>
      <c r="DL262" s="113">
        <v>2471.9778000000001</v>
      </c>
      <c r="DM262" s="113">
        <v>2258.6318200000001</v>
      </c>
      <c r="DN262" s="113">
        <v>2517.1498700000002</v>
      </c>
      <c r="DO262" s="113">
        <v>3871.98758</v>
      </c>
      <c r="DP262" s="113">
        <v>3691.82141</v>
      </c>
      <c r="DQ262" s="112">
        <v>1131.4648299999999</v>
      </c>
      <c r="DR262" s="112">
        <v>1229.1234899999999</v>
      </c>
      <c r="DS262" s="112">
        <v>1128.0604599999999</v>
      </c>
      <c r="DT262" s="112">
        <v>971.53857000000005</v>
      </c>
      <c r="DU262" s="112">
        <v>1273.20182</v>
      </c>
      <c r="DV262" s="112">
        <v>1256.9974199999999</v>
      </c>
      <c r="DW262" s="112">
        <v>1307.04538</v>
      </c>
      <c r="DX262" s="112">
        <v>1092.9413500000001</v>
      </c>
      <c r="DY262" s="112">
        <v>846.61928999999998</v>
      </c>
      <c r="DZ262" s="112">
        <v>29.896419999999999</v>
      </c>
      <c r="EA262" s="112">
        <v>26.741219999999998</v>
      </c>
      <c r="EB262" s="112">
        <v>25.63035</v>
      </c>
      <c r="EC262" s="112">
        <v>26.919119999999999</v>
      </c>
      <c r="ED262" s="112">
        <v>25.304829999999999</v>
      </c>
      <c r="EE262" s="112">
        <v>24.840910000000001</v>
      </c>
      <c r="EF262" s="112">
        <v>11.83872</v>
      </c>
      <c r="EG262" s="112">
        <v>5.3083499999999999</v>
      </c>
      <c r="EH262" s="112">
        <v>6.5810000000000004</v>
      </c>
      <c r="EI262" s="112">
        <v>130.89642000000001</v>
      </c>
      <c r="EJ262" s="112">
        <v>127.74122</v>
      </c>
      <c r="EK262" s="112">
        <v>126.63035000000001</v>
      </c>
      <c r="EL262" s="112">
        <v>127.91912000000001</v>
      </c>
      <c r="EM262" s="112">
        <v>139.88283000000001</v>
      </c>
      <c r="EN262" s="112">
        <v>124.66991</v>
      </c>
      <c r="EO262" s="112">
        <v>106.66871999999999</v>
      </c>
      <c r="EP262" s="112">
        <v>100.13835</v>
      </c>
      <c r="EQ262" s="114">
        <v>101.411</v>
      </c>
    </row>
    <row r="263" spans="1:147" x14ac:dyDescent="0.25">
      <c r="A263" s="110" t="s">
        <v>171</v>
      </c>
      <c r="B263" s="110">
        <v>5646</v>
      </c>
      <c r="C263" s="110"/>
      <c r="D263" s="111">
        <v>40127.140930000001</v>
      </c>
      <c r="E263" s="111">
        <v>35145.985529999998</v>
      </c>
      <c r="F263" s="111">
        <v>30412.379819999998</v>
      </c>
      <c r="G263" s="111">
        <v>41290.517050000002</v>
      </c>
      <c r="H263" s="111">
        <v>37075.205759999997</v>
      </c>
      <c r="I263" s="111">
        <v>43350.344729999997</v>
      </c>
      <c r="J263" s="111">
        <v>42967.03544</v>
      </c>
      <c r="K263" s="111">
        <v>54376.158259999997</v>
      </c>
      <c r="L263" s="111">
        <v>42438.689279999999</v>
      </c>
      <c r="M263" s="111">
        <v>43802.123780000002</v>
      </c>
      <c r="N263" s="111">
        <v>42324.80502</v>
      </c>
      <c r="O263" s="111">
        <v>32654.233609999999</v>
      </c>
      <c r="P263" s="111">
        <v>43806.9496</v>
      </c>
      <c r="Q263" s="111">
        <v>36226.092429999997</v>
      </c>
      <c r="R263" s="111">
        <v>43208.225980000003</v>
      </c>
      <c r="S263" s="111">
        <v>36935.078959999999</v>
      </c>
      <c r="T263" s="111">
        <v>47722.382830000002</v>
      </c>
      <c r="U263" s="111">
        <v>49409.926370000001</v>
      </c>
      <c r="V263" s="112">
        <v>-3674.9828499999999</v>
      </c>
      <c r="W263" s="112">
        <v>-7178.8194899999999</v>
      </c>
      <c r="X263" s="112">
        <v>-2241.8537900000001</v>
      </c>
      <c r="Y263" s="112">
        <v>-2516.43255</v>
      </c>
      <c r="Z263" s="112">
        <v>849.11333000000002</v>
      </c>
      <c r="AA263" s="112">
        <v>142.11874999999401</v>
      </c>
      <c r="AB263" s="112">
        <v>6031.9564799999998</v>
      </c>
      <c r="AC263" s="112">
        <v>6653.7754299999897</v>
      </c>
      <c r="AD263" s="112">
        <v>-6971.2370899999996</v>
      </c>
      <c r="AE263" s="111">
        <v>38772.840929999998</v>
      </c>
      <c r="AF263" s="111">
        <v>33467.685530000002</v>
      </c>
      <c r="AG263" s="111">
        <v>28942.319820000001</v>
      </c>
      <c r="AH263" s="111">
        <v>38672.474289999998</v>
      </c>
      <c r="AI263" s="111">
        <v>35074.528460000001</v>
      </c>
      <c r="AJ263" s="111">
        <v>40399.414049999999</v>
      </c>
      <c r="AK263" s="111">
        <v>36187.44586</v>
      </c>
      <c r="AL263" s="111">
        <v>45818.002679999998</v>
      </c>
      <c r="AM263" s="111">
        <v>40180.093679999998</v>
      </c>
      <c r="AN263" s="112">
        <v>5029.2828499999996</v>
      </c>
      <c r="AO263" s="112">
        <v>8857.1194899999991</v>
      </c>
      <c r="AP263" s="112">
        <v>3711.9137900000001</v>
      </c>
      <c r="AQ263" s="112">
        <v>5134.4753099999998</v>
      </c>
      <c r="AR263" s="112">
        <v>1151.5639699999999</v>
      </c>
      <c r="AS263" s="112">
        <v>2808.8119299999998</v>
      </c>
      <c r="AT263" s="112">
        <v>747.63309999999899</v>
      </c>
      <c r="AU263" s="112">
        <v>1904.38015</v>
      </c>
      <c r="AV263" s="112">
        <v>9229.8326899999993</v>
      </c>
      <c r="AW263" s="113">
        <v>2974.2168299999998</v>
      </c>
      <c r="AX263" s="113">
        <v>14241.3194</v>
      </c>
      <c r="AY263" s="113">
        <v>11759.7855</v>
      </c>
      <c r="AZ263" s="113">
        <v>11334.266449999999</v>
      </c>
      <c r="BA263" s="113">
        <v>10957.222529999999</v>
      </c>
      <c r="BB263" s="113">
        <v>5888.3996500000003</v>
      </c>
      <c r="BC263" s="113">
        <v>8505.2258000000002</v>
      </c>
      <c r="BD263" s="113">
        <v>3754.91383</v>
      </c>
      <c r="BE263" s="113">
        <v>1556.76629</v>
      </c>
      <c r="BF263" s="112">
        <v>6463.5951100000002</v>
      </c>
      <c r="BG263" s="112">
        <v>349.05245000000002</v>
      </c>
      <c r="BH263" s="112">
        <v>803.18034</v>
      </c>
      <c r="BI263" s="112">
        <v>1009.321</v>
      </c>
      <c r="BJ263" s="112">
        <v>141.79060000000001</v>
      </c>
      <c r="BK263" s="112">
        <v>7372.1695499999996</v>
      </c>
      <c r="BL263" s="112">
        <v>763.72439999999995</v>
      </c>
      <c r="BM263" s="112">
        <v>3408.5560500000001</v>
      </c>
      <c r="BN263" s="112">
        <v>470.10315000000003</v>
      </c>
      <c r="BO263" s="112">
        <v>-3489.3782799999999</v>
      </c>
      <c r="BP263" s="112">
        <v>13892.266949999999</v>
      </c>
      <c r="BQ263" s="112">
        <v>10956.605159999999</v>
      </c>
      <c r="BR263" s="112">
        <v>10324.945449999999</v>
      </c>
      <c r="BS263" s="112">
        <v>10815.431930000001</v>
      </c>
      <c r="BT263" s="112">
        <v>-1483.7699</v>
      </c>
      <c r="BU263" s="112">
        <v>7741.5014000000001</v>
      </c>
      <c r="BV263" s="112">
        <v>346.35777999999999</v>
      </c>
      <c r="BW263" s="112">
        <v>1086.6631400000001</v>
      </c>
      <c r="BX263" s="112">
        <v>41747.057760000003</v>
      </c>
      <c r="BY263" s="112">
        <v>47709.004930000003</v>
      </c>
      <c r="BZ263" s="112">
        <v>40702.105320000002</v>
      </c>
      <c r="CA263" s="112">
        <v>50006.740740000001</v>
      </c>
      <c r="CB263" s="112">
        <v>46031.75099</v>
      </c>
      <c r="CC263" s="112">
        <v>46287.813699999999</v>
      </c>
      <c r="CD263" s="112">
        <v>44692.67166</v>
      </c>
      <c r="CE263" s="112">
        <v>49572.916510000003</v>
      </c>
      <c r="CF263" s="112">
        <v>41736.859969999998</v>
      </c>
      <c r="CG263" s="112">
        <v>-8518.6611300000004</v>
      </c>
      <c r="CH263" s="112">
        <v>5035.1474600000001</v>
      </c>
      <c r="CI263" s="112">
        <v>7244.6913699999996</v>
      </c>
      <c r="CJ263" s="112">
        <v>5190.4701400000004</v>
      </c>
      <c r="CK263" s="112">
        <v>9663.8679599999996</v>
      </c>
      <c r="CL263" s="112">
        <v>-4292.5818300000001</v>
      </c>
      <c r="CM263" s="112">
        <v>6993.8683000000001</v>
      </c>
      <c r="CN263" s="112">
        <v>-1558.0223699999999</v>
      </c>
      <c r="CO263" s="112">
        <v>-8143.1695499999996</v>
      </c>
      <c r="CP263" s="113">
        <v>34250</v>
      </c>
      <c r="CQ263" s="113">
        <v>43650</v>
      </c>
      <c r="CR263" s="113">
        <v>48050</v>
      </c>
      <c r="CS263" s="113">
        <v>52450</v>
      </c>
      <c r="CT263" s="113">
        <v>56850</v>
      </c>
      <c r="CU263" s="113">
        <v>66250</v>
      </c>
      <c r="CV263" s="113">
        <v>75650</v>
      </c>
      <c r="CW263" s="113">
        <v>67550</v>
      </c>
      <c r="CX263" s="113">
        <v>62200</v>
      </c>
      <c r="CY263" s="113">
        <v>46913.736799999999</v>
      </c>
      <c r="CZ263" s="113">
        <v>53597.286899999999</v>
      </c>
      <c r="DA263" s="113">
        <v>52465.137699999999</v>
      </c>
      <c r="DB263" s="113">
        <v>60711.057489999999</v>
      </c>
      <c r="DC263" s="113">
        <v>63596.10888</v>
      </c>
      <c r="DD263" s="113">
        <v>69716.949389999994</v>
      </c>
      <c r="DE263" s="113">
        <v>80315.537219999998</v>
      </c>
      <c r="DF263" s="113">
        <v>75883.872690000004</v>
      </c>
      <c r="DG263" s="113">
        <v>70223.410470000003</v>
      </c>
      <c r="DH263" s="113">
        <v>57363.56781</v>
      </c>
      <c r="DI263" s="113">
        <v>59011.970450000001</v>
      </c>
      <c r="DJ263" s="113">
        <v>50635.12988</v>
      </c>
      <c r="DK263" s="113">
        <v>53690.579530000003</v>
      </c>
      <c r="DL263" s="113">
        <v>46911.76296</v>
      </c>
      <c r="DM263" s="113">
        <v>57325.185299999997</v>
      </c>
      <c r="DN263" s="113">
        <v>60929.904829999999</v>
      </c>
      <c r="DO263" s="113">
        <v>58056.262669999996</v>
      </c>
      <c r="DP263" s="113">
        <v>60538.97</v>
      </c>
      <c r="DQ263" s="112">
        <v>-10449.83101</v>
      </c>
      <c r="DR263" s="112">
        <v>-5414.6835499999997</v>
      </c>
      <c r="DS263" s="112">
        <v>1830.00782</v>
      </c>
      <c r="DT263" s="112">
        <v>7020.4779600000002</v>
      </c>
      <c r="DU263" s="112">
        <v>16684.34592</v>
      </c>
      <c r="DV263" s="112">
        <v>12391.764090000001</v>
      </c>
      <c r="DW263" s="112">
        <v>19385.632389999999</v>
      </c>
      <c r="DX263" s="112">
        <v>17827.61002</v>
      </c>
      <c r="DY263" s="112">
        <v>9684.4404699999996</v>
      </c>
      <c r="DZ263" s="112">
        <v>322.51746000000003</v>
      </c>
      <c r="EA263" s="112">
        <v>287.59553</v>
      </c>
      <c r="EB263" s="112">
        <v>376.78298000000001</v>
      </c>
      <c r="EC263" s="112">
        <v>443.52938999999998</v>
      </c>
      <c r="ED263" s="112">
        <v>461.65769999999998</v>
      </c>
      <c r="EE263" s="112">
        <v>433.06088</v>
      </c>
      <c r="EF263" s="112">
        <v>508.68770999999998</v>
      </c>
      <c r="EG263" s="112">
        <v>490.64769999999999</v>
      </c>
      <c r="EH263" s="112">
        <v>337.43081000000001</v>
      </c>
      <c r="EI263" s="112">
        <v>1676.81746</v>
      </c>
      <c r="EJ263" s="112">
        <v>1965.89553</v>
      </c>
      <c r="EK263" s="112">
        <v>1846.8429799999999</v>
      </c>
      <c r="EL263" s="112">
        <v>3061.5723899999998</v>
      </c>
      <c r="EM263" s="112">
        <v>2462.3346999999999</v>
      </c>
      <c r="EN263" s="112">
        <v>3383.99188</v>
      </c>
      <c r="EO263" s="112">
        <v>7288.2777100000003</v>
      </c>
      <c r="EP263" s="112">
        <v>9048.8037000000004</v>
      </c>
      <c r="EQ263" s="114">
        <v>2596.0268099999998</v>
      </c>
    </row>
    <row r="264" spans="1:147" x14ac:dyDescent="0.25">
      <c r="A264" s="110" t="s">
        <v>170</v>
      </c>
      <c r="B264" s="110">
        <v>5648</v>
      </c>
      <c r="C264" s="110"/>
      <c r="D264" s="111">
        <v>27084.664529999998</v>
      </c>
      <c r="E264" s="111">
        <v>29596.822670000001</v>
      </c>
      <c r="F264" s="111">
        <v>23362.904439999998</v>
      </c>
      <c r="G264" s="111">
        <v>24670.962189999998</v>
      </c>
      <c r="H264" s="111">
        <v>30370.094079999999</v>
      </c>
      <c r="I264" s="111">
        <v>24479.350839999999</v>
      </c>
      <c r="J264" s="111">
        <v>32256.888800000001</v>
      </c>
      <c r="K264" s="111">
        <v>31331.169890000001</v>
      </c>
      <c r="L264" s="111">
        <v>31945.1787</v>
      </c>
      <c r="M264" s="111">
        <v>25222.57445</v>
      </c>
      <c r="N264" s="111">
        <v>23046.382580000001</v>
      </c>
      <c r="O264" s="111">
        <v>27240.00331</v>
      </c>
      <c r="P264" s="111">
        <v>25374.813050000001</v>
      </c>
      <c r="Q264" s="111">
        <v>28596.819619999998</v>
      </c>
      <c r="R264" s="111">
        <v>24450.695329999999</v>
      </c>
      <c r="S264" s="111">
        <v>30200.179540000001</v>
      </c>
      <c r="T264" s="111">
        <v>29998.22322</v>
      </c>
      <c r="U264" s="111">
        <v>32459.59375</v>
      </c>
      <c r="V264" s="112">
        <v>1862.0900799999999</v>
      </c>
      <c r="W264" s="112">
        <v>6550.4400900000001</v>
      </c>
      <c r="X264" s="112">
        <v>-3877.0988699999998</v>
      </c>
      <c r="Y264" s="112">
        <v>-703.85086000000194</v>
      </c>
      <c r="Z264" s="112">
        <v>1773.2744600000001</v>
      </c>
      <c r="AA264" s="112">
        <v>28.655510000000501</v>
      </c>
      <c r="AB264" s="112">
        <v>2056.7092600000001</v>
      </c>
      <c r="AC264" s="112">
        <v>1332.94667</v>
      </c>
      <c r="AD264" s="112">
        <v>-514.41504999999995</v>
      </c>
      <c r="AE264" s="111">
        <v>27079.214530000001</v>
      </c>
      <c r="AF264" s="111">
        <v>29591.372670000001</v>
      </c>
      <c r="AG264" s="111">
        <v>21916.592329999999</v>
      </c>
      <c r="AH264" s="111">
        <v>23447.14662</v>
      </c>
      <c r="AI264" s="111">
        <v>28975.321769999999</v>
      </c>
      <c r="AJ264" s="111">
        <v>23849.350839999999</v>
      </c>
      <c r="AK264" s="111">
        <v>30816.989720000001</v>
      </c>
      <c r="AL264" s="111">
        <v>29884.202969999998</v>
      </c>
      <c r="AM264" s="111">
        <v>30854.62241</v>
      </c>
      <c r="AN264" s="112">
        <v>-1856.6400799999999</v>
      </c>
      <c r="AO264" s="112">
        <v>-6544.9900900000002</v>
      </c>
      <c r="AP264" s="112">
        <v>5323.4109799999997</v>
      </c>
      <c r="AQ264" s="112">
        <v>1927.66643</v>
      </c>
      <c r="AR264" s="112">
        <v>-378.50214999999997</v>
      </c>
      <c r="AS264" s="112">
        <v>601.34448999999904</v>
      </c>
      <c r="AT264" s="112">
        <v>-616.81017999999995</v>
      </c>
      <c r="AU264" s="112">
        <v>114.020250000001</v>
      </c>
      <c r="AV264" s="112">
        <v>1604.9713400000001</v>
      </c>
      <c r="AW264" s="113">
        <v>3587.6435299999998</v>
      </c>
      <c r="AX264" s="113">
        <v>10543.370730000001</v>
      </c>
      <c r="AY264" s="113">
        <v>10513.129220000001</v>
      </c>
      <c r="AZ264" s="113">
        <v>3574.1394799999998</v>
      </c>
      <c r="BA264" s="113">
        <v>759.71835999999996</v>
      </c>
      <c r="BB264" s="113">
        <v>1010.24649</v>
      </c>
      <c r="BC264" s="113">
        <v>4540.2936200000004</v>
      </c>
      <c r="BD264" s="113">
        <v>4412.4417299999996</v>
      </c>
      <c r="BE264" s="113">
        <v>2151.3576499999999</v>
      </c>
      <c r="BF264" s="112">
        <v>46.152999999999999</v>
      </c>
      <c r="BG264" s="112">
        <v>76.671000000000006</v>
      </c>
      <c r="BH264" s="112">
        <v>0</v>
      </c>
      <c r="BI264" s="112">
        <v>0</v>
      </c>
      <c r="BJ264" s="112">
        <v>0</v>
      </c>
      <c r="BK264" s="112">
        <v>1.61395</v>
      </c>
      <c r="BL264" s="112">
        <v>34.292000000000002</v>
      </c>
      <c r="BM264" s="112">
        <v>0</v>
      </c>
      <c r="BN264" s="112">
        <v>240.5</v>
      </c>
      <c r="BO264" s="112">
        <v>3541.49053</v>
      </c>
      <c r="BP264" s="112">
        <v>10466.69973</v>
      </c>
      <c r="BQ264" s="112">
        <v>10513.129220000001</v>
      </c>
      <c r="BR264" s="112">
        <v>3574.1394799999998</v>
      </c>
      <c r="BS264" s="112">
        <v>759.71835999999996</v>
      </c>
      <c r="BT264" s="112">
        <v>1008.6325399999999</v>
      </c>
      <c r="BU264" s="112">
        <v>4506.00162</v>
      </c>
      <c r="BV264" s="112">
        <v>4412.4417299999996</v>
      </c>
      <c r="BW264" s="112">
        <v>1910.8576499999999</v>
      </c>
      <c r="BX264" s="112">
        <v>30666.858059999999</v>
      </c>
      <c r="BY264" s="112">
        <v>40134.743399999999</v>
      </c>
      <c r="BZ264" s="112">
        <v>32429.721549999998</v>
      </c>
      <c r="CA264" s="112">
        <v>27021.286100000001</v>
      </c>
      <c r="CB264" s="112">
        <v>29735.040130000001</v>
      </c>
      <c r="CC264" s="112">
        <v>24859.597330000001</v>
      </c>
      <c r="CD264" s="112">
        <v>35357.283340000002</v>
      </c>
      <c r="CE264" s="112">
        <v>34296.644699999997</v>
      </c>
      <c r="CF264" s="112">
        <v>33005.980060000002</v>
      </c>
      <c r="CG264" s="112">
        <v>5398.1306100000002</v>
      </c>
      <c r="CH264" s="112">
        <v>17011.68982</v>
      </c>
      <c r="CI264" s="112">
        <v>5189.7182400000002</v>
      </c>
      <c r="CJ264" s="112">
        <v>1646.4730500000001</v>
      </c>
      <c r="CK264" s="112">
        <v>1138.2205100000001</v>
      </c>
      <c r="CL264" s="112">
        <v>407.28805</v>
      </c>
      <c r="CM264" s="112">
        <v>5122.8118000000004</v>
      </c>
      <c r="CN264" s="112">
        <v>4298.42148</v>
      </c>
      <c r="CO264" s="112">
        <v>305.88630999999998</v>
      </c>
      <c r="CP264" s="113">
        <v>0</v>
      </c>
      <c r="CQ264" s="113">
        <v>0</v>
      </c>
      <c r="CR264" s="113">
        <v>12000</v>
      </c>
      <c r="CS264" s="113">
        <v>12000</v>
      </c>
      <c r="CT264" s="113">
        <v>12000</v>
      </c>
      <c r="CU264" s="113">
        <v>15000</v>
      </c>
      <c r="CV264" s="113">
        <v>12000</v>
      </c>
      <c r="CW264" s="113">
        <v>12000</v>
      </c>
      <c r="CX264" s="113">
        <v>12000</v>
      </c>
      <c r="CY264" s="113">
        <v>2203.9841900000001</v>
      </c>
      <c r="CZ264" s="113">
        <v>1342.5554299999999</v>
      </c>
      <c r="DA264" s="113">
        <v>14164.922399999999</v>
      </c>
      <c r="DB264" s="113">
        <v>13257.25786</v>
      </c>
      <c r="DC264" s="113">
        <v>17108.133989999998</v>
      </c>
      <c r="DD264" s="113">
        <v>15873.341909999999</v>
      </c>
      <c r="DE264" s="113">
        <v>14129.16972</v>
      </c>
      <c r="DF264" s="113">
        <v>14273.68557</v>
      </c>
      <c r="DG264" s="113">
        <v>13740.062250000001</v>
      </c>
      <c r="DH264" s="113">
        <v>35074.943829999997</v>
      </c>
      <c r="DI264" s="113">
        <v>22949.789980000001</v>
      </c>
      <c r="DJ264" s="113">
        <v>31167.575949999999</v>
      </c>
      <c r="DK264" s="113">
        <v>28499.957160000002</v>
      </c>
      <c r="DL264" s="113">
        <v>31304.594779999999</v>
      </c>
      <c r="DM264" s="113">
        <v>29984.31494</v>
      </c>
      <c r="DN264" s="113">
        <v>23111.33755</v>
      </c>
      <c r="DO264" s="113">
        <v>18944.08812</v>
      </c>
      <c r="DP264" s="113">
        <v>18190.57849</v>
      </c>
      <c r="DQ264" s="112">
        <v>-32870.959640000001</v>
      </c>
      <c r="DR264" s="112">
        <v>-21607.234550000001</v>
      </c>
      <c r="DS264" s="112">
        <v>-17002.653549999999</v>
      </c>
      <c r="DT264" s="112">
        <v>-15242.6993</v>
      </c>
      <c r="DU264" s="112">
        <v>-14196.460789999999</v>
      </c>
      <c r="DV264" s="112">
        <v>-14110.973029999999</v>
      </c>
      <c r="DW264" s="112">
        <v>-8982.1678300000003</v>
      </c>
      <c r="DX264" s="112">
        <v>-4670.4025499999998</v>
      </c>
      <c r="DY264" s="112">
        <v>-4450.5162399999999</v>
      </c>
      <c r="DZ264" s="112">
        <v>13.225429999999999</v>
      </c>
      <c r="EA264" s="112">
        <v>-12.156549999999999</v>
      </c>
      <c r="EB264" s="112">
        <v>161.88596000000001</v>
      </c>
      <c r="EC264" s="112">
        <v>130.93861000000001</v>
      </c>
      <c r="ED264" s="112">
        <v>127.1923</v>
      </c>
      <c r="EE264" s="112">
        <v>103.76881</v>
      </c>
      <c r="EF264" s="112">
        <v>108.62662</v>
      </c>
      <c r="EG264" s="112">
        <v>102.49489</v>
      </c>
      <c r="EH264" s="112">
        <v>99.679770000000005</v>
      </c>
      <c r="EI264" s="112">
        <v>18.675429999999999</v>
      </c>
      <c r="EJ264" s="112">
        <v>-6.70655</v>
      </c>
      <c r="EK264" s="112">
        <v>1608.19796</v>
      </c>
      <c r="EL264" s="112">
        <v>1354.75461</v>
      </c>
      <c r="EM264" s="112">
        <v>1521.9643000000001</v>
      </c>
      <c r="EN264" s="112">
        <v>733.76881000000003</v>
      </c>
      <c r="EO264" s="112">
        <v>1548.5256199999999</v>
      </c>
      <c r="EP264" s="112">
        <v>1549.46189</v>
      </c>
      <c r="EQ264" s="114">
        <v>1190.23577</v>
      </c>
    </row>
    <row r="265" spans="1:147" x14ac:dyDescent="0.25">
      <c r="A265" s="110" t="s">
        <v>169</v>
      </c>
      <c r="B265" s="110">
        <v>5568</v>
      </c>
      <c r="C265" s="110"/>
      <c r="D265" s="111">
        <v>25073.08999</v>
      </c>
      <c r="E265" s="111">
        <v>24277.222330000001</v>
      </c>
      <c r="F265" s="111">
        <v>24063.323499999999</v>
      </c>
      <c r="G265" s="111">
        <v>24960.397260000002</v>
      </c>
      <c r="H265" s="111">
        <v>24096.89142</v>
      </c>
      <c r="I265" s="111">
        <v>24208.291519999999</v>
      </c>
      <c r="J265" s="111">
        <v>26161.023929999999</v>
      </c>
      <c r="K265" s="111">
        <v>25382.804469999999</v>
      </c>
      <c r="L265" s="111">
        <v>26064.361379999998</v>
      </c>
      <c r="M265" s="111">
        <v>25405.843120000001</v>
      </c>
      <c r="N265" s="111">
        <v>26317.494419999999</v>
      </c>
      <c r="O265" s="111">
        <v>25954.437460000001</v>
      </c>
      <c r="P265" s="111">
        <v>25759.096249999999</v>
      </c>
      <c r="Q265" s="111">
        <v>25949.476600000002</v>
      </c>
      <c r="R265" s="111">
        <v>26142.87185</v>
      </c>
      <c r="S265" s="111">
        <v>27934.816340000001</v>
      </c>
      <c r="T265" s="111">
        <v>27704.706829999999</v>
      </c>
      <c r="U265" s="111">
        <v>29131.890200000002</v>
      </c>
      <c r="V265" s="112">
        <v>-332.75313000000102</v>
      </c>
      <c r="W265" s="112">
        <v>-2040.2720899999999</v>
      </c>
      <c r="X265" s="112">
        <v>-1891.1139599999999</v>
      </c>
      <c r="Y265" s="112">
        <v>-798.69898999999702</v>
      </c>
      <c r="Z265" s="112">
        <v>-1852.58518</v>
      </c>
      <c r="AA265" s="112">
        <v>-1934.58033</v>
      </c>
      <c r="AB265" s="112">
        <v>-1773.79241</v>
      </c>
      <c r="AC265" s="112">
        <v>-2321.90236</v>
      </c>
      <c r="AD265" s="112">
        <v>-3067.52882</v>
      </c>
      <c r="AE265" s="111">
        <v>22282.64299</v>
      </c>
      <c r="AF265" s="111">
        <v>21876.823609999999</v>
      </c>
      <c r="AG265" s="111">
        <v>21989.616119999999</v>
      </c>
      <c r="AH265" s="111">
        <v>22250.888709999999</v>
      </c>
      <c r="AI265" s="111">
        <v>22670.45436</v>
      </c>
      <c r="AJ265" s="111">
        <v>22865.71689</v>
      </c>
      <c r="AK265" s="111">
        <v>24959.38408</v>
      </c>
      <c r="AL265" s="111">
        <v>23864.796149999998</v>
      </c>
      <c r="AM265" s="111">
        <v>24703.369299999998</v>
      </c>
      <c r="AN265" s="112">
        <v>3123.2001300000002</v>
      </c>
      <c r="AO265" s="112">
        <v>4440.6708099999996</v>
      </c>
      <c r="AP265" s="112">
        <v>3964.82134</v>
      </c>
      <c r="AQ265" s="112">
        <v>3508.2075399999999</v>
      </c>
      <c r="AR265" s="112">
        <v>3279.0222399999998</v>
      </c>
      <c r="AS265" s="112">
        <v>3277.1549599999998</v>
      </c>
      <c r="AT265" s="112">
        <v>2975.43226</v>
      </c>
      <c r="AU265" s="112">
        <v>3839.91068</v>
      </c>
      <c r="AV265" s="112">
        <v>4428.5209000000004</v>
      </c>
      <c r="AW265" s="113">
        <v>2312.4561600000002</v>
      </c>
      <c r="AX265" s="113">
        <v>1754.72201</v>
      </c>
      <c r="AY265" s="113">
        <v>3008.1066900000001</v>
      </c>
      <c r="AZ265" s="113">
        <v>6288.1952499999998</v>
      </c>
      <c r="BA265" s="113">
        <v>7093.3701300000002</v>
      </c>
      <c r="BB265" s="113">
        <v>4901.6693299999997</v>
      </c>
      <c r="BC265" s="113">
        <v>2644.95408</v>
      </c>
      <c r="BD265" s="113">
        <v>1971.44451</v>
      </c>
      <c r="BE265" s="113">
        <v>3657.0527900000002</v>
      </c>
      <c r="BF265" s="112">
        <v>204.14359999999999</v>
      </c>
      <c r="BG265" s="112">
        <v>98.912649999999999</v>
      </c>
      <c r="BH265" s="112">
        <v>129.82194999999999</v>
      </c>
      <c r="BI265" s="112">
        <v>179.88380000000001</v>
      </c>
      <c r="BJ265" s="112">
        <v>367.20015000000001</v>
      </c>
      <c r="BK265" s="112">
        <v>654.09852999999998</v>
      </c>
      <c r="BL265" s="112">
        <v>545.91786999999999</v>
      </c>
      <c r="BM265" s="112">
        <v>332.28285</v>
      </c>
      <c r="BN265" s="112">
        <v>903.80502999999999</v>
      </c>
      <c r="BO265" s="112">
        <v>2108.3125599999998</v>
      </c>
      <c r="BP265" s="112">
        <v>1655.80936</v>
      </c>
      <c r="BQ265" s="112">
        <v>2878.2847400000001</v>
      </c>
      <c r="BR265" s="112">
        <v>6108.3114500000001</v>
      </c>
      <c r="BS265" s="112">
        <v>6726.1699799999997</v>
      </c>
      <c r="BT265" s="112">
        <v>4247.5708000000004</v>
      </c>
      <c r="BU265" s="112">
        <v>2099.0362100000002</v>
      </c>
      <c r="BV265" s="112">
        <v>1639.16166</v>
      </c>
      <c r="BW265" s="112">
        <v>2753.2477600000002</v>
      </c>
      <c r="BX265" s="112">
        <v>24595.099149999998</v>
      </c>
      <c r="BY265" s="112">
        <v>23631.545620000001</v>
      </c>
      <c r="BZ265" s="112">
        <v>24997.722809999999</v>
      </c>
      <c r="CA265" s="112">
        <v>28539.08396</v>
      </c>
      <c r="CB265" s="112">
        <v>29763.824489999999</v>
      </c>
      <c r="CC265" s="112">
        <v>27767.38622</v>
      </c>
      <c r="CD265" s="112">
        <v>27604.338159999999</v>
      </c>
      <c r="CE265" s="112">
        <v>25836.240659999999</v>
      </c>
      <c r="CF265" s="112">
        <v>28360.42209</v>
      </c>
      <c r="CG265" s="112">
        <v>-1014.88757</v>
      </c>
      <c r="CH265" s="112">
        <v>-2784.8614499999999</v>
      </c>
      <c r="CI265" s="112">
        <v>-1086.5365999999999</v>
      </c>
      <c r="CJ265" s="112">
        <v>2600.1039099999998</v>
      </c>
      <c r="CK265" s="112">
        <v>3447.1477399999999</v>
      </c>
      <c r="CL265" s="112">
        <v>970.41584</v>
      </c>
      <c r="CM265" s="112">
        <v>-876.39604999999995</v>
      </c>
      <c r="CN265" s="112">
        <v>-2200.7490200000002</v>
      </c>
      <c r="CO265" s="112">
        <v>-1675.27314</v>
      </c>
      <c r="CP265" s="113">
        <v>21197.392</v>
      </c>
      <c r="CQ265" s="113">
        <v>17900.12</v>
      </c>
      <c r="CR265" s="113">
        <v>16755.580000000002</v>
      </c>
      <c r="CS265" s="113">
        <v>18578.439999999999</v>
      </c>
      <c r="CT265" s="113">
        <v>22651.7</v>
      </c>
      <c r="CU265" s="113">
        <v>24254.7</v>
      </c>
      <c r="CV265" s="113">
        <v>21155.7</v>
      </c>
      <c r="CW265" s="113">
        <v>19822.5</v>
      </c>
      <c r="CX265" s="113">
        <v>16587.7</v>
      </c>
      <c r="CY265" s="113">
        <v>24143.904200000001</v>
      </c>
      <c r="CZ265" s="113">
        <v>21581.316019999998</v>
      </c>
      <c r="DA265" s="113">
        <v>19868.055619999999</v>
      </c>
      <c r="DB265" s="113">
        <v>21978.370309999998</v>
      </c>
      <c r="DC265" s="113">
        <v>26186.753229999998</v>
      </c>
      <c r="DD265" s="113">
        <v>28262.799790000001</v>
      </c>
      <c r="DE265" s="113">
        <v>24971.57717</v>
      </c>
      <c r="DF265" s="113">
        <v>23167.722419999998</v>
      </c>
      <c r="DG265" s="113">
        <v>20271.59676</v>
      </c>
      <c r="DH265" s="113">
        <v>15229.31057</v>
      </c>
      <c r="DI265" s="113">
        <v>15451.583839999999</v>
      </c>
      <c r="DJ265" s="113">
        <v>14824.86004</v>
      </c>
      <c r="DK265" s="113">
        <v>14335.070820000001</v>
      </c>
      <c r="DL265" s="113">
        <v>15096.306</v>
      </c>
      <c r="DM265" s="113">
        <v>16201.93672</v>
      </c>
      <c r="DN265" s="113">
        <v>13787.11015</v>
      </c>
      <c r="DO265" s="113">
        <v>14184.004419999999</v>
      </c>
      <c r="DP265" s="113">
        <v>12963.151900000001</v>
      </c>
      <c r="DQ265" s="112">
        <v>8914.5936299999994</v>
      </c>
      <c r="DR265" s="112">
        <v>6129.73218</v>
      </c>
      <c r="DS265" s="112">
        <v>5043.1955799999996</v>
      </c>
      <c r="DT265" s="112">
        <v>7643.2994900000003</v>
      </c>
      <c r="DU265" s="112">
        <v>11090.44723</v>
      </c>
      <c r="DV265" s="112">
        <v>12060.863069999999</v>
      </c>
      <c r="DW265" s="112">
        <v>11184.46702</v>
      </c>
      <c r="DX265" s="112">
        <v>8983.7180000000008</v>
      </c>
      <c r="DY265" s="112">
        <v>7308.4448599999996</v>
      </c>
      <c r="DZ265" s="112">
        <v>513.39439000000004</v>
      </c>
      <c r="EA265" s="112">
        <v>309.34733999999997</v>
      </c>
      <c r="EB265" s="112">
        <v>264.22077000000002</v>
      </c>
      <c r="EC265" s="112">
        <v>300.10165999999998</v>
      </c>
      <c r="ED265" s="112">
        <v>165.92748</v>
      </c>
      <c r="EE265" s="112">
        <v>52.239960000000004</v>
      </c>
      <c r="EF265" s="112">
        <v>-17.051469999999998</v>
      </c>
      <c r="EG265" s="112">
        <v>5.6111399999999998</v>
      </c>
      <c r="EH265" s="112">
        <v>-56.556190000000001</v>
      </c>
      <c r="EI265" s="112">
        <v>3303.84139</v>
      </c>
      <c r="EJ265" s="112">
        <v>2705.0993400000002</v>
      </c>
      <c r="EK265" s="112">
        <v>2337.9277699999998</v>
      </c>
      <c r="EL265" s="112">
        <v>3009.6106599999998</v>
      </c>
      <c r="EM265" s="112">
        <v>1592.36448</v>
      </c>
      <c r="EN265" s="112">
        <v>1394.8149599999999</v>
      </c>
      <c r="EO265" s="112">
        <v>1184.58853</v>
      </c>
      <c r="EP265" s="112">
        <v>1523.61914</v>
      </c>
      <c r="EQ265" s="114">
        <v>1304.4358099999999</v>
      </c>
    </row>
    <row r="266" spans="1:147" x14ac:dyDescent="0.25">
      <c r="A266" s="110" t="s">
        <v>168</v>
      </c>
      <c r="B266" s="110">
        <v>5437</v>
      </c>
      <c r="C266" s="110"/>
      <c r="D266" s="111">
        <v>1475.5151900000001</v>
      </c>
      <c r="E266" s="111">
        <v>1617.1061500000001</v>
      </c>
      <c r="F266" s="111">
        <v>1641.5472500000001</v>
      </c>
      <c r="G266" s="111">
        <v>1915.6150399999999</v>
      </c>
      <c r="H266" s="111">
        <v>1927.0572400000001</v>
      </c>
      <c r="I266" s="111">
        <v>1815.0474400000001</v>
      </c>
      <c r="J266" s="111">
        <v>1856.80089</v>
      </c>
      <c r="K266" s="111">
        <v>1756.9458099999999</v>
      </c>
      <c r="L266" s="111">
        <v>2826.9629399999999</v>
      </c>
      <c r="M266" s="111">
        <v>1792.8969099999999</v>
      </c>
      <c r="N266" s="111">
        <v>1692.1188299999999</v>
      </c>
      <c r="O266" s="111">
        <v>2016.5141799999999</v>
      </c>
      <c r="P266" s="111">
        <v>1726.0762099999999</v>
      </c>
      <c r="Q266" s="111">
        <v>1808.9052099999999</v>
      </c>
      <c r="R266" s="111">
        <v>1909.38059</v>
      </c>
      <c r="S266" s="111">
        <v>1862.45454</v>
      </c>
      <c r="T266" s="111">
        <v>1967.73073</v>
      </c>
      <c r="U266" s="111">
        <v>2835.1741099999999</v>
      </c>
      <c r="V266" s="112">
        <v>-317.38171999999997</v>
      </c>
      <c r="W266" s="112">
        <v>-75.012679999999804</v>
      </c>
      <c r="X266" s="112">
        <v>-374.96692999999999</v>
      </c>
      <c r="Y266" s="112">
        <v>189.53882999999999</v>
      </c>
      <c r="Z266" s="112">
        <v>118.15203</v>
      </c>
      <c r="AA266" s="112">
        <v>-94.333149999999904</v>
      </c>
      <c r="AB266" s="112">
        <v>-5.6536499999999696</v>
      </c>
      <c r="AC266" s="112">
        <v>-210.78492</v>
      </c>
      <c r="AD266" s="112">
        <v>-8.21117000000004</v>
      </c>
      <c r="AE266" s="111">
        <v>1409.5151900000001</v>
      </c>
      <c r="AF266" s="111">
        <v>1546.90615</v>
      </c>
      <c r="AG266" s="111">
        <v>1575.5472500000001</v>
      </c>
      <c r="AH266" s="111">
        <v>1845.4150400000001</v>
      </c>
      <c r="AI266" s="111">
        <v>1856.85724</v>
      </c>
      <c r="AJ266" s="111">
        <v>1742.3379399999999</v>
      </c>
      <c r="AK266" s="111">
        <v>1782.1008899999999</v>
      </c>
      <c r="AL266" s="111">
        <v>1684.2458099999999</v>
      </c>
      <c r="AM266" s="111">
        <v>2752.2629400000001</v>
      </c>
      <c r="AN266" s="112">
        <v>383.38171999999997</v>
      </c>
      <c r="AO266" s="112">
        <v>145.21268000000001</v>
      </c>
      <c r="AP266" s="112">
        <v>440.96692999999999</v>
      </c>
      <c r="AQ266" s="112">
        <v>-119.33883</v>
      </c>
      <c r="AR266" s="112">
        <v>-47.9520300000001</v>
      </c>
      <c r="AS266" s="112">
        <v>167.04265000000001</v>
      </c>
      <c r="AT266" s="112">
        <v>80.353650000000002</v>
      </c>
      <c r="AU266" s="112">
        <v>283.48491999999999</v>
      </c>
      <c r="AV266" s="112">
        <v>82.911169999999899</v>
      </c>
      <c r="AW266" s="113">
        <v>130</v>
      </c>
      <c r="AX266" s="113">
        <v>0</v>
      </c>
      <c r="AY266" s="113">
        <v>0</v>
      </c>
      <c r="AZ266" s="113">
        <v>0</v>
      </c>
      <c r="BA266" s="113">
        <v>0</v>
      </c>
      <c r="BB266" s="113">
        <v>0</v>
      </c>
      <c r="BC266" s="113">
        <v>0</v>
      </c>
      <c r="BD266" s="113">
        <v>40.332050000000002</v>
      </c>
      <c r="BE266" s="113">
        <v>12.449299999999999</v>
      </c>
      <c r="BF266" s="112">
        <v>0</v>
      </c>
      <c r="BG266" s="112">
        <v>0</v>
      </c>
      <c r="BH266" s="112">
        <v>0</v>
      </c>
      <c r="BI266" s="112">
        <v>0</v>
      </c>
      <c r="BJ266" s="112">
        <v>0</v>
      </c>
      <c r="BK266" s="112">
        <v>0</v>
      </c>
      <c r="BL266" s="112">
        <v>3.25</v>
      </c>
      <c r="BM266" s="112">
        <v>0</v>
      </c>
      <c r="BN266" s="112">
        <v>0</v>
      </c>
      <c r="BO266" s="112">
        <v>130</v>
      </c>
      <c r="BP266" s="112">
        <v>0</v>
      </c>
      <c r="BQ266" s="112">
        <v>0</v>
      </c>
      <c r="BR266" s="112">
        <v>0</v>
      </c>
      <c r="BS266" s="112">
        <v>0</v>
      </c>
      <c r="BT266" s="112">
        <v>0</v>
      </c>
      <c r="BU266" s="112">
        <v>-3.25</v>
      </c>
      <c r="BV266" s="112">
        <v>40.332050000000002</v>
      </c>
      <c r="BW266" s="112">
        <v>12.449299999999999</v>
      </c>
      <c r="BX266" s="112">
        <v>1539.5151900000001</v>
      </c>
      <c r="BY266" s="112">
        <v>1546.90615</v>
      </c>
      <c r="BZ266" s="112">
        <v>1575.5472500000001</v>
      </c>
      <c r="CA266" s="112">
        <v>1845.4150400000001</v>
      </c>
      <c r="CB266" s="112">
        <v>1856.85724</v>
      </c>
      <c r="CC266" s="112">
        <v>1742.3379399999999</v>
      </c>
      <c r="CD266" s="112">
        <v>1782.1008899999999</v>
      </c>
      <c r="CE266" s="112">
        <v>1724.5778600000001</v>
      </c>
      <c r="CF266" s="112">
        <v>2764.7122399999998</v>
      </c>
      <c r="CG266" s="112">
        <v>-253.38172</v>
      </c>
      <c r="CH266" s="112">
        <v>-145.21268000000001</v>
      </c>
      <c r="CI266" s="112">
        <v>-440.96692999999999</v>
      </c>
      <c r="CJ266" s="112">
        <v>119.33883</v>
      </c>
      <c r="CK266" s="112">
        <v>47.952030000000001</v>
      </c>
      <c r="CL266" s="112">
        <v>-167.04265000000001</v>
      </c>
      <c r="CM266" s="112">
        <v>-83.603650000000002</v>
      </c>
      <c r="CN266" s="112">
        <v>-243.15287000000001</v>
      </c>
      <c r="CO266" s="112">
        <v>-70.461870000000005</v>
      </c>
      <c r="CP266" s="113">
        <v>2498.00695</v>
      </c>
      <c r="CQ266" s="113">
        <v>2480</v>
      </c>
      <c r="CR266" s="113">
        <v>2400</v>
      </c>
      <c r="CS266" s="113">
        <v>2300</v>
      </c>
      <c r="CT266" s="113">
        <v>2200</v>
      </c>
      <c r="CU266" s="113">
        <v>2100</v>
      </c>
      <c r="CV266" s="113">
        <v>2300</v>
      </c>
      <c r="CW266" s="113">
        <v>2200</v>
      </c>
      <c r="CX266" s="113">
        <v>2100</v>
      </c>
      <c r="CY266" s="113">
        <v>2909.4712</v>
      </c>
      <c r="CZ266" s="113">
        <v>2669.9256</v>
      </c>
      <c r="DA266" s="113">
        <v>2642.6664000000001</v>
      </c>
      <c r="DB266" s="113">
        <v>2455.8307</v>
      </c>
      <c r="DC266" s="113">
        <v>2508.59485</v>
      </c>
      <c r="DD266" s="113">
        <v>2498.6175499999999</v>
      </c>
      <c r="DE266" s="113">
        <v>2663.15996</v>
      </c>
      <c r="DF266" s="113">
        <v>2530.4828600000001</v>
      </c>
      <c r="DG266" s="113">
        <v>2863.9376299999999</v>
      </c>
      <c r="DH266" s="113">
        <v>1063.8093699999999</v>
      </c>
      <c r="DI266" s="113">
        <v>969.47645</v>
      </c>
      <c r="DJ266" s="113">
        <v>1383.18418</v>
      </c>
      <c r="DK266" s="113">
        <v>1077.00965</v>
      </c>
      <c r="DL266" s="113">
        <v>1081.82177</v>
      </c>
      <c r="DM266" s="113">
        <v>1238.8871200000001</v>
      </c>
      <c r="DN266" s="113">
        <v>1487.0331799999999</v>
      </c>
      <c r="DO266" s="113">
        <v>1597.5089499999999</v>
      </c>
      <c r="DP266" s="113">
        <v>2001.4255900000001</v>
      </c>
      <c r="DQ266" s="112">
        <v>1845.66183</v>
      </c>
      <c r="DR266" s="112">
        <v>1700.4491499999999</v>
      </c>
      <c r="DS266" s="112">
        <v>1259.4822200000001</v>
      </c>
      <c r="DT266" s="112">
        <v>1378.82105</v>
      </c>
      <c r="DU266" s="112">
        <v>1426.7730799999999</v>
      </c>
      <c r="DV266" s="112">
        <v>1259.7304300000001</v>
      </c>
      <c r="DW266" s="112">
        <v>1176.1267800000001</v>
      </c>
      <c r="DX266" s="112">
        <v>932.97391000000005</v>
      </c>
      <c r="DY266" s="112">
        <v>862.51203999999996</v>
      </c>
      <c r="DZ266" s="112">
        <v>15.219580000000001</v>
      </c>
      <c r="EA266" s="112">
        <v>25.921050000000001</v>
      </c>
      <c r="EB266" s="112">
        <v>17.382819999999999</v>
      </c>
      <c r="EC266" s="112">
        <v>14.997669999999999</v>
      </c>
      <c r="ED266" s="112">
        <v>11.18356</v>
      </c>
      <c r="EE266" s="112">
        <v>7.8348800000000001</v>
      </c>
      <c r="EF266" s="112">
        <v>-1.2019299999999999</v>
      </c>
      <c r="EG266" s="112">
        <v>8.0020500000000006</v>
      </c>
      <c r="EH266" s="112">
        <v>3.4996700000000001</v>
      </c>
      <c r="EI266" s="112">
        <v>81.219579999999993</v>
      </c>
      <c r="EJ266" s="112">
        <v>96.121049999999997</v>
      </c>
      <c r="EK266" s="112">
        <v>83.382819999999995</v>
      </c>
      <c r="EL266" s="112">
        <v>85.197670000000002</v>
      </c>
      <c r="EM266" s="112">
        <v>81.383560000000003</v>
      </c>
      <c r="EN266" s="112">
        <v>80.544880000000006</v>
      </c>
      <c r="EO266" s="112">
        <v>73.498069999999998</v>
      </c>
      <c r="EP266" s="112">
        <v>80.70205</v>
      </c>
      <c r="EQ266" s="114">
        <v>78.199669999999998</v>
      </c>
    </row>
    <row r="267" spans="1:147" x14ac:dyDescent="0.25">
      <c r="A267" s="110" t="s">
        <v>167</v>
      </c>
      <c r="B267" s="110">
        <v>5611</v>
      </c>
      <c r="C267" s="110"/>
      <c r="D267" s="111">
        <v>16283.36951</v>
      </c>
      <c r="E267" s="111">
        <v>17262.95967</v>
      </c>
      <c r="F267" s="111">
        <v>17069.593769999999</v>
      </c>
      <c r="G267" s="111">
        <v>16574.740860000002</v>
      </c>
      <c r="H267" s="111">
        <v>16175.659729999999</v>
      </c>
      <c r="I267" s="111">
        <v>16213.06587</v>
      </c>
      <c r="J267" s="111">
        <v>17489.74453</v>
      </c>
      <c r="K267" s="111">
        <v>16223.616840000001</v>
      </c>
      <c r="L267" s="111">
        <v>16247.048640000001</v>
      </c>
      <c r="M267" s="111">
        <v>17311.670890000001</v>
      </c>
      <c r="N267" s="111">
        <v>15942.240159999999</v>
      </c>
      <c r="O267" s="111">
        <v>15619.817940000001</v>
      </c>
      <c r="P267" s="111">
        <v>15626.69692</v>
      </c>
      <c r="Q267" s="111">
        <v>17764.200430000001</v>
      </c>
      <c r="R267" s="111">
        <v>17533.412260000001</v>
      </c>
      <c r="S267" s="111">
        <v>16884.82604</v>
      </c>
      <c r="T267" s="111">
        <v>16539.547409999999</v>
      </c>
      <c r="U267" s="111">
        <v>17966.78671</v>
      </c>
      <c r="V267" s="112">
        <v>-1028.3013800000001</v>
      </c>
      <c r="W267" s="112">
        <v>1320.7195099999999</v>
      </c>
      <c r="X267" s="112">
        <v>1449.77583</v>
      </c>
      <c r="Y267" s="112">
        <v>948.04394000000104</v>
      </c>
      <c r="Z267" s="112">
        <v>-1588.5407</v>
      </c>
      <c r="AA267" s="112">
        <v>-1320.3463899999999</v>
      </c>
      <c r="AB267" s="112">
        <v>604.91849000000002</v>
      </c>
      <c r="AC267" s="112">
        <v>-315.93056999999902</v>
      </c>
      <c r="AD267" s="112">
        <v>-1719.7380700000001</v>
      </c>
      <c r="AE267" s="111">
        <v>14659.554959999999</v>
      </c>
      <c r="AF267" s="111">
        <v>15964.20277</v>
      </c>
      <c r="AG267" s="111">
        <v>15550.43547</v>
      </c>
      <c r="AH267" s="111">
        <v>15033.59086</v>
      </c>
      <c r="AI267" s="111">
        <v>14867.26633</v>
      </c>
      <c r="AJ267" s="111">
        <v>14835.682790000001</v>
      </c>
      <c r="AK267" s="111">
        <v>16251.67943</v>
      </c>
      <c r="AL267" s="111">
        <v>14990.33389</v>
      </c>
      <c r="AM267" s="111">
        <v>14977.42864</v>
      </c>
      <c r="AN267" s="112">
        <v>2652.1159299999999</v>
      </c>
      <c r="AO267" s="112">
        <v>-21.962610000000499</v>
      </c>
      <c r="AP267" s="112">
        <v>69.382470000000495</v>
      </c>
      <c r="AQ267" s="112">
        <v>593.10605999999996</v>
      </c>
      <c r="AR267" s="112">
        <v>2896.9340999999999</v>
      </c>
      <c r="AS267" s="112">
        <v>2697.7294700000002</v>
      </c>
      <c r="AT267" s="112">
        <v>633.14661000000001</v>
      </c>
      <c r="AU267" s="112">
        <v>1549.21352</v>
      </c>
      <c r="AV267" s="112">
        <v>2989.3580700000002</v>
      </c>
      <c r="AW267" s="113">
        <v>2353.8548500000002</v>
      </c>
      <c r="AX267" s="113">
        <v>3081.8186500000002</v>
      </c>
      <c r="AY267" s="113">
        <v>3193.6393499999999</v>
      </c>
      <c r="AZ267" s="113">
        <v>1342.6999800000001</v>
      </c>
      <c r="BA267" s="113">
        <v>2375.27655</v>
      </c>
      <c r="BB267" s="113">
        <v>681.15938000000006</v>
      </c>
      <c r="BC267" s="113">
        <v>1341.76955</v>
      </c>
      <c r="BD267" s="113">
        <v>1571.1135999999999</v>
      </c>
      <c r="BE267" s="113">
        <v>884.7056</v>
      </c>
      <c r="BF267" s="112">
        <v>0</v>
      </c>
      <c r="BG267" s="112">
        <v>0</v>
      </c>
      <c r="BH267" s="112">
        <v>0</v>
      </c>
      <c r="BI267" s="112">
        <v>0</v>
      </c>
      <c r="BJ267" s="112">
        <v>83.239130000000003</v>
      </c>
      <c r="BK267" s="112">
        <v>0</v>
      </c>
      <c r="BL267" s="112">
        <v>0</v>
      </c>
      <c r="BM267" s="112">
        <v>0</v>
      </c>
      <c r="BN267" s="112">
        <v>42.463500000000003</v>
      </c>
      <c r="BO267" s="112">
        <v>2353.8548500000002</v>
      </c>
      <c r="BP267" s="112">
        <v>3081.8186500000002</v>
      </c>
      <c r="BQ267" s="112">
        <v>3193.6393499999999</v>
      </c>
      <c r="BR267" s="112">
        <v>1342.6999800000001</v>
      </c>
      <c r="BS267" s="112">
        <v>2292.0374200000001</v>
      </c>
      <c r="BT267" s="112">
        <v>681.15938000000006</v>
      </c>
      <c r="BU267" s="112">
        <v>1341.76955</v>
      </c>
      <c r="BV267" s="112">
        <v>1571.1135999999999</v>
      </c>
      <c r="BW267" s="112">
        <v>842.24210000000005</v>
      </c>
      <c r="BX267" s="112">
        <v>17013.409810000001</v>
      </c>
      <c r="BY267" s="112">
        <v>19046.021420000001</v>
      </c>
      <c r="BZ267" s="112">
        <v>18744.074820000002</v>
      </c>
      <c r="CA267" s="112">
        <v>16376.29084</v>
      </c>
      <c r="CB267" s="112">
        <v>17242.542880000001</v>
      </c>
      <c r="CC267" s="112">
        <v>15516.84217</v>
      </c>
      <c r="CD267" s="112">
        <v>17593.448980000001</v>
      </c>
      <c r="CE267" s="112">
        <v>16561.447489999999</v>
      </c>
      <c r="CF267" s="112">
        <v>15862.134239999999</v>
      </c>
      <c r="CG267" s="112">
        <v>-298.26107999999999</v>
      </c>
      <c r="CH267" s="112">
        <v>3103.7812600000002</v>
      </c>
      <c r="CI267" s="112">
        <v>3124.2568799999999</v>
      </c>
      <c r="CJ267" s="112">
        <v>749.59392000000003</v>
      </c>
      <c r="CK267" s="112">
        <v>-604.89667999999995</v>
      </c>
      <c r="CL267" s="112">
        <v>-2016.5700899999999</v>
      </c>
      <c r="CM267" s="112">
        <v>708.62293999999997</v>
      </c>
      <c r="CN267" s="112">
        <v>21.900079999999999</v>
      </c>
      <c r="CO267" s="112">
        <v>-2147.1159699999998</v>
      </c>
      <c r="CP267" s="113">
        <v>16023.06005</v>
      </c>
      <c r="CQ267" s="113">
        <v>19097.317299999999</v>
      </c>
      <c r="CR267" s="113">
        <v>22183.516800000001</v>
      </c>
      <c r="CS267" s="113">
        <v>22854.992399999999</v>
      </c>
      <c r="CT267" s="113">
        <v>21244.929800000002</v>
      </c>
      <c r="CU267" s="113">
        <v>19485.406599999998</v>
      </c>
      <c r="CV267" s="113">
        <v>18563.173599999998</v>
      </c>
      <c r="CW267" s="113">
        <v>20392.661100000001</v>
      </c>
      <c r="CX267" s="113">
        <v>19333.215700000001</v>
      </c>
      <c r="CY267" s="113">
        <v>19685.237349999999</v>
      </c>
      <c r="CZ267" s="113">
        <v>22278.36923</v>
      </c>
      <c r="DA267" s="113">
        <v>25587.512630000001</v>
      </c>
      <c r="DB267" s="113">
        <v>23690.125789999998</v>
      </c>
      <c r="DC267" s="113">
        <v>22313.195370000001</v>
      </c>
      <c r="DD267" s="113">
        <v>20220.765670000001</v>
      </c>
      <c r="DE267" s="113">
        <v>19480.894939999998</v>
      </c>
      <c r="DF267" s="113">
        <v>20893.06465</v>
      </c>
      <c r="DG267" s="113">
        <v>20880.063440000002</v>
      </c>
      <c r="DH267" s="113">
        <v>10513.134470000001</v>
      </c>
      <c r="DI267" s="113">
        <v>10500.04774</v>
      </c>
      <c r="DJ267" s="113">
        <v>10916.91516</v>
      </c>
      <c r="DK267" s="113">
        <v>8413.8086500000009</v>
      </c>
      <c r="DL267" s="113">
        <v>7870.0984099999996</v>
      </c>
      <c r="DM267" s="113">
        <v>7918.8298500000001</v>
      </c>
      <c r="DN267" s="113">
        <v>6668.1299799999997</v>
      </c>
      <c r="DO267" s="113">
        <v>8070.5329099999999</v>
      </c>
      <c r="DP267" s="113">
        <v>10441.67582</v>
      </c>
      <c r="DQ267" s="112">
        <v>9172.1028800000004</v>
      </c>
      <c r="DR267" s="112">
        <v>11778.32149</v>
      </c>
      <c r="DS267" s="112">
        <v>14670.597470000001</v>
      </c>
      <c r="DT267" s="112">
        <v>15276.317139999999</v>
      </c>
      <c r="DU267" s="112">
        <v>14443.096960000001</v>
      </c>
      <c r="DV267" s="112">
        <v>12301.935820000001</v>
      </c>
      <c r="DW267" s="112">
        <v>12812.76496</v>
      </c>
      <c r="DX267" s="112">
        <v>12822.53174</v>
      </c>
      <c r="DY267" s="112">
        <v>10438.38762</v>
      </c>
      <c r="DZ267" s="112">
        <v>395.79863999999998</v>
      </c>
      <c r="EA267" s="112">
        <v>422.38159999999999</v>
      </c>
      <c r="EB267" s="112">
        <v>437.80714999999998</v>
      </c>
      <c r="EC267" s="112">
        <v>407.93257</v>
      </c>
      <c r="ED267" s="112">
        <v>377.17773999999997</v>
      </c>
      <c r="EE267" s="112">
        <v>313.11847999999998</v>
      </c>
      <c r="EF267" s="112">
        <v>283.14740999999998</v>
      </c>
      <c r="EG267" s="112">
        <v>213.23240000000001</v>
      </c>
      <c r="EH267" s="112">
        <v>183.88188</v>
      </c>
      <c r="EI267" s="112">
        <v>2019.61364</v>
      </c>
      <c r="EJ267" s="112">
        <v>1721.1386</v>
      </c>
      <c r="EK267" s="112">
        <v>1956.96515</v>
      </c>
      <c r="EL267" s="112">
        <v>1949.08257</v>
      </c>
      <c r="EM267" s="112">
        <v>1685.5707399999999</v>
      </c>
      <c r="EN267" s="112">
        <v>1690.5014799999999</v>
      </c>
      <c r="EO267" s="112">
        <v>1521.2124100000001</v>
      </c>
      <c r="EP267" s="112">
        <v>1446.5154</v>
      </c>
      <c r="EQ267" s="114">
        <v>1453.50188</v>
      </c>
    </row>
    <row r="268" spans="1:147" x14ac:dyDescent="0.25">
      <c r="A268" s="110" t="s">
        <v>166</v>
      </c>
      <c r="B268" s="110">
        <v>5499</v>
      </c>
      <c r="C268" s="110"/>
      <c r="D268" s="111">
        <v>1730.8728000000001</v>
      </c>
      <c r="E268" s="111">
        <v>1720.0263</v>
      </c>
      <c r="F268" s="111">
        <v>1869.9404099999999</v>
      </c>
      <c r="G268" s="111">
        <v>1858.9476299999999</v>
      </c>
      <c r="H268" s="111">
        <v>2167.3434999999999</v>
      </c>
      <c r="I268" s="111">
        <v>2214.92589</v>
      </c>
      <c r="J268" s="111">
        <v>2035.7885200000001</v>
      </c>
      <c r="K268" s="111">
        <v>2661.46614</v>
      </c>
      <c r="L268" s="111">
        <v>2611.6545000000001</v>
      </c>
      <c r="M268" s="111">
        <v>1961.0041000000001</v>
      </c>
      <c r="N268" s="111">
        <v>1660.94796</v>
      </c>
      <c r="O268" s="111">
        <v>2072.3014699999999</v>
      </c>
      <c r="P268" s="111">
        <v>2037.97144</v>
      </c>
      <c r="Q268" s="111">
        <v>2297.23567</v>
      </c>
      <c r="R268" s="111">
        <v>2332.4675299999999</v>
      </c>
      <c r="S268" s="111">
        <v>2181.3960999999999</v>
      </c>
      <c r="T268" s="111">
        <v>3296.3700600000002</v>
      </c>
      <c r="U268" s="111">
        <v>3227.8869300000001</v>
      </c>
      <c r="V268" s="112">
        <v>-230.13130000000001</v>
      </c>
      <c r="W268" s="112">
        <v>59.078339999999997</v>
      </c>
      <c r="X268" s="112">
        <v>-202.36106000000001</v>
      </c>
      <c r="Y268" s="112">
        <v>-179.02381</v>
      </c>
      <c r="Z268" s="112">
        <v>-129.89216999999999</v>
      </c>
      <c r="AA268" s="112">
        <v>-117.54164</v>
      </c>
      <c r="AB268" s="112">
        <v>-145.60758000000001</v>
      </c>
      <c r="AC268" s="112">
        <v>-634.90391999999997</v>
      </c>
      <c r="AD268" s="112">
        <v>-616.23243000000002</v>
      </c>
      <c r="AE268" s="111">
        <v>1651.84475</v>
      </c>
      <c r="AF268" s="111">
        <v>1700.3163</v>
      </c>
      <c r="AG268" s="111">
        <v>1834.7330099999999</v>
      </c>
      <c r="AH268" s="111">
        <v>1853.6476299999999</v>
      </c>
      <c r="AI268" s="111">
        <v>2162.0435000000002</v>
      </c>
      <c r="AJ268" s="111">
        <v>2185.5352899999998</v>
      </c>
      <c r="AK268" s="111">
        <v>2035.7885200000001</v>
      </c>
      <c r="AL268" s="111">
        <v>2661.46614</v>
      </c>
      <c r="AM268" s="111">
        <v>2610.0545000000002</v>
      </c>
      <c r="AN268" s="112">
        <v>309.15935000000002</v>
      </c>
      <c r="AO268" s="112">
        <v>-39.368340000000003</v>
      </c>
      <c r="AP268" s="112">
        <v>237.56845999999999</v>
      </c>
      <c r="AQ268" s="112">
        <v>184.32381000000001</v>
      </c>
      <c r="AR268" s="112">
        <v>135.19217</v>
      </c>
      <c r="AS268" s="112">
        <v>146.93224000000001</v>
      </c>
      <c r="AT268" s="112">
        <v>145.60758000000001</v>
      </c>
      <c r="AU268" s="112">
        <v>634.90391999999997</v>
      </c>
      <c r="AV268" s="112">
        <v>617.83243000000004</v>
      </c>
      <c r="AW268" s="113">
        <v>124.2962</v>
      </c>
      <c r="AX268" s="113">
        <v>188.04929999999999</v>
      </c>
      <c r="AY268" s="113">
        <v>194.71975</v>
      </c>
      <c r="AZ268" s="113">
        <v>94.018330000000006</v>
      </c>
      <c r="BA268" s="113">
        <v>9.7806700000000006</v>
      </c>
      <c r="BB268" s="113">
        <v>98.192449999999994</v>
      </c>
      <c r="BC268" s="113">
        <v>57.305750000000003</v>
      </c>
      <c r="BD268" s="113">
        <v>395.97354999999999</v>
      </c>
      <c r="BE268" s="113">
        <v>357.18304999999998</v>
      </c>
      <c r="BF268" s="112">
        <v>0</v>
      </c>
      <c r="BG268" s="112">
        <v>0</v>
      </c>
      <c r="BH268" s="112">
        <v>0</v>
      </c>
      <c r="BI268" s="112">
        <v>179.12244999999999</v>
      </c>
      <c r="BJ268" s="112">
        <v>27.36</v>
      </c>
      <c r="BK268" s="112">
        <v>44.315800000000003</v>
      </c>
      <c r="BL268" s="112">
        <v>19.548100000000002</v>
      </c>
      <c r="BM268" s="112">
        <v>0</v>
      </c>
      <c r="BN268" s="112">
        <v>0</v>
      </c>
      <c r="BO268" s="112">
        <v>124.2962</v>
      </c>
      <c r="BP268" s="112">
        <v>188.04929999999999</v>
      </c>
      <c r="BQ268" s="112">
        <v>194.71975</v>
      </c>
      <c r="BR268" s="112">
        <v>-85.104119999999995</v>
      </c>
      <c r="BS268" s="112">
        <v>-17.579329999999999</v>
      </c>
      <c r="BT268" s="112">
        <v>53.876649999999998</v>
      </c>
      <c r="BU268" s="112">
        <v>37.757649999999998</v>
      </c>
      <c r="BV268" s="112">
        <v>395.97354999999999</v>
      </c>
      <c r="BW268" s="112">
        <v>357.18304999999998</v>
      </c>
      <c r="BX268" s="112">
        <v>1776.14095</v>
      </c>
      <c r="BY268" s="112">
        <v>1888.3656000000001</v>
      </c>
      <c r="BZ268" s="112">
        <v>2029.4527599999999</v>
      </c>
      <c r="CA268" s="112">
        <v>1947.66596</v>
      </c>
      <c r="CB268" s="112">
        <v>2171.8241699999999</v>
      </c>
      <c r="CC268" s="112">
        <v>2283.7277399999998</v>
      </c>
      <c r="CD268" s="112">
        <v>2093.0942700000001</v>
      </c>
      <c r="CE268" s="112">
        <v>3057.4396900000002</v>
      </c>
      <c r="CF268" s="112">
        <v>2967.2375499999998</v>
      </c>
      <c r="CG268" s="112">
        <v>-184.86314999999999</v>
      </c>
      <c r="CH268" s="112">
        <v>227.41764000000001</v>
      </c>
      <c r="CI268" s="112">
        <v>-42.848709999999997</v>
      </c>
      <c r="CJ268" s="112">
        <v>-269.42793</v>
      </c>
      <c r="CK268" s="112">
        <v>-152.7715</v>
      </c>
      <c r="CL268" s="112">
        <v>-93.055589999999995</v>
      </c>
      <c r="CM268" s="112">
        <v>-107.84993</v>
      </c>
      <c r="CN268" s="112">
        <v>-238.93037000000001</v>
      </c>
      <c r="CO268" s="112">
        <v>-260.64938000000001</v>
      </c>
      <c r="CP268" s="113">
        <v>75</v>
      </c>
      <c r="CQ268" s="113">
        <v>50</v>
      </c>
      <c r="CR268" s="113">
        <v>25</v>
      </c>
      <c r="CS268" s="113">
        <v>650</v>
      </c>
      <c r="CT268" s="113">
        <v>2100</v>
      </c>
      <c r="CU268" s="113">
        <v>1500</v>
      </c>
      <c r="CV268" s="113">
        <v>3000</v>
      </c>
      <c r="CW268" s="113">
        <v>5000</v>
      </c>
      <c r="CX268" s="113">
        <v>4000</v>
      </c>
      <c r="CY268" s="113">
        <v>339.04345000000001</v>
      </c>
      <c r="CZ268" s="113">
        <v>509.18986000000001</v>
      </c>
      <c r="DA268" s="113">
        <v>242.95553000000001</v>
      </c>
      <c r="DB268" s="113">
        <v>919.90485999999999</v>
      </c>
      <c r="DC268" s="113">
        <v>2278.1495500000001</v>
      </c>
      <c r="DD268" s="113">
        <v>1961.0171600000001</v>
      </c>
      <c r="DE268" s="113">
        <v>3089.14977</v>
      </c>
      <c r="DF268" s="113">
        <v>5086.1394399999999</v>
      </c>
      <c r="DG268" s="113">
        <v>4054.9377500000001</v>
      </c>
      <c r="DH268" s="113">
        <v>2832.7549899999999</v>
      </c>
      <c r="DI268" s="113">
        <v>2775.4837600000001</v>
      </c>
      <c r="DJ268" s="113">
        <v>2552.0981400000001</v>
      </c>
      <c r="DK268" s="113">
        <v>3498.4753999999998</v>
      </c>
      <c r="DL268" s="113">
        <v>5009.4915899999996</v>
      </c>
      <c r="DM268" s="113">
        <v>4785.4147899999998</v>
      </c>
      <c r="DN268" s="113">
        <v>6021.3973299999998</v>
      </c>
      <c r="DO268" s="113">
        <v>8257.3173700000007</v>
      </c>
      <c r="DP268" s="113">
        <v>7486.7650599999997</v>
      </c>
      <c r="DQ268" s="112">
        <v>-2493.7115399999998</v>
      </c>
      <c r="DR268" s="112">
        <v>-2266.2939000000001</v>
      </c>
      <c r="DS268" s="112">
        <v>-2309.1426099999999</v>
      </c>
      <c r="DT268" s="112">
        <v>-2578.5705400000002</v>
      </c>
      <c r="DU268" s="112">
        <v>-2731.34204</v>
      </c>
      <c r="DV268" s="112">
        <v>-2824.3976299999999</v>
      </c>
      <c r="DW268" s="112">
        <v>-2932.2475599999998</v>
      </c>
      <c r="DX268" s="112">
        <v>-3171.1779299999998</v>
      </c>
      <c r="DY268" s="112">
        <v>-3431.8273100000001</v>
      </c>
      <c r="DZ268" s="112">
        <v>-18.905650000000001</v>
      </c>
      <c r="EA268" s="112">
        <v>-16.149069999999998</v>
      </c>
      <c r="EB268" s="112">
        <v>-29.597670000000001</v>
      </c>
      <c r="EC268" s="112">
        <v>-23.765250000000002</v>
      </c>
      <c r="ED268" s="112">
        <v>-18.04364</v>
      </c>
      <c r="EE268" s="112">
        <v>-15.749549999999999</v>
      </c>
      <c r="EF268" s="112">
        <v>-11.873340000000001</v>
      </c>
      <c r="EG268" s="112">
        <v>-10.880699999999999</v>
      </c>
      <c r="EH268" s="112">
        <v>-12.85718</v>
      </c>
      <c r="EI268" s="112">
        <v>60.122349999999997</v>
      </c>
      <c r="EJ268" s="112">
        <v>3.5609299999999999</v>
      </c>
      <c r="EK268" s="112">
        <v>5.6093299999999999</v>
      </c>
      <c r="EL268" s="112">
        <v>-18.465250000000001</v>
      </c>
      <c r="EM268" s="112">
        <v>-12.743639999999999</v>
      </c>
      <c r="EN268" s="112">
        <v>13.641450000000001</v>
      </c>
      <c r="EO268" s="112">
        <v>-11.873340000000001</v>
      </c>
      <c r="EP268" s="112">
        <v>-10.880699999999999</v>
      </c>
      <c r="EQ268" s="114">
        <v>-11.25718</v>
      </c>
    </row>
    <row r="269" spans="1:147" x14ac:dyDescent="0.25">
      <c r="A269" s="110" t="s">
        <v>165</v>
      </c>
      <c r="B269" s="110">
        <v>5762</v>
      </c>
      <c r="C269" s="110"/>
      <c r="D269" s="111">
        <v>554.93046000000004</v>
      </c>
      <c r="E269" s="111">
        <v>552.56448</v>
      </c>
      <c r="F269" s="111">
        <v>587.66462000000001</v>
      </c>
      <c r="G269" s="111">
        <v>527.11841000000004</v>
      </c>
      <c r="H269" s="111">
        <v>467.36002999999999</v>
      </c>
      <c r="I269" s="111">
        <v>595.57713999999999</v>
      </c>
      <c r="J269" s="111">
        <v>528.57710999999995</v>
      </c>
      <c r="K269" s="111">
        <v>543.85622000000001</v>
      </c>
      <c r="L269" s="111">
        <v>529.35658000000001</v>
      </c>
      <c r="M269" s="111">
        <v>568.39855</v>
      </c>
      <c r="N269" s="111">
        <v>716.72355000000005</v>
      </c>
      <c r="O269" s="111">
        <v>565.38553999999999</v>
      </c>
      <c r="P269" s="111">
        <v>571.54412000000002</v>
      </c>
      <c r="Q269" s="111">
        <v>605.01544000000001</v>
      </c>
      <c r="R269" s="111">
        <v>590.38319999999999</v>
      </c>
      <c r="S269" s="111">
        <v>514.82710999999995</v>
      </c>
      <c r="T269" s="111">
        <v>519.53033000000005</v>
      </c>
      <c r="U269" s="111">
        <v>538.59077000000002</v>
      </c>
      <c r="V269" s="112">
        <v>-13.46809</v>
      </c>
      <c r="W269" s="112">
        <v>-164.15907000000001</v>
      </c>
      <c r="X269" s="112">
        <v>22.27908</v>
      </c>
      <c r="Y269" s="112">
        <v>-44.425710000000002</v>
      </c>
      <c r="Z269" s="112">
        <v>-137.65540999999999</v>
      </c>
      <c r="AA269" s="112">
        <v>5.1939399999999996</v>
      </c>
      <c r="AB269" s="112">
        <v>13.75</v>
      </c>
      <c r="AC269" s="112">
        <v>24.325890000000001</v>
      </c>
      <c r="AD269" s="112">
        <v>-9.2341900000000106</v>
      </c>
      <c r="AE269" s="111">
        <v>499.43045999999998</v>
      </c>
      <c r="AF269" s="111">
        <v>497.06448</v>
      </c>
      <c r="AG269" s="111">
        <v>532.16462000000001</v>
      </c>
      <c r="AH269" s="111">
        <v>471.61840999999998</v>
      </c>
      <c r="AI269" s="111">
        <v>411.86002999999999</v>
      </c>
      <c r="AJ269" s="111">
        <v>538.07713999999999</v>
      </c>
      <c r="AK269" s="111">
        <v>471.07711</v>
      </c>
      <c r="AL269" s="111">
        <v>488.85622000000001</v>
      </c>
      <c r="AM269" s="111">
        <v>474.35658000000001</v>
      </c>
      <c r="AN269" s="112">
        <v>68.968090000000004</v>
      </c>
      <c r="AO269" s="112">
        <v>219.65907000000001</v>
      </c>
      <c r="AP269" s="112">
        <v>33.22092</v>
      </c>
      <c r="AQ269" s="112">
        <v>99.925709999999995</v>
      </c>
      <c r="AR269" s="112">
        <v>193.15540999999999</v>
      </c>
      <c r="AS269" s="112">
        <v>52.306060000000002</v>
      </c>
      <c r="AT269" s="112">
        <v>43.749999999999901</v>
      </c>
      <c r="AU269" s="112">
        <v>30.674109999999999</v>
      </c>
      <c r="AV269" s="112">
        <v>64.234189999999998</v>
      </c>
      <c r="AW269" s="113">
        <v>58.251449999999998</v>
      </c>
      <c r="AX269" s="113">
        <v>0</v>
      </c>
      <c r="AY269" s="113">
        <v>1</v>
      </c>
      <c r="AZ269" s="113">
        <v>0</v>
      </c>
      <c r="BA269" s="113">
        <v>0</v>
      </c>
      <c r="BB269" s="113">
        <v>0</v>
      </c>
      <c r="BC269" s="113">
        <v>0.1</v>
      </c>
      <c r="BD269" s="113">
        <v>0</v>
      </c>
      <c r="BE269" s="113">
        <v>0</v>
      </c>
      <c r="BF269" s="112">
        <v>0</v>
      </c>
      <c r="BG269" s="112">
        <v>0.16</v>
      </c>
      <c r="BH269" s="112">
        <v>0</v>
      </c>
      <c r="BI269" s="112">
        <v>0</v>
      </c>
      <c r="BJ269" s="112">
        <v>0</v>
      </c>
      <c r="BK269" s="112">
        <v>0</v>
      </c>
      <c r="BL269" s="112">
        <v>0</v>
      </c>
      <c r="BM269" s="112">
        <v>0</v>
      </c>
      <c r="BN269" s="112">
        <v>0</v>
      </c>
      <c r="BO269" s="112">
        <v>58.251449999999998</v>
      </c>
      <c r="BP269" s="112">
        <v>-0.16</v>
      </c>
      <c r="BQ269" s="112">
        <v>1</v>
      </c>
      <c r="BR269" s="112">
        <v>0</v>
      </c>
      <c r="BS269" s="112">
        <v>0</v>
      </c>
      <c r="BT269" s="112">
        <v>0</v>
      </c>
      <c r="BU269" s="112">
        <v>0.1</v>
      </c>
      <c r="BV269" s="112">
        <v>0</v>
      </c>
      <c r="BW269" s="112">
        <v>0</v>
      </c>
      <c r="BX269" s="112">
        <v>557.68191000000002</v>
      </c>
      <c r="BY269" s="112">
        <v>497.06448</v>
      </c>
      <c r="BZ269" s="112">
        <v>533.16462000000001</v>
      </c>
      <c r="CA269" s="112">
        <v>471.61840999999998</v>
      </c>
      <c r="CB269" s="112">
        <v>411.86002999999999</v>
      </c>
      <c r="CC269" s="112">
        <v>538.07713999999999</v>
      </c>
      <c r="CD269" s="112">
        <v>471.17711000000003</v>
      </c>
      <c r="CE269" s="112">
        <v>488.85622000000001</v>
      </c>
      <c r="CF269" s="112">
        <v>474.35658000000001</v>
      </c>
      <c r="CG269" s="112">
        <v>-10.71664</v>
      </c>
      <c r="CH269" s="112">
        <v>-219.81907000000001</v>
      </c>
      <c r="CI269" s="112">
        <v>-32.22092</v>
      </c>
      <c r="CJ269" s="112">
        <v>-99.925709999999995</v>
      </c>
      <c r="CK269" s="112">
        <v>-193.15540999999999</v>
      </c>
      <c r="CL269" s="112">
        <v>-52.306060000000002</v>
      </c>
      <c r="CM269" s="112">
        <v>-43.65</v>
      </c>
      <c r="CN269" s="112">
        <v>-30.674109999999999</v>
      </c>
      <c r="CO269" s="112">
        <v>-64.234189999999998</v>
      </c>
      <c r="CP269" s="113">
        <v>786.3</v>
      </c>
      <c r="CQ269" s="113">
        <v>920.58</v>
      </c>
      <c r="CR269" s="113">
        <v>854.86</v>
      </c>
      <c r="CS269" s="113">
        <v>789.14</v>
      </c>
      <c r="CT269" s="113">
        <v>723.5</v>
      </c>
      <c r="CU269" s="113">
        <v>668.5</v>
      </c>
      <c r="CV269" s="113">
        <v>613.5</v>
      </c>
      <c r="CW269" s="113">
        <v>558.5</v>
      </c>
      <c r="CX269" s="113">
        <v>503.5</v>
      </c>
      <c r="CY269" s="113">
        <v>835.65684999999996</v>
      </c>
      <c r="CZ269" s="113">
        <v>943.34544000000005</v>
      </c>
      <c r="DA269" s="113">
        <v>908.95205999999996</v>
      </c>
      <c r="DB269" s="113">
        <v>845.04944999999998</v>
      </c>
      <c r="DC269" s="113">
        <v>754.66243999999995</v>
      </c>
      <c r="DD269" s="113">
        <v>694.25429999999994</v>
      </c>
      <c r="DE269" s="113">
        <v>657.32380000000001</v>
      </c>
      <c r="DF269" s="113">
        <v>576.88495999999998</v>
      </c>
      <c r="DG269" s="113">
        <v>550.35280999999998</v>
      </c>
      <c r="DH269" s="113">
        <v>532.02939000000003</v>
      </c>
      <c r="DI269" s="113">
        <v>853.81979999999999</v>
      </c>
      <c r="DJ269" s="113">
        <v>953.80093999999997</v>
      </c>
      <c r="DK269" s="113">
        <v>880.39574000000005</v>
      </c>
      <c r="DL269" s="113">
        <v>979.26414</v>
      </c>
      <c r="DM269" s="113">
        <v>941.16206</v>
      </c>
      <c r="DN269" s="113">
        <v>947.88156000000004</v>
      </c>
      <c r="DO269" s="113">
        <v>898.11683000000005</v>
      </c>
      <c r="DP269" s="113">
        <v>935.81886999999995</v>
      </c>
      <c r="DQ269" s="112">
        <v>303.62745999999999</v>
      </c>
      <c r="DR269" s="112">
        <v>89.525639999999996</v>
      </c>
      <c r="DS269" s="112">
        <v>-44.848880000000001</v>
      </c>
      <c r="DT269" s="112">
        <v>-35.346290000000003</v>
      </c>
      <c r="DU269" s="112">
        <v>-224.60169999999999</v>
      </c>
      <c r="DV269" s="112">
        <v>-246.90776</v>
      </c>
      <c r="DW269" s="112">
        <v>-290.55775999999997</v>
      </c>
      <c r="DX269" s="112">
        <v>-321.23187000000001</v>
      </c>
      <c r="DY269" s="112">
        <v>-385.46606000000003</v>
      </c>
      <c r="DZ269" s="112">
        <v>13.714880000000001</v>
      </c>
      <c r="EA269" s="112">
        <v>11.956379999999999</v>
      </c>
      <c r="EB269" s="112">
        <v>14.088520000000001</v>
      </c>
      <c r="EC269" s="112">
        <v>12.900510000000001</v>
      </c>
      <c r="ED269" s="112">
        <v>10.33652</v>
      </c>
      <c r="EE269" s="112">
        <v>10.847630000000001</v>
      </c>
      <c r="EF269" s="112">
        <v>5.9461300000000001</v>
      </c>
      <c r="EG269" s="112">
        <v>6.79413</v>
      </c>
      <c r="EH269" s="112">
        <v>1.7625299999999999</v>
      </c>
      <c r="EI269" s="112">
        <v>69.214879999999994</v>
      </c>
      <c r="EJ269" s="112">
        <v>67.456379999999996</v>
      </c>
      <c r="EK269" s="112">
        <v>69.588520000000003</v>
      </c>
      <c r="EL269" s="112">
        <v>68.400509999999997</v>
      </c>
      <c r="EM269" s="112">
        <v>65.836519999999993</v>
      </c>
      <c r="EN269" s="112">
        <v>68.347629999999995</v>
      </c>
      <c r="EO269" s="112">
        <v>63.446129999999997</v>
      </c>
      <c r="EP269" s="112">
        <v>61.794130000000003</v>
      </c>
      <c r="EQ269" s="114">
        <v>56.762529999999998</v>
      </c>
    </row>
    <row r="270" spans="1:147" x14ac:dyDescent="0.25">
      <c r="A270" s="110" t="s">
        <v>164</v>
      </c>
      <c r="B270" s="110">
        <v>5799</v>
      </c>
      <c r="C270" s="110"/>
      <c r="D270" s="111">
        <v>7136.5516900000002</v>
      </c>
      <c r="E270" s="111">
        <v>7421.3175600000004</v>
      </c>
      <c r="F270" s="111">
        <v>7076.8218699999998</v>
      </c>
      <c r="G270" s="111">
        <v>7758.1814100000001</v>
      </c>
      <c r="H270" s="111">
        <v>8038.18469</v>
      </c>
      <c r="I270" s="111">
        <v>7994.2905199999996</v>
      </c>
      <c r="J270" s="111">
        <v>7677.0438100000001</v>
      </c>
      <c r="K270" s="111">
        <v>7633.6574000000001</v>
      </c>
      <c r="L270" s="111">
        <v>7620.8564800000004</v>
      </c>
      <c r="M270" s="111">
        <v>7599.66399</v>
      </c>
      <c r="N270" s="111">
        <v>8109.37219</v>
      </c>
      <c r="O270" s="111">
        <v>7581.3312800000003</v>
      </c>
      <c r="P270" s="111">
        <v>8448.0330300000005</v>
      </c>
      <c r="Q270" s="111">
        <v>9267.09555</v>
      </c>
      <c r="R270" s="111">
        <v>8868.0655499999993</v>
      </c>
      <c r="S270" s="111">
        <v>12053.171700000001</v>
      </c>
      <c r="T270" s="111">
        <v>8333.6926600000006</v>
      </c>
      <c r="U270" s="111">
        <v>8890.4508000000005</v>
      </c>
      <c r="V270" s="112">
        <v>-463.1123</v>
      </c>
      <c r="W270" s="112">
        <v>-688.05462999999997</v>
      </c>
      <c r="X270" s="112">
        <v>-504.50941000000103</v>
      </c>
      <c r="Y270" s="112">
        <v>-689.85162000000003</v>
      </c>
      <c r="Z270" s="112">
        <v>-1228.91086</v>
      </c>
      <c r="AA270" s="112">
        <v>-873.77503000000002</v>
      </c>
      <c r="AB270" s="112">
        <v>-4376.1278899999998</v>
      </c>
      <c r="AC270" s="112">
        <v>-700.03526000000102</v>
      </c>
      <c r="AD270" s="112">
        <v>-1269.5943199999999</v>
      </c>
      <c r="AE270" s="111">
        <v>6937.8616899999997</v>
      </c>
      <c r="AF270" s="111">
        <v>7210.0275600000004</v>
      </c>
      <c r="AG270" s="111">
        <v>6865.9718700000003</v>
      </c>
      <c r="AH270" s="111">
        <v>7495.63141</v>
      </c>
      <c r="AI270" s="111">
        <v>7730.6125300000003</v>
      </c>
      <c r="AJ270" s="111">
        <v>7676.6769199999999</v>
      </c>
      <c r="AK270" s="111">
        <v>7375.8352100000002</v>
      </c>
      <c r="AL270" s="111">
        <v>7294.4574000000002</v>
      </c>
      <c r="AM270" s="111">
        <v>7313.8564800000004</v>
      </c>
      <c r="AN270" s="112">
        <v>661.80229999999995</v>
      </c>
      <c r="AO270" s="112">
        <v>899.34463000000005</v>
      </c>
      <c r="AP270" s="112">
        <v>715.35941000000003</v>
      </c>
      <c r="AQ270" s="112">
        <v>952.401620000001</v>
      </c>
      <c r="AR270" s="112">
        <v>1536.4830199999999</v>
      </c>
      <c r="AS270" s="112">
        <v>1191.3886299999999</v>
      </c>
      <c r="AT270" s="112">
        <v>4677.3364899999997</v>
      </c>
      <c r="AU270" s="112">
        <v>1039.2352599999999</v>
      </c>
      <c r="AV270" s="112">
        <v>1576.5943199999999</v>
      </c>
      <c r="AW270" s="113">
        <v>706.25639000000001</v>
      </c>
      <c r="AX270" s="113">
        <v>1884.76397</v>
      </c>
      <c r="AY270" s="113">
        <v>3272.39048</v>
      </c>
      <c r="AZ270" s="113">
        <v>1699.8646200000001</v>
      </c>
      <c r="BA270" s="113">
        <v>1238.1315</v>
      </c>
      <c r="BB270" s="113">
        <v>1149.3258599999999</v>
      </c>
      <c r="BC270" s="113">
        <v>1128.75819</v>
      </c>
      <c r="BD270" s="113">
        <v>1351.8746000000001</v>
      </c>
      <c r="BE270" s="113">
        <v>2322.0539399999998</v>
      </c>
      <c r="BF270" s="112">
        <v>19.383099999999999</v>
      </c>
      <c r="BG270" s="112">
        <v>72.382450000000006</v>
      </c>
      <c r="BH270" s="112">
        <v>450.47865000000002</v>
      </c>
      <c r="BI270" s="112">
        <v>242.31495000000001</v>
      </c>
      <c r="BJ270" s="112">
        <v>244.733</v>
      </c>
      <c r="BK270" s="112">
        <v>337.53489999999999</v>
      </c>
      <c r="BL270" s="112">
        <v>216.39375000000001</v>
      </c>
      <c r="BM270" s="112">
        <v>0.39090000000000003</v>
      </c>
      <c r="BN270" s="112">
        <v>5.0327999999999999</v>
      </c>
      <c r="BO270" s="112">
        <v>686.87329</v>
      </c>
      <c r="BP270" s="112">
        <v>1812.3815199999999</v>
      </c>
      <c r="BQ270" s="112">
        <v>2821.91183</v>
      </c>
      <c r="BR270" s="112">
        <v>1457.5496700000001</v>
      </c>
      <c r="BS270" s="112">
        <v>993.39850000000001</v>
      </c>
      <c r="BT270" s="112">
        <v>811.79096000000004</v>
      </c>
      <c r="BU270" s="112">
        <v>912.36443999999995</v>
      </c>
      <c r="BV270" s="112">
        <v>1351.4837</v>
      </c>
      <c r="BW270" s="112">
        <v>2317.0211399999998</v>
      </c>
      <c r="BX270" s="112">
        <v>7644.1180800000002</v>
      </c>
      <c r="BY270" s="112">
        <v>9094.7915300000004</v>
      </c>
      <c r="BZ270" s="112">
        <v>10138.362349999999</v>
      </c>
      <c r="CA270" s="112">
        <v>9195.4960300000002</v>
      </c>
      <c r="CB270" s="112">
        <v>8968.7440299999998</v>
      </c>
      <c r="CC270" s="112">
        <v>8826.0027800000007</v>
      </c>
      <c r="CD270" s="112">
        <v>8504.5933999999997</v>
      </c>
      <c r="CE270" s="112">
        <v>8646.3320000000003</v>
      </c>
      <c r="CF270" s="112">
        <v>9635.9104200000002</v>
      </c>
      <c r="CG270" s="112">
        <v>25.070989999999998</v>
      </c>
      <c r="CH270" s="112">
        <v>913.03688999999997</v>
      </c>
      <c r="CI270" s="112">
        <v>2106.55242</v>
      </c>
      <c r="CJ270" s="112">
        <v>505.14805000000001</v>
      </c>
      <c r="CK270" s="112">
        <v>-543.08452</v>
      </c>
      <c r="CL270" s="112">
        <v>-379.59766999999999</v>
      </c>
      <c r="CM270" s="112">
        <v>-3764.9720499999999</v>
      </c>
      <c r="CN270" s="112">
        <v>312.24844000000002</v>
      </c>
      <c r="CO270" s="112">
        <v>740.42682000000002</v>
      </c>
      <c r="CP270" s="113">
        <v>7118.22</v>
      </c>
      <c r="CQ270" s="113">
        <v>7275.32</v>
      </c>
      <c r="CR270" s="113">
        <v>9427.6550000000007</v>
      </c>
      <c r="CS270" s="113">
        <v>9441.7350000000006</v>
      </c>
      <c r="CT270" s="113">
        <v>8347.8150000000005</v>
      </c>
      <c r="CU270" s="113">
        <v>7893.8950000000004</v>
      </c>
      <c r="CV270" s="113">
        <v>7138.4750000000004</v>
      </c>
      <c r="CW270" s="113">
        <v>6768.0550000000003</v>
      </c>
      <c r="CX270" s="113">
        <v>5893.6350000000002</v>
      </c>
      <c r="CY270" s="113">
        <v>7364.2787799999996</v>
      </c>
      <c r="CZ270" s="113">
        <v>8114.9220400000004</v>
      </c>
      <c r="DA270" s="113">
        <v>10637.202789999999</v>
      </c>
      <c r="DB270" s="113">
        <v>10093.6152</v>
      </c>
      <c r="DC270" s="113">
        <v>10170.248310000001</v>
      </c>
      <c r="DD270" s="113">
        <v>8974.7208100000007</v>
      </c>
      <c r="DE270" s="113">
        <v>7633.5278600000001</v>
      </c>
      <c r="DF270" s="113">
        <v>6919.9440699999996</v>
      </c>
      <c r="DG270" s="113">
        <v>6366.2787900000003</v>
      </c>
      <c r="DH270" s="113">
        <v>8708.8309200000003</v>
      </c>
      <c r="DI270" s="113">
        <v>8546.4372899999998</v>
      </c>
      <c r="DJ270" s="113">
        <v>8962.1656199999998</v>
      </c>
      <c r="DK270" s="113">
        <v>7913.4299799999999</v>
      </c>
      <c r="DL270" s="113">
        <v>8533.14761</v>
      </c>
      <c r="DM270" s="113">
        <v>7717.2177799999999</v>
      </c>
      <c r="DN270" s="113">
        <v>10140.996880000001</v>
      </c>
      <c r="DO270" s="113">
        <v>9115.1646500000006</v>
      </c>
      <c r="DP270" s="113">
        <v>7821.0725499999999</v>
      </c>
      <c r="DQ270" s="112">
        <v>-1344.55214</v>
      </c>
      <c r="DR270" s="112">
        <v>-431.51524999999998</v>
      </c>
      <c r="DS270" s="112">
        <v>1675.0371700000001</v>
      </c>
      <c r="DT270" s="112">
        <v>2180.1852199999998</v>
      </c>
      <c r="DU270" s="112">
        <v>1637.1007</v>
      </c>
      <c r="DV270" s="112">
        <v>1257.5030300000001</v>
      </c>
      <c r="DW270" s="112">
        <v>-2507.46902</v>
      </c>
      <c r="DX270" s="112">
        <v>-2195.2205800000002</v>
      </c>
      <c r="DY270" s="112">
        <v>-1454.79376</v>
      </c>
      <c r="DZ270" s="112">
        <v>171.15312</v>
      </c>
      <c r="EA270" s="112">
        <v>146.50685999999999</v>
      </c>
      <c r="EB270" s="112">
        <v>145.34648000000001</v>
      </c>
      <c r="EC270" s="112">
        <v>133.98433</v>
      </c>
      <c r="ED270" s="112">
        <v>117.64735</v>
      </c>
      <c r="EE270" s="112">
        <v>72.163420000000002</v>
      </c>
      <c r="EF270" s="112">
        <v>64.342749999999995</v>
      </c>
      <c r="EG270" s="112">
        <v>67.3018</v>
      </c>
      <c r="EH270" s="112">
        <v>53.925379999999997</v>
      </c>
      <c r="EI270" s="112">
        <v>369.84312</v>
      </c>
      <c r="EJ270" s="112">
        <v>357.79685999999998</v>
      </c>
      <c r="EK270" s="112">
        <v>356.19648000000001</v>
      </c>
      <c r="EL270" s="112">
        <v>396.53433000000001</v>
      </c>
      <c r="EM270" s="112">
        <v>425.21935000000002</v>
      </c>
      <c r="EN270" s="112">
        <v>389.77742000000001</v>
      </c>
      <c r="EO270" s="112">
        <v>365.55175000000003</v>
      </c>
      <c r="EP270" s="112">
        <v>406.5018</v>
      </c>
      <c r="EQ270" s="114">
        <v>360.92538000000002</v>
      </c>
    </row>
    <row r="271" spans="1:147" x14ac:dyDescent="0.25">
      <c r="A271" s="110" t="s">
        <v>162</v>
      </c>
      <c r="B271" s="110">
        <v>5728</v>
      </c>
      <c r="C271" s="110"/>
      <c r="D271" s="111">
        <v>4395.4368100000002</v>
      </c>
      <c r="E271" s="111">
        <v>3393.0593600000002</v>
      </c>
      <c r="F271" s="111">
        <v>3443.2696799999999</v>
      </c>
      <c r="G271" s="111">
        <v>3273.1185300000002</v>
      </c>
      <c r="H271" s="111">
        <v>3319.9962999999998</v>
      </c>
      <c r="I271" s="111">
        <v>3618.6073900000001</v>
      </c>
      <c r="J271" s="111">
        <v>3645.3181199999999</v>
      </c>
      <c r="K271" s="111">
        <v>3929.66426</v>
      </c>
      <c r="L271" s="111">
        <v>4249.6055900000001</v>
      </c>
      <c r="M271" s="111">
        <v>3530.0499300000001</v>
      </c>
      <c r="N271" s="111">
        <v>3324.0328100000002</v>
      </c>
      <c r="O271" s="111">
        <v>3144.6550900000002</v>
      </c>
      <c r="P271" s="111">
        <v>3514.9280100000001</v>
      </c>
      <c r="Q271" s="111">
        <v>3695.0292100000001</v>
      </c>
      <c r="R271" s="111">
        <v>3977.6231899999998</v>
      </c>
      <c r="S271" s="111">
        <v>3674.4779199999998</v>
      </c>
      <c r="T271" s="111">
        <v>5040.3354900000004</v>
      </c>
      <c r="U271" s="111">
        <v>4653.7471400000004</v>
      </c>
      <c r="V271" s="112">
        <v>865.38688000000002</v>
      </c>
      <c r="W271" s="112">
        <v>69.02655</v>
      </c>
      <c r="X271" s="112">
        <v>298.61459000000002</v>
      </c>
      <c r="Y271" s="112">
        <v>-241.80948000000001</v>
      </c>
      <c r="Z271" s="112">
        <v>-375.03291000000002</v>
      </c>
      <c r="AA271" s="112">
        <v>-359.01580000000001</v>
      </c>
      <c r="AB271" s="112">
        <v>-29.159799999999901</v>
      </c>
      <c r="AC271" s="112">
        <v>-1110.6712299999999</v>
      </c>
      <c r="AD271" s="112">
        <v>-404.14155</v>
      </c>
      <c r="AE271" s="111">
        <v>4395.4358099999999</v>
      </c>
      <c r="AF271" s="111">
        <v>3393.0593600000002</v>
      </c>
      <c r="AG271" s="111">
        <v>3443.2696799999999</v>
      </c>
      <c r="AH271" s="111">
        <v>3208.07258</v>
      </c>
      <c r="AI271" s="111">
        <v>3251.81169</v>
      </c>
      <c r="AJ271" s="111">
        <v>3541.05044</v>
      </c>
      <c r="AK271" s="111">
        <v>3567.7611700000002</v>
      </c>
      <c r="AL271" s="111">
        <v>3852.1073099999999</v>
      </c>
      <c r="AM271" s="111">
        <v>4179.8922899999998</v>
      </c>
      <c r="AN271" s="112">
        <v>-865.38588000000004</v>
      </c>
      <c r="AO271" s="112">
        <v>-69.02655</v>
      </c>
      <c r="AP271" s="112">
        <v>-298.61459000000002</v>
      </c>
      <c r="AQ271" s="112">
        <v>306.85543000000001</v>
      </c>
      <c r="AR271" s="112">
        <v>443.21751999999998</v>
      </c>
      <c r="AS271" s="112">
        <v>436.57274999999998</v>
      </c>
      <c r="AT271" s="112">
        <v>106.71675</v>
      </c>
      <c r="AU271" s="112">
        <v>1188.2281800000001</v>
      </c>
      <c r="AV271" s="112">
        <v>473.85485000000102</v>
      </c>
      <c r="AW271" s="113">
        <v>7.5</v>
      </c>
      <c r="AX271" s="113">
        <v>203.1652</v>
      </c>
      <c r="AY271" s="113">
        <v>474.7946</v>
      </c>
      <c r="AZ271" s="113">
        <v>39.218249999999998</v>
      </c>
      <c r="BA271" s="113">
        <v>94.249849999999995</v>
      </c>
      <c r="BB271" s="113">
        <v>375.44895000000002</v>
      </c>
      <c r="BC271" s="113">
        <v>0</v>
      </c>
      <c r="BD271" s="113">
        <v>0</v>
      </c>
      <c r="BE271" s="113">
        <v>20.831849999999999</v>
      </c>
      <c r="BF271" s="112">
        <v>1</v>
      </c>
      <c r="BG271" s="112">
        <v>0</v>
      </c>
      <c r="BH271" s="112">
        <v>0</v>
      </c>
      <c r="BI271" s="112">
        <v>58.814</v>
      </c>
      <c r="BJ271" s="112">
        <v>0</v>
      </c>
      <c r="BK271" s="112">
        <v>0</v>
      </c>
      <c r="BL271" s="112">
        <v>0</v>
      </c>
      <c r="BM271" s="112">
        <v>0</v>
      </c>
      <c r="BN271" s="112">
        <v>0</v>
      </c>
      <c r="BO271" s="112">
        <v>6.5</v>
      </c>
      <c r="BP271" s="112">
        <v>203.1652</v>
      </c>
      <c r="BQ271" s="112">
        <v>474.7946</v>
      </c>
      <c r="BR271" s="112">
        <v>-19.595749999999999</v>
      </c>
      <c r="BS271" s="112">
        <v>94.249849999999995</v>
      </c>
      <c r="BT271" s="112">
        <v>375.44895000000002</v>
      </c>
      <c r="BU271" s="112">
        <v>0</v>
      </c>
      <c r="BV271" s="112">
        <v>0</v>
      </c>
      <c r="BW271" s="112">
        <v>20.831849999999999</v>
      </c>
      <c r="BX271" s="112">
        <v>4402.9358099999999</v>
      </c>
      <c r="BY271" s="112">
        <v>3596.2245600000001</v>
      </c>
      <c r="BZ271" s="112">
        <v>3918.0642800000001</v>
      </c>
      <c r="CA271" s="112">
        <v>3247.2908299999999</v>
      </c>
      <c r="CB271" s="112">
        <v>3346.0615400000002</v>
      </c>
      <c r="CC271" s="112">
        <v>3916.4993899999999</v>
      </c>
      <c r="CD271" s="112">
        <v>3567.7611700000002</v>
      </c>
      <c r="CE271" s="112">
        <v>3852.1073099999999</v>
      </c>
      <c r="CF271" s="112">
        <v>4200.7241400000003</v>
      </c>
      <c r="CG271" s="112">
        <v>871.88588000000004</v>
      </c>
      <c r="CH271" s="112">
        <v>272.19175000000001</v>
      </c>
      <c r="CI271" s="112">
        <v>773.40918999999997</v>
      </c>
      <c r="CJ271" s="112">
        <v>-326.45118000000002</v>
      </c>
      <c r="CK271" s="112">
        <v>-348.96767</v>
      </c>
      <c r="CL271" s="112">
        <v>-61.123800000000003</v>
      </c>
      <c r="CM271" s="112">
        <v>-106.71675</v>
      </c>
      <c r="CN271" s="112">
        <v>-1188.2281800000001</v>
      </c>
      <c r="CO271" s="112">
        <v>-453.02300000000002</v>
      </c>
      <c r="CP271" s="113">
        <v>5800</v>
      </c>
      <c r="CQ271" s="113">
        <v>3300</v>
      </c>
      <c r="CR271" s="113">
        <v>3300</v>
      </c>
      <c r="CS271" s="113">
        <v>3300</v>
      </c>
      <c r="CT271" s="113">
        <v>3300</v>
      </c>
      <c r="CU271" s="113">
        <v>3300</v>
      </c>
      <c r="CV271" s="113">
        <v>3300</v>
      </c>
      <c r="CW271" s="113">
        <v>3300</v>
      </c>
      <c r="CX271" s="113">
        <v>2000</v>
      </c>
      <c r="CY271" s="113">
        <v>5882.75803</v>
      </c>
      <c r="CZ271" s="113">
        <v>3428.2470400000002</v>
      </c>
      <c r="DA271" s="113">
        <v>3376.9413800000002</v>
      </c>
      <c r="DB271" s="113">
        <v>3402.0034000000001</v>
      </c>
      <c r="DC271" s="113">
        <v>3756.8880100000001</v>
      </c>
      <c r="DD271" s="113">
        <v>3890.5636</v>
      </c>
      <c r="DE271" s="113">
        <v>3688.4006100000001</v>
      </c>
      <c r="DF271" s="113">
        <v>3564.6988999999999</v>
      </c>
      <c r="DG271" s="113">
        <v>2621.3538100000001</v>
      </c>
      <c r="DH271" s="113">
        <v>9856.0711100000008</v>
      </c>
      <c r="DI271" s="113">
        <v>7129.3683700000001</v>
      </c>
      <c r="DJ271" s="113">
        <v>6304.6535199999998</v>
      </c>
      <c r="DK271" s="113">
        <v>6656.1667200000002</v>
      </c>
      <c r="DL271" s="113">
        <v>7360.0190000000002</v>
      </c>
      <c r="DM271" s="113">
        <v>7554.8183900000004</v>
      </c>
      <c r="DN271" s="113">
        <v>7459.3721500000001</v>
      </c>
      <c r="DO271" s="113">
        <v>8523.8986199999999</v>
      </c>
      <c r="DP271" s="113">
        <v>8033.5765300000003</v>
      </c>
      <c r="DQ271" s="112">
        <v>-3973.3130799999999</v>
      </c>
      <c r="DR271" s="112">
        <v>-3701.1213299999999</v>
      </c>
      <c r="DS271" s="112">
        <v>-2927.7121400000001</v>
      </c>
      <c r="DT271" s="112">
        <v>-3254.1633200000001</v>
      </c>
      <c r="DU271" s="112">
        <v>-3603.1309900000001</v>
      </c>
      <c r="DV271" s="112">
        <v>-3664.25479</v>
      </c>
      <c r="DW271" s="112">
        <v>-3770.97154</v>
      </c>
      <c r="DX271" s="112">
        <v>-4959.1997199999996</v>
      </c>
      <c r="DY271" s="112">
        <v>-5412.2227199999998</v>
      </c>
      <c r="DZ271" s="112">
        <v>96.587699999999998</v>
      </c>
      <c r="EA271" s="112">
        <v>-4.9832700000000001</v>
      </c>
      <c r="EB271" s="112">
        <v>-19.790710000000001</v>
      </c>
      <c r="EC271" s="112">
        <v>-9.0033700000000003</v>
      </c>
      <c r="ED271" s="112">
        <v>-20.112819999999999</v>
      </c>
      <c r="EE271" s="112">
        <v>-38.203749999999999</v>
      </c>
      <c r="EF271" s="112">
        <v>-56.931220000000003</v>
      </c>
      <c r="EG271" s="112">
        <v>-40.856450000000002</v>
      </c>
      <c r="EH271" s="112">
        <v>-30.578690000000002</v>
      </c>
      <c r="EI271" s="112">
        <v>96.588700000000003</v>
      </c>
      <c r="EJ271" s="112">
        <v>-4.9832700000000001</v>
      </c>
      <c r="EK271" s="112">
        <v>-19.790710000000001</v>
      </c>
      <c r="EL271" s="112">
        <v>56.042630000000003</v>
      </c>
      <c r="EM271" s="112">
        <v>48.072180000000003</v>
      </c>
      <c r="EN271" s="112">
        <v>39.353250000000003</v>
      </c>
      <c r="EO271" s="112">
        <v>20.625779999999999</v>
      </c>
      <c r="EP271" s="112">
        <v>36.70055</v>
      </c>
      <c r="EQ271" s="114">
        <v>39.134309999999999</v>
      </c>
    </row>
    <row r="272" spans="1:147" x14ac:dyDescent="0.25">
      <c r="A272" s="110" t="s">
        <v>160</v>
      </c>
      <c r="B272" s="110">
        <v>5610</v>
      </c>
      <c r="C272" s="110"/>
      <c r="D272" s="111">
        <v>2949.1359600000001</v>
      </c>
      <c r="E272" s="111">
        <v>2472.0855900000001</v>
      </c>
      <c r="F272" s="111">
        <v>2467.14302</v>
      </c>
      <c r="G272" s="111">
        <v>2322.0235899999998</v>
      </c>
      <c r="H272" s="111">
        <v>2440.95451</v>
      </c>
      <c r="I272" s="111">
        <v>2261.13132</v>
      </c>
      <c r="J272" s="111">
        <v>2304.0322700000002</v>
      </c>
      <c r="K272" s="111">
        <v>2484.9381600000002</v>
      </c>
      <c r="L272" s="111">
        <v>2343.21531</v>
      </c>
      <c r="M272" s="111">
        <v>2328.3936100000001</v>
      </c>
      <c r="N272" s="111">
        <v>2085.9855899999998</v>
      </c>
      <c r="O272" s="111">
        <v>2416.4017899999999</v>
      </c>
      <c r="P272" s="111">
        <v>2264.1503600000001</v>
      </c>
      <c r="Q272" s="111">
        <v>2484.5349799999999</v>
      </c>
      <c r="R272" s="111">
        <v>2323.8200999999999</v>
      </c>
      <c r="S272" s="111">
        <v>2479.9225499999998</v>
      </c>
      <c r="T272" s="111">
        <v>2245.45757</v>
      </c>
      <c r="U272" s="111">
        <v>3124.1846099999998</v>
      </c>
      <c r="V272" s="112">
        <v>620.74234999999999</v>
      </c>
      <c r="W272" s="112">
        <v>386.1</v>
      </c>
      <c r="X272" s="112">
        <v>50.741230000000101</v>
      </c>
      <c r="Y272" s="112">
        <v>57.873229999999701</v>
      </c>
      <c r="Z272" s="112">
        <v>-43.580469999999899</v>
      </c>
      <c r="AA272" s="112">
        <v>-62.688780000000001</v>
      </c>
      <c r="AB272" s="112">
        <v>-175.89027999999999</v>
      </c>
      <c r="AC272" s="112">
        <v>239.48059000000001</v>
      </c>
      <c r="AD272" s="112">
        <v>-780.96929999999998</v>
      </c>
      <c r="AE272" s="111">
        <v>2531.9386599999998</v>
      </c>
      <c r="AF272" s="111">
        <v>2450.47559</v>
      </c>
      <c r="AG272" s="111">
        <v>2311.74757</v>
      </c>
      <c r="AH272" s="111">
        <v>2269.4235899999999</v>
      </c>
      <c r="AI272" s="111">
        <v>2395.9155099999998</v>
      </c>
      <c r="AJ272" s="111">
        <v>2242.8313199999998</v>
      </c>
      <c r="AK272" s="111">
        <v>2285.73227</v>
      </c>
      <c r="AL272" s="111">
        <v>2461.13816</v>
      </c>
      <c r="AM272" s="111">
        <v>2319.4153099999999</v>
      </c>
      <c r="AN272" s="112">
        <v>-203.54505</v>
      </c>
      <c r="AO272" s="112">
        <v>-364.49</v>
      </c>
      <c r="AP272" s="112">
        <v>104.65422</v>
      </c>
      <c r="AQ272" s="112">
        <v>-5.2732299999997796</v>
      </c>
      <c r="AR272" s="112">
        <v>88.619470000000106</v>
      </c>
      <c r="AS272" s="112">
        <v>80.988780000000105</v>
      </c>
      <c r="AT272" s="112">
        <v>194.19028</v>
      </c>
      <c r="AU272" s="112">
        <v>-215.68059</v>
      </c>
      <c r="AV272" s="112">
        <v>804.76930000000004</v>
      </c>
      <c r="AW272" s="113">
        <v>162.55515</v>
      </c>
      <c r="AX272" s="113">
        <v>245.42955000000001</v>
      </c>
      <c r="AY272" s="113">
        <v>966.76890000000003</v>
      </c>
      <c r="AZ272" s="113">
        <v>338.25975</v>
      </c>
      <c r="BA272" s="113">
        <v>549.63565000000006</v>
      </c>
      <c r="BB272" s="113">
        <v>408.31995999999998</v>
      </c>
      <c r="BC272" s="113">
        <v>637.69734000000005</v>
      </c>
      <c r="BD272" s="113">
        <v>212.97048000000001</v>
      </c>
      <c r="BE272" s="113">
        <v>573.17625999999996</v>
      </c>
      <c r="BF272" s="112">
        <v>0</v>
      </c>
      <c r="BG272" s="112">
        <v>16.6205</v>
      </c>
      <c r="BH272" s="112">
        <v>33.145000000000003</v>
      </c>
      <c r="BI272" s="112">
        <v>6.4370000000000003</v>
      </c>
      <c r="BJ272" s="112">
        <v>16.535</v>
      </c>
      <c r="BK272" s="112">
        <v>0</v>
      </c>
      <c r="BL272" s="112">
        <v>96.635099999999994</v>
      </c>
      <c r="BM272" s="112">
        <v>0</v>
      </c>
      <c r="BN272" s="112">
        <v>20.1386</v>
      </c>
      <c r="BO272" s="112">
        <v>162.55515</v>
      </c>
      <c r="BP272" s="112">
        <v>228.80905000000001</v>
      </c>
      <c r="BQ272" s="112">
        <v>933.62390000000005</v>
      </c>
      <c r="BR272" s="112">
        <v>331.82274999999998</v>
      </c>
      <c r="BS272" s="112">
        <v>533.10064999999997</v>
      </c>
      <c r="BT272" s="112">
        <v>408.31995999999998</v>
      </c>
      <c r="BU272" s="112">
        <v>541.06223999999997</v>
      </c>
      <c r="BV272" s="112">
        <v>212.97048000000001</v>
      </c>
      <c r="BW272" s="112">
        <v>553.03765999999996</v>
      </c>
      <c r="BX272" s="112">
        <v>2694.4938099999999</v>
      </c>
      <c r="BY272" s="112">
        <v>2695.9051399999998</v>
      </c>
      <c r="BZ272" s="112">
        <v>3278.51647</v>
      </c>
      <c r="CA272" s="112">
        <v>2607.68334</v>
      </c>
      <c r="CB272" s="112">
        <v>2945.55116</v>
      </c>
      <c r="CC272" s="112">
        <v>2651.15128</v>
      </c>
      <c r="CD272" s="112">
        <v>2923.4296100000001</v>
      </c>
      <c r="CE272" s="112">
        <v>2674.1086399999999</v>
      </c>
      <c r="CF272" s="112">
        <v>2892.59157</v>
      </c>
      <c r="CG272" s="112">
        <v>366.10019999999997</v>
      </c>
      <c r="CH272" s="112">
        <v>593.29904999999997</v>
      </c>
      <c r="CI272" s="112">
        <v>828.96968000000004</v>
      </c>
      <c r="CJ272" s="112">
        <v>337.09598</v>
      </c>
      <c r="CK272" s="112">
        <v>444.48117999999999</v>
      </c>
      <c r="CL272" s="112">
        <v>327.33118000000002</v>
      </c>
      <c r="CM272" s="112">
        <v>346.87196</v>
      </c>
      <c r="CN272" s="112">
        <v>428.65107</v>
      </c>
      <c r="CO272" s="112">
        <v>-251.73164</v>
      </c>
      <c r="CP272" s="113">
        <v>0</v>
      </c>
      <c r="CQ272" s="113">
        <v>550</v>
      </c>
      <c r="CR272" s="113">
        <v>1086.25</v>
      </c>
      <c r="CS272" s="113">
        <v>1058.75</v>
      </c>
      <c r="CT272" s="113">
        <v>1031.25</v>
      </c>
      <c r="CU272" s="113">
        <v>2003.75</v>
      </c>
      <c r="CV272" s="113">
        <v>1946.25</v>
      </c>
      <c r="CW272" s="113">
        <v>1888.75</v>
      </c>
      <c r="CX272" s="113">
        <v>1831.25</v>
      </c>
      <c r="CY272" s="113">
        <v>332.79095000000001</v>
      </c>
      <c r="CZ272" s="113">
        <v>852.30804000000001</v>
      </c>
      <c r="DA272" s="113">
        <v>1259.1488999999999</v>
      </c>
      <c r="DB272" s="113">
        <v>1212.2378000000001</v>
      </c>
      <c r="DC272" s="113">
        <v>1299.8955900000001</v>
      </c>
      <c r="DD272" s="113">
        <v>2215.6516999999999</v>
      </c>
      <c r="DE272" s="113">
        <v>2159.42076</v>
      </c>
      <c r="DF272" s="113">
        <v>2081.9198700000002</v>
      </c>
      <c r="DG272" s="113">
        <v>1939.7401500000001</v>
      </c>
      <c r="DH272" s="113">
        <v>5945.9222300000001</v>
      </c>
      <c r="DI272" s="113">
        <v>5863.2730199999996</v>
      </c>
      <c r="DJ272" s="113">
        <v>5450.6041999999998</v>
      </c>
      <c r="DK272" s="113">
        <v>5066.5971200000004</v>
      </c>
      <c r="DL272" s="113">
        <v>4709.7737299999999</v>
      </c>
      <c r="DM272" s="113">
        <v>5298.19866</v>
      </c>
      <c r="DN272" s="113">
        <v>4895.0957600000002</v>
      </c>
      <c r="DO272" s="113">
        <v>4388.9438</v>
      </c>
      <c r="DP272" s="113">
        <v>4498.4957199999999</v>
      </c>
      <c r="DQ272" s="112">
        <v>-5613.1312799999996</v>
      </c>
      <c r="DR272" s="112">
        <v>-5010.9649799999997</v>
      </c>
      <c r="DS272" s="112">
        <v>-4191.4552999999996</v>
      </c>
      <c r="DT272" s="112">
        <v>-3854.35932</v>
      </c>
      <c r="DU272" s="112">
        <v>-3409.8781399999998</v>
      </c>
      <c r="DV272" s="112">
        <v>-3082.5469600000001</v>
      </c>
      <c r="DW272" s="112">
        <v>-2735.6750000000002</v>
      </c>
      <c r="DX272" s="112">
        <v>-2307.0239299999998</v>
      </c>
      <c r="DY272" s="112">
        <v>-2558.7555699999998</v>
      </c>
      <c r="DZ272" s="112">
        <v>-28.36318</v>
      </c>
      <c r="EA272" s="112">
        <v>-13.436070000000001</v>
      </c>
      <c r="EB272" s="112">
        <v>7.3418700000000001</v>
      </c>
      <c r="EC272" s="112">
        <v>-22.651540000000001</v>
      </c>
      <c r="ED272" s="112">
        <v>-40.111800000000002</v>
      </c>
      <c r="EE272" s="112">
        <v>0.25727</v>
      </c>
      <c r="EF272" s="112">
        <v>-8.8857099999999996</v>
      </c>
      <c r="EG272" s="112">
        <v>-0.78588999999999998</v>
      </c>
      <c r="EH272" s="112">
        <v>13.83466</v>
      </c>
      <c r="EI272" s="112">
        <v>388.83382</v>
      </c>
      <c r="EJ272" s="112">
        <v>8.1739300000000004</v>
      </c>
      <c r="EK272" s="112">
        <v>162.73687000000001</v>
      </c>
      <c r="EL272" s="112">
        <v>29.948460000000001</v>
      </c>
      <c r="EM272" s="112">
        <v>4.9272</v>
      </c>
      <c r="EN272" s="112">
        <v>18.557269999999999</v>
      </c>
      <c r="EO272" s="112">
        <v>9.4142899999999994</v>
      </c>
      <c r="EP272" s="112">
        <v>23.014109999999999</v>
      </c>
      <c r="EQ272" s="114">
        <v>37.634659999999997</v>
      </c>
    </row>
    <row r="273" spans="1:147" x14ac:dyDescent="0.25">
      <c r="A273" s="110" t="s">
        <v>159</v>
      </c>
      <c r="B273" s="110">
        <v>5929</v>
      </c>
      <c r="C273" s="110"/>
      <c r="D273" s="111">
        <v>1982.1745000000001</v>
      </c>
      <c r="E273" s="111">
        <v>1783.66516</v>
      </c>
      <c r="F273" s="111">
        <v>1911.97075</v>
      </c>
      <c r="G273" s="111">
        <v>2136.2665200000001</v>
      </c>
      <c r="H273" s="111">
        <v>2149.9572400000002</v>
      </c>
      <c r="I273" s="111">
        <v>2366.8440000000001</v>
      </c>
      <c r="J273" s="111">
        <v>2388.2190900000001</v>
      </c>
      <c r="K273" s="111">
        <v>2428.13733</v>
      </c>
      <c r="L273" s="111">
        <v>2485.4229</v>
      </c>
      <c r="M273" s="111">
        <v>1847.85897</v>
      </c>
      <c r="N273" s="111">
        <v>1662.1565499999999</v>
      </c>
      <c r="O273" s="111">
        <v>2046.4532200000001</v>
      </c>
      <c r="P273" s="111">
        <v>2554.7514799999999</v>
      </c>
      <c r="Q273" s="111">
        <v>2165.2015799999999</v>
      </c>
      <c r="R273" s="111">
        <v>2550.9057899999998</v>
      </c>
      <c r="S273" s="111">
        <v>2490.30179</v>
      </c>
      <c r="T273" s="111">
        <v>2533.8491899999999</v>
      </c>
      <c r="U273" s="111">
        <v>2671.87887</v>
      </c>
      <c r="V273" s="112">
        <v>134.31553</v>
      </c>
      <c r="W273" s="112">
        <v>121.50861</v>
      </c>
      <c r="X273" s="112">
        <v>-134.48247000000001</v>
      </c>
      <c r="Y273" s="112">
        <v>-418.48496</v>
      </c>
      <c r="Z273" s="112">
        <v>-15.244339999999699</v>
      </c>
      <c r="AA273" s="112">
        <v>-184.06179</v>
      </c>
      <c r="AB273" s="112">
        <v>-102.0827</v>
      </c>
      <c r="AC273" s="112">
        <v>-105.71186</v>
      </c>
      <c r="AD273" s="112">
        <v>-186.45597000000001</v>
      </c>
      <c r="AE273" s="111">
        <v>1762.2238</v>
      </c>
      <c r="AF273" s="111">
        <v>1656.16516</v>
      </c>
      <c r="AG273" s="111">
        <v>1783.47075</v>
      </c>
      <c r="AH273" s="111">
        <v>1757.7514900000001</v>
      </c>
      <c r="AI273" s="111">
        <v>1904.2172399999999</v>
      </c>
      <c r="AJ273" s="111">
        <v>2055.11375</v>
      </c>
      <c r="AK273" s="111">
        <v>2089.66419</v>
      </c>
      <c r="AL273" s="111">
        <v>2123.7223300000001</v>
      </c>
      <c r="AM273" s="111">
        <v>2166.4315999999999</v>
      </c>
      <c r="AN273" s="112">
        <v>85.635170000000002</v>
      </c>
      <c r="AO273" s="112">
        <v>5.9913899999999103</v>
      </c>
      <c r="AP273" s="112">
        <v>262.98246999999998</v>
      </c>
      <c r="AQ273" s="112">
        <v>796.99999000000003</v>
      </c>
      <c r="AR273" s="112">
        <v>260.98433999999997</v>
      </c>
      <c r="AS273" s="112">
        <v>495.79203999999999</v>
      </c>
      <c r="AT273" s="112">
        <v>400.63760000000002</v>
      </c>
      <c r="AU273" s="112">
        <v>410.12686000000002</v>
      </c>
      <c r="AV273" s="112">
        <v>505.44727</v>
      </c>
      <c r="AW273" s="113">
        <v>208.92908</v>
      </c>
      <c r="AX273" s="113">
        <v>1724.6334999999999</v>
      </c>
      <c r="AY273" s="113">
        <v>2305.2465000000002</v>
      </c>
      <c r="AZ273" s="113">
        <v>525.51845000000003</v>
      </c>
      <c r="BA273" s="113">
        <v>882.8066</v>
      </c>
      <c r="BB273" s="113">
        <v>303.87920000000003</v>
      </c>
      <c r="BC273" s="113">
        <v>35.1419</v>
      </c>
      <c r="BD273" s="113">
        <v>68.97869</v>
      </c>
      <c r="BE273" s="113">
        <v>233.48116999999999</v>
      </c>
      <c r="BF273" s="112">
        <v>5.9375499999999999</v>
      </c>
      <c r="BG273" s="112">
        <v>4.0121500000000001</v>
      </c>
      <c r="BH273" s="112">
        <v>136.15763000000001</v>
      </c>
      <c r="BI273" s="112">
        <v>374.82220000000001</v>
      </c>
      <c r="BJ273" s="112">
        <v>4.8666700000000001</v>
      </c>
      <c r="BK273" s="112">
        <v>149.92644999999999</v>
      </c>
      <c r="BL273" s="112">
        <v>25.655529999999999</v>
      </c>
      <c r="BM273" s="112">
        <v>4.8082000000000003</v>
      </c>
      <c r="BN273" s="112">
        <v>104.59532</v>
      </c>
      <c r="BO273" s="112">
        <v>202.99153000000001</v>
      </c>
      <c r="BP273" s="112">
        <v>1720.6213499999999</v>
      </c>
      <c r="BQ273" s="112">
        <v>2169.08887</v>
      </c>
      <c r="BR273" s="112">
        <v>150.69624999999999</v>
      </c>
      <c r="BS273" s="112">
        <v>877.93993</v>
      </c>
      <c r="BT273" s="112">
        <v>153.95275000000001</v>
      </c>
      <c r="BU273" s="112">
        <v>9.4863700000000009</v>
      </c>
      <c r="BV273" s="112">
        <v>64.170490000000001</v>
      </c>
      <c r="BW273" s="112">
        <v>128.88585</v>
      </c>
      <c r="BX273" s="112">
        <v>1971.1528800000001</v>
      </c>
      <c r="BY273" s="112">
        <v>3380.7986599999999</v>
      </c>
      <c r="BZ273" s="112">
        <v>4088.7172500000001</v>
      </c>
      <c r="CA273" s="112">
        <v>2283.2699400000001</v>
      </c>
      <c r="CB273" s="112">
        <v>2787.0238399999998</v>
      </c>
      <c r="CC273" s="112">
        <v>2358.9929499999998</v>
      </c>
      <c r="CD273" s="112">
        <v>2124.80609</v>
      </c>
      <c r="CE273" s="112">
        <v>2192.70102</v>
      </c>
      <c r="CF273" s="112">
        <v>2399.9127699999999</v>
      </c>
      <c r="CG273" s="112">
        <v>117.35636</v>
      </c>
      <c r="CH273" s="112">
        <v>1714.62996</v>
      </c>
      <c r="CI273" s="112">
        <v>1906.1063999999999</v>
      </c>
      <c r="CJ273" s="112">
        <v>-646.30373999999995</v>
      </c>
      <c r="CK273" s="112">
        <v>616.95559000000003</v>
      </c>
      <c r="CL273" s="112">
        <v>-341.83929000000001</v>
      </c>
      <c r="CM273" s="112">
        <v>-391.15123</v>
      </c>
      <c r="CN273" s="112">
        <v>-345.95636999999999</v>
      </c>
      <c r="CO273" s="112">
        <v>-376.56142</v>
      </c>
      <c r="CP273" s="113">
        <v>1392.4627</v>
      </c>
      <c r="CQ273" s="113">
        <v>3229.6887499999998</v>
      </c>
      <c r="CR273" s="113">
        <v>4852.2127</v>
      </c>
      <c r="CS273" s="113">
        <v>4609.8644999999997</v>
      </c>
      <c r="CT273" s="113">
        <v>5253.25</v>
      </c>
      <c r="CU273" s="113">
        <v>5103.75</v>
      </c>
      <c r="CV273" s="113">
        <v>4728.2099500000004</v>
      </c>
      <c r="CW273" s="113">
        <v>4606.8436499999998</v>
      </c>
      <c r="CX273" s="113">
        <v>4374.25</v>
      </c>
      <c r="CY273" s="113">
        <v>1952.82412</v>
      </c>
      <c r="CZ273" s="113">
        <v>3704.0735199999999</v>
      </c>
      <c r="DA273" s="113">
        <v>5170.0288099999998</v>
      </c>
      <c r="DB273" s="113">
        <v>4880.1000599999998</v>
      </c>
      <c r="DC273" s="113">
        <v>5642.6239500000001</v>
      </c>
      <c r="DD273" s="113">
        <v>5450.4603200000001</v>
      </c>
      <c r="DE273" s="113">
        <v>5071.9487600000002</v>
      </c>
      <c r="DF273" s="113">
        <v>4945.7269399999996</v>
      </c>
      <c r="DG273" s="113">
        <v>4660.558</v>
      </c>
      <c r="DH273" s="113">
        <v>1681.09809</v>
      </c>
      <c r="DI273" s="113">
        <v>1757.2755299999999</v>
      </c>
      <c r="DJ273" s="113">
        <v>1148.12509</v>
      </c>
      <c r="DK273" s="113">
        <v>842.54708000000005</v>
      </c>
      <c r="DL273" s="113">
        <v>988.11537999999996</v>
      </c>
      <c r="DM273" s="113">
        <v>995.25645999999995</v>
      </c>
      <c r="DN273" s="113">
        <v>987.17453</v>
      </c>
      <c r="DO273" s="113">
        <v>1220.10178</v>
      </c>
      <c r="DP273" s="113">
        <v>1438.85626</v>
      </c>
      <c r="DQ273" s="112">
        <v>271.72602999999998</v>
      </c>
      <c r="DR273" s="112">
        <v>1946.79799</v>
      </c>
      <c r="DS273" s="112">
        <v>4021.9037199999998</v>
      </c>
      <c r="DT273" s="112">
        <v>4037.5529799999999</v>
      </c>
      <c r="DU273" s="112">
        <v>4654.50857</v>
      </c>
      <c r="DV273" s="112">
        <v>4455.2038599999996</v>
      </c>
      <c r="DW273" s="112">
        <v>4084.77423</v>
      </c>
      <c r="DX273" s="112">
        <v>3725.6251600000001</v>
      </c>
      <c r="DY273" s="112">
        <v>3221.70174</v>
      </c>
      <c r="DZ273" s="112">
        <v>9.1049600000000002</v>
      </c>
      <c r="EA273" s="112">
        <v>9.07986</v>
      </c>
      <c r="EB273" s="112">
        <v>5.5648999999999997</v>
      </c>
      <c r="EC273" s="112">
        <v>52.573259999999998</v>
      </c>
      <c r="ED273" s="112">
        <v>34.123800000000003</v>
      </c>
      <c r="EE273" s="112">
        <v>41.628920000000001</v>
      </c>
      <c r="EF273" s="112">
        <v>36.414230000000003</v>
      </c>
      <c r="EG273" s="112">
        <v>28.695239999999998</v>
      </c>
      <c r="EH273" s="112">
        <v>30.570930000000001</v>
      </c>
      <c r="EI273" s="112">
        <v>229.05596</v>
      </c>
      <c r="EJ273" s="112">
        <v>136.57986</v>
      </c>
      <c r="EK273" s="112">
        <v>134.06489999999999</v>
      </c>
      <c r="EL273" s="112">
        <v>431.08825999999999</v>
      </c>
      <c r="EM273" s="112">
        <v>279.86380000000003</v>
      </c>
      <c r="EN273" s="112">
        <v>353.35892000000001</v>
      </c>
      <c r="EO273" s="112">
        <v>334.96922999999998</v>
      </c>
      <c r="EP273" s="112">
        <v>333.11023999999998</v>
      </c>
      <c r="EQ273" s="114">
        <v>349.56193000000002</v>
      </c>
    </row>
    <row r="274" spans="1:147" x14ac:dyDescent="0.25">
      <c r="A274" s="110" t="s">
        <v>158</v>
      </c>
      <c r="B274" s="110">
        <v>5501</v>
      </c>
      <c r="C274" s="110"/>
      <c r="D274" s="111">
        <v>3666.57339</v>
      </c>
      <c r="E274" s="111">
        <v>3527.6891500000002</v>
      </c>
      <c r="F274" s="111">
        <v>4186.6001399999996</v>
      </c>
      <c r="G274" s="111">
        <v>4174.7217099999998</v>
      </c>
      <c r="H274" s="111">
        <v>4035.4378299999998</v>
      </c>
      <c r="I274" s="111">
        <v>4110.5387300000002</v>
      </c>
      <c r="J274" s="111">
        <v>4523.6609500000004</v>
      </c>
      <c r="K274" s="111">
        <v>4963.2530200000001</v>
      </c>
      <c r="L274" s="111">
        <v>6728.8826399999998</v>
      </c>
      <c r="M274" s="111">
        <v>4044.7562699999999</v>
      </c>
      <c r="N274" s="111">
        <v>4654.1519099999996</v>
      </c>
      <c r="O274" s="111">
        <v>4262.6997199999996</v>
      </c>
      <c r="P274" s="111">
        <v>4138.9368899999999</v>
      </c>
      <c r="Q274" s="111">
        <v>4380.1767099999997</v>
      </c>
      <c r="R274" s="111">
        <v>4516.1029799999997</v>
      </c>
      <c r="S274" s="111">
        <v>4913.3172999999997</v>
      </c>
      <c r="T274" s="111">
        <v>10770.65084</v>
      </c>
      <c r="U274" s="111">
        <v>1932.85347</v>
      </c>
      <c r="V274" s="112">
        <v>-378.18288000000001</v>
      </c>
      <c r="W274" s="112">
        <v>-1126.4627599999999</v>
      </c>
      <c r="X274" s="112">
        <v>-76.099580000000103</v>
      </c>
      <c r="Y274" s="112">
        <v>35.784819999999897</v>
      </c>
      <c r="Z274" s="112">
        <v>-344.73887999999999</v>
      </c>
      <c r="AA274" s="112">
        <v>-405.56424999999899</v>
      </c>
      <c r="AB274" s="112">
        <v>-389.65634999999901</v>
      </c>
      <c r="AC274" s="112">
        <v>-5807.3978200000001</v>
      </c>
      <c r="AD274" s="112">
        <v>4796.0291699999998</v>
      </c>
      <c r="AE274" s="111">
        <v>3233.1438400000002</v>
      </c>
      <c r="AF274" s="111">
        <v>3253.6833499999998</v>
      </c>
      <c r="AG274" s="111">
        <v>3843.6467899999998</v>
      </c>
      <c r="AH274" s="111">
        <v>3960.2217099999998</v>
      </c>
      <c r="AI274" s="111">
        <v>3622.84283</v>
      </c>
      <c r="AJ274" s="111">
        <v>3798.7846300000001</v>
      </c>
      <c r="AK274" s="111">
        <v>3806.9583499999999</v>
      </c>
      <c r="AL274" s="111">
        <v>4197.2530200000001</v>
      </c>
      <c r="AM274" s="111">
        <v>6117.8465699999997</v>
      </c>
      <c r="AN274" s="112">
        <v>811.61243000000002</v>
      </c>
      <c r="AO274" s="112">
        <v>1400.46856</v>
      </c>
      <c r="AP274" s="112">
        <v>419.05293</v>
      </c>
      <c r="AQ274" s="112">
        <v>178.71518</v>
      </c>
      <c r="AR274" s="112">
        <v>757.33388000000002</v>
      </c>
      <c r="AS274" s="112">
        <v>717.31835000000001</v>
      </c>
      <c r="AT274" s="112">
        <v>1106.35895</v>
      </c>
      <c r="AU274" s="112">
        <v>6573.3978200000001</v>
      </c>
      <c r="AV274" s="112">
        <v>-4184.9930999999997</v>
      </c>
      <c r="AW274" s="113">
        <v>554.99135000000001</v>
      </c>
      <c r="AX274" s="113">
        <v>353.02314999999999</v>
      </c>
      <c r="AY274" s="113">
        <v>495.27485000000001</v>
      </c>
      <c r="AZ274" s="113">
        <v>330.66694999999999</v>
      </c>
      <c r="BA274" s="113">
        <v>480.00975</v>
      </c>
      <c r="BB274" s="113">
        <v>357.69650000000001</v>
      </c>
      <c r="BC274" s="113">
        <v>1248.6797999999999</v>
      </c>
      <c r="BD274" s="113">
        <v>1804.0268000000001</v>
      </c>
      <c r="BE274" s="113">
        <v>1437.7193500000001</v>
      </c>
      <c r="BF274" s="112">
        <v>61.201650000000001</v>
      </c>
      <c r="BG274" s="112">
        <v>44</v>
      </c>
      <c r="BH274" s="112">
        <v>5.6479999999999997</v>
      </c>
      <c r="BI274" s="112">
        <v>0</v>
      </c>
      <c r="BJ274" s="112">
        <v>208.05525</v>
      </c>
      <c r="BK274" s="112">
        <v>21.385999999999999</v>
      </c>
      <c r="BL274" s="112">
        <v>0</v>
      </c>
      <c r="BM274" s="112">
        <v>217.51685000000001</v>
      </c>
      <c r="BN274" s="112">
        <v>149.30873</v>
      </c>
      <c r="BO274" s="112">
        <v>493.78969999999998</v>
      </c>
      <c r="BP274" s="112">
        <v>309.02314999999999</v>
      </c>
      <c r="BQ274" s="112">
        <v>489.62684999999999</v>
      </c>
      <c r="BR274" s="112">
        <v>330.66694999999999</v>
      </c>
      <c r="BS274" s="112">
        <v>271.9545</v>
      </c>
      <c r="BT274" s="112">
        <v>336.31049999999999</v>
      </c>
      <c r="BU274" s="112">
        <v>1248.6797999999999</v>
      </c>
      <c r="BV274" s="112">
        <v>1586.5099499999999</v>
      </c>
      <c r="BW274" s="112">
        <v>1288.4106200000001</v>
      </c>
      <c r="BX274" s="112">
        <v>3788.13519</v>
      </c>
      <c r="BY274" s="112">
        <v>3606.7064999999998</v>
      </c>
      <c r="BZ274" s="112">
        <v>4338.9216399999996</v>
      </c>
      <c r="CA274" s="112">
        <v>4290.8886599999996</v>
      </c>
      <c r="CB274" s="112">
        <v>4102.8525799999998</v>
      </c>
      <c r="CC274" s="112">
        <v>4156.4811300000001</v>
      </c>
      <c r="CD274" s="112">
        <v>5055.6381499999998</v>
      </c>
      <c r="CE274" s="112">
        <v>6001.2798199999997</v>
      </c>
      <c r="CF274" s="112">
        <v>7555.56592</v>
      </c>
      <c r="CG274" s="112">
        <v>-317.82272999999998</v>
      </c>
      <c r="CH274" s="112">
        <v>-1091.44541</v>
      </c>
      <c r="CI274" s="112">
        <v>70.573920000000001</v>
      </c>
      <c r="CJ274" s="112">
        <v>151.95177000000001</v>
      </c>
      <c r="CK274" s="112">
        <v>-485.37938000000003</v>
      </c>
      <c r="CL274" s="112">
        <v>-381.00785000000002</v>
      </c>
      <c r="CM274" s="112">
        <v>142.32085000000001</v>
      </c>
      <c r="CN274" s="112">
        <v>-4986.8878699999996</v>
      </c>
      <c r="CO274" s="112">
        <v>5473.4037200000002</v>
      </c>
      <c r="CP274" s="113">
        <v>6613</v>
      </c>
      <c r="CQ274" s="113">
        <v>6330</v>
      </c>
      <c r="CR274" s="113">
        <v>6290</v>
      </c>
      <c r="CS274" s="113">
        <v>6250</v>
      </c>
      <c r="CT274" s="113">
        <v>6200</v>
      </c>
      <c r="CU274" s="113">
        <v>5670</v>
      </c>
      <c r="CV274" s="113">
        <v>6680</v>
      </c>
      <c r="CW274" s="113">
        <v>7900</v>
      </c>
      <c r="CX274" s="113">
        <v>6500</v>
      </c>
      <c r="CY274" s="113">
        <v>6890.8611499999997</v>
      </c>
      <c r="CZ274" s="113">
        <v>6843.8715000000002</v>
      </c>
      <c r="DA274" s="113">
        <v>6683.4025899999997</v>
      </c>
      <c r="DB274" s="113">
        <v>6644.4514600000002</v>
      </c>
      <c r="DC274" s="113">
        <v>6710.4129400000002</v>
      </c>
      <c r="DD274" s="113">
        <v>6224.4730300000001</v>
      </c>
      <c r="DE274" s="113">
        <v>7273.1695399999999</v>
      </c>
      <c r="DF274" s="113">
        <v>8588.9353900000006</v>
      </c>
      <c r="DG274" s="113">
        <v>7851.5583999999999</v>
      </c>
      <c r="DH274" s="113">
        <v>5208.3440700000001</v>
      </c>
      <c r="DI274" s="113">
        <v>6252.7998299999999</v>
      </c>
      <c r="DJ274" s="113">
        <v>6021.7569999999996</v>
      </c>
      <c r="DK274" s="113">
        <v>5830.8540999999996</v>
      </c>
      <c r="DL274" s="113">
        <v>6382.1949599999998</v>
      </c>
      <c r="DM274" s="113">
        <v>6277.2628999999997</v>
      </c>
      <c r="DN274" s="113">
        <v>7183.6385600000003</v>
      </c>
      <c r="DO274" s="113">
        <v>13486.29228</v>
      </c>
      <c r="DP274" s="113">
        <v>7275.5115699999997</v>
      </c>
      <c r="DQ274" s="112">
        <v>1682.5170800000001</v>
      </c>
      <c r="DR274" s="112">
        <v>591.07167000000004</v>
      </c>
      <c r="DS274" s="112">
        <v>661.64558999999997</v>
      </c>
      <c r="DT274" s="112">
        <v>813.59735999999998</v>
      </c>
      <c r="DU274" s="112">
        <v>328.21798000000001</v>
      </c>
      <c r="DV274" s="112">
        <v>-52.789870000000001</v>
      </c>
      <c r="DW274" s="112">
        <v>89.53098</v>
      </c>
      <c r="DX274" s="112">
        <v>-4897.35689</v>
      </c>
      <c r="DY274" s="112">
        <v>576.04683</v>
      </c>
      <c r="DZ274" s="112">
        <v>125.79608</v>
      </c>
      <c r="EA274" s="112">
        <v>117.27992999999999</v>
      </c>
      <c r="EB274" s="112">
        <v>102.41678</v>
      </c>
      <c r="EC274" s="112">
        <v>77.416979999999995</v>
      </c>
      <c r="ED274" s="112">
        <v>88.809219999999996</v>
      </c>
      <c r="EE274" s="112">
        <v>78.741280000000003</v>
      </c>
      <c r="EF274" s="112">
        <v>71.393960000000007</v>
      </c>
      <c r="EG274" s="112">
        <v>51.931780000000003</v>
      </c>
      <c r="EH274" s="112">
        <v>46.54974</v>
      </c>
      <c r="EI274" s="112">
        <v>559.22608000000002</v>
      </c>
      <c r="EJ274" s="112">
        <v>391.28593000000001</v>
      </c>
      <c r="EK274" s="112">
        <v>445.36977999999999</v>
      </c>
      <c r="EL274" s="112">
        <v>291.91698000000002</v>
      </c>
      <c r="EM274" s="112">
        <v>501.40422000000001</v>
      </c>
      <c r="EN274" s="112">
        <v>390.49527999999998</v>
      </c>
      <c r="EO274" s="112">
        <v>788.09695999999997</v>
      </c>
      <c r="EP274" s="112">
        <v>817.93178</v>
      </c>
      <c r="EQ274" s="114">
        <v>657.58573999999999</v>
      </c>
    </row>
    <row r="275" spans="1:147" x14ac:dyDescent="0.25">
      <c r="A275" s="110" t="s">
        <v>157</v>
      </c>
      <c r="B275" s="110">
        <v>5930</v>
      </c>
      <c r="C275" s="110"/>
      <c r="D275" s="111">
        <v>673.16188999999997</v>
      </c>
      <c r="E275" s="111">
        <v>756.65191000000004</v>
      </c>
      <c r="F275" s="111">
        <v>839.70029999999997</v>
      </c>
      <c r="G275" s="111">
        <v>845.10916999999995</v>
      </c>
      <c r="H275" s="111">
        <v>777.94687999999996</v>
      </c>
      <c r="I275" s="111">
        <v>796.64304000000004</v>
      </c>
      <c r="J275" s="111">
        <v>850.67897000000005</v>
      </c>
      <c r="K275" s="111">
        <v>895.80025000000001</v>
      </c>
      <c r="L275" s="111">
        <v>994.29489000000001</v>
      </c>
      <c r="M275" s="111">
        <v>686.34482000000003</v>
      </c>
      <c r="N275" s="111">
        <v>804.86991</v>
      </c>
      <c r="O275" s="111">
        <v>720.80943000000002</v>
      </c>
      <c r="P275" s="111">
        <v>785.25999000000002</v>
      </c>
      <c r="Q275" s="111">
        <v>795.71771000000001</v>
      </c>
      <c r="R275" s="111">
        <v>862.63717999999994</v>
      </c>
      <c r="S275" s="111">
        <v>837.61026000000004</v>
      </c>
      <c r="T275" s="111">
        <v>861.54362000000003</v>
      </c>
      <c r="U275" s="111">
        <v>1043.3390400000001</v>
      </c>
      <c r="V275" s="112">
        <v>-13.1829300000001</v>
      </c>
      <c r="W275" s="112">
        <v>-48.218000000000004</v>
      </c>
      <c r="X275" s="112">
        <v>118.89087000000001</v>
      </c>
      <c r="Y275" s="112">
        <v>59.849179999999897</v>
      </c>
      <c r="Z275" s="112">
        <v>-17.77083</v>
      </c>
      <c r="AA275" s="112">
        <v>-65.994139999999902</v>
      </c>
      <c r="AB275" s="112">
        <v>13.068709999999999</v>
      </c>
      <c r="AC275" s="112">
        <v>34.256630000000001</v>
      </c>
      <c r="AD275" s="112">
        <v>-49.044150000000101</v>
      </c>
      <c r="AE275" s="111">
        <v>673.16188999999997</v>
      </c>
      <c r="AF275" s="111">
        <v>746.76190999999994</v>
      </c>
      <c r="AG275" s="111">
        <v>759.79100000000005</v>
      </c>
      <c r="AH275" s="111">
        <v>752.71916999999996</v>
      </c>
      <c r="AI275" s="111">
        <v>730.53602999999998</v>
      </c>
      <c r="AJ275" s="111">
        <v>746.62959000000001</v>
      </c>
      <c r="AK275" s="111">
        <v>814.34897000000001</v>
      </c>
      <c r="AL275" s="111">
        <v>848.85035000000005</v>
      </c>
      <c r="AM275" s="111">
        <v>899.19993999999997</v>
      </c>
      <c r="AN275" s="112">
        <v>13.1829300000001</v>
      </c>
      <c r="AO275" s="112">
        <v>58.108000000000096</v>
      </c>
      <c r="AP275" s="112">
        <v>-38.981569999999998</v>
      </c>
      <c r="AQ275" s="112">
        <v>32.540820000000103</v>
      </c>
      <c r="AR275" s="112">
        <v>65.18168</v>
      </c>
      <c r="AS275" s="112">
        <v>116.00758999999999</v>
      </c>
      <c r="AT275" s="112">
        <v>23.261289999999999</v>
      </c>
      <c r="AU275" s="112">
        <v>12.69327</v>
      </c>
      <c r="AV275" s="112">
        <v>144.13910000000001</v>
      </c>
      <c r="AW275" s="113">
        <v>258.36700000000002</v>
      </c>
      <c r="AX275" s="113">
        <v>235.45930000000001</v>
      </c>
      <c r="AY275" s="113">
        <v>190.8511</v>
      </c>
      <c r="AZ275" s="113">
        <v>300.05565000000001</v>
      </c>
      <c r="BA275" s="113">
        <v>98.976150000000004</v>
      </c>
      <c r="BB275" s="113">
        <v>119.9121</v>
      </c>
      <c r="BC275" s="113">
        <v>333.87709999999998</v>
      </c>
      <c r="BD275" s="113">
        <v>21.094899999999999</v>
      </c>
      <c r="BE275" s="113">
        <v>59.25385</v>
      </c>
      <c r="BF275" s="112">
        <v>0</v>
      </c>
      <c r="BG275" s="112">
        <v>0.16295000000000001</v>
      </c>
      <c r="BH275" s="112">
        <v>0</v>
      </c>
      <c r="BI275" s="112">
        <v>0</v>
      </c>
      <c r="BJ275" s="112">
        <v>0</v>
      </c>
      <c r="BK275" s="112">
        <v>51.363999999999997</v>
      </c>
      <c r="BL275" s="112">
        <v>27.936</v>
      </c>
      <c r="BM275" s="112">
        <v>61.58</v>
      </c>
      <c r="BN275" s="112">
        <v>0</v>
      </c>
      <c r="BO275" s="112">
        <v>258.36700000000002</v>
      </c>
      <c r="BP275" s="112">
        <v>235.29634999999999</v>
      </c>
      <c r="BQ275" s="112">
        <v>190.8511</v>
      </c>
      <c r="BR275" s="112">
        <v>300.05565000000001</v>
      </c>
      <c r="BS275" s="112">
        <v>98.976150000000004</v>
      </c>
      <c r="BT275" s="112">
        <v>68.548100000000005</v>
      </c>
      <c r="BU275" s="112">
        <v>305.94110000000001</v>
      </c>
      <c r="BV275" s="112">
        <v>-40.485100000000003</v>
      </c>
      <c r="BW275" s="112">
        <v>59.25385</v>
      </c>
      <c r="BX275" s="112">
        <v>931.52889000000005</v>
      </c>
      <c r="BY275" s="112">
        <v>982.22121000000004</v>
      </c>
      <c r="BZ275" s="112">
        <v>950.64210000000003</v>
      </c>
      <c r="CA275" s="112">
        <v>1052.7748200000001</v>
      </c>
      <c r="CB275" s="112">
        <v>829.51217999999994</v>
      </c>
      <c r="CC275" s="112">
        <v>866.54169000000002</v>
      </c>
      <c r="CD275" s="112">
        <v>1148.2260699999999</v>
      </c>
      <c r="CE275" s="112">
        <v>869.94524999999999</v>
      </c>
      <c r="CF275" s="112">
        <v>958.45379000000003</v>
      </c>
      <c r="CG275" s="112">
        <v>245.18406999999999</v>
      </c>
      <c r="CH275" s="112">
        <v>177.18835000000001</v>
      </c>
      <c r="CI275" s="112">
        <v>229.83267000000001</v>
      </c>
      <c r="CJ275" s="112">
        <v>267.51483000000002</v>
      </c>
      <c r="CK275" s="112">
        <v>33.794469999999997</v>
      </c>
      <c r="CL275" s="112">
        <v>-47.459490000000002</v>
      </c>
      <c r="CM275" s="112">
        <v>282.67980999999997</v>
      </c>
      <c r="CN275" s="112">
        <v>-53.178370000000001</v>
      </c>
      <c r="CO275" s="112">
        <v>-84.885249999999999</v>
      </c>
      <c r="CP275" s="113">
        <v>0</v>
      </c>
      <c r="CQ275" s="113">
        <v>0</v>
      </c>
      <c r="CR275" s="113">
        <v>0</v>
      </c>
      <c r="CS275" s="113">
        <v>210</v>
      </c>
      <c r="CT275" s="113">
        <v>429</v>
      </c>
      <c r="CU275" s="113">
        <v>408</v>
      </c>
      <c r="CV275" s="113">
        <v>687</v>
      </c>
      <c r="CW275" s="113">
        <v>616</v>
      </c>
      <c r="CX275" s="113">
        <v>570</v>
      </c>
      <c r="CY275" s="113">
        <v>119.97945</v>
      </c>
      <c r="CZ275" s="113">
        <v>188.13072</v>
      </c>
      <c r="DA275" s="113">
        <v>115.44516</v>
      </c>
      <c r="DB275" s="113">
        <v>271.26909999999998</v>
      </c>
      <c r="DC275" s="113">
        <v>540.68910000000005</v>
      </c>
      <c r="DD275" s="113">
        <v>579.79783999999995</v>
      </c>
      <c r="DE275" s="113">
        <v>836.42965000000004</v>
      </c>
      <c r="DF275" s="113">
        <v>747.33159000000001</v>
      </c>
      <c r="DG275" s="113">
        <v>819.13606000000004</v>
      </c>
      <c r="DH275" s="113">
        <v>1383.7434900000001</v>
      </c>
      <c r="DI275" s="113">
        <v>1274.70641</v>
      </c>
      <c r="DJ275" s="113">
        <v>972.18817999999999</v>
      </c>
      <c r="DK275" s="113">
        <v>860.49729000000002</v>
      </c>
      <c r="DL275" s="113">
        <v>1096.12282</v>
      </c>
      <c r="DM275" s="113">
        <v>1182.6910499999999</v>
      </c>
      <c r="DN275" s="113">
        <v>1156.6430499999999</v>
      </c>
      <c r="DO275" s="113">
        <v>1120.72336</v>
      </c>
      <c r="DP275" s="113">
        <v>1277.41308</v>
      </c>
      <c r="DQ275" s="112">
        <v>-1263.76404</v>
      </c>
      <c r="DR275" s="112">
        <v>-1086.5756899999999</v>
      </c>
      <c r="DS275" s="112">
        <v>-856.74302</v>
      </c>
      <c r="DT275" s="112">
        <v>-589.22819000000004</v>
      </c>
      <c r="DU275" s="112">
        <v>-555.43371999999999</v>
      </c>
      <c r="DV275" s="112">
        <v>-602.89320999999995</v>
      </c>
      <c r="DW275" s="112">
        <v>-320.21339999999998</v>
      </c>
      <c r="DX275" s="112">
        <v>-373.39177000000001</v>
      </c>
      <c r="DY275" s="112">
        <v>-458.27701999999999</v>
      </c>
      <c r="DZ275" s="112">
        <v>-11.93699</v>
      </c>
      <c r="EA275" s="112">
        <v>-18.25779</v>
      </c>
      <c r="EB275" s="112">
        <v>-7.5649499999999996</v>
      </c>
      <c r="EC275" s="112">
        <v>-2.83223</v>
      </c>
      <c r="ED275" s="112">
        <v>-0.52190000000000003</v>
      </c>
      <c r="EE275" s="112">
        <v>0.90266000000000002</v>
      </c>
      <c r="EF275" s="112">
        <v>-0.78395000000000004</v>
      </c>
      <c r="EG275" s="112">
        <v>-0.95694999999999997</v>
      </c>
      <c r="EH275" s="112">
        <v>-0.40777000000000002</v>
      </c>
      <c r="EI275" s="112">
        <v>-11.93699</v>
      </c>
      <c r="EJ275" s="112">
        <v>-8.3677899999999994</v>
      </c>
      <c r="EK275" s="112">
        <v>72.344049999999996</v>
      </c>
      <c r="EL275" s="112">
        <v>89.557770000000005</v>
      </c>
      <c r="EM275" s="112">
        <v>46.889099999999999</v>
      </c>
      <c r="EN275" s="112">
        <v>50.915660000000003</v>
      </c>
      <c r="EO275" s="112">
        <v>35.546050000000001</v>
      </c>
      <c r="EP275" s="112">
        <v>45.993049999999997</v>
      </c>
      <c r="EQ275" s="114">
        <v>94.68723</v>
      </c>
    </row>
    <row r="276" spans="1:147" x14ac:dyDescent="0.25">
      <c r="A276" s="110" t="s">
        <v>156</v>
      </c>
      <c r="B276" s="110">
        <v>5688</v>
      </c>
      <c r="C276" s="110"/>
      <c r="D276" s="111">
        <v>498.88652999999999</v>
      </c>
      <c r="E276" s="111">
        <v>488.91525000000001</v>
      </c>
      <c r="F276" s="111">
        <v>551.93434999999999</v>
      </c>
      <c r="G276" s="111">
        <v>671.12644</v>
      </c>
      <c r="H276" s="111">
        <v>720.36346000000003</v>
      </c>
      <c r="I276" s="111">
        <v>702.21510000000001</v>
      </c>
      <c r="J276" s="111">
        <v>703.10065999999995</v>
      </c>
      <c r="K276" s="111">
        <v>626.15188000000001</v>
      </c>
      <c r="L276" s="111">
        <v>770.38129000000004</v>
      </c>
      <c r="M276" s="111">
        <v>518.62316999999996</v>
      </c>
      <c r="N276" s="111">
        <v>551.89180999999996</v>
      </c>
      <c r="O276" s="111">
        <v>634.71181999999999</v>
      </c>
      <c r="P276" s="111">
        <v>607.49986999999999</v>
      </c>
      <c r="Q276" s="111">
        <v>738.74107000000004</v>
      </c>
      <c r="R276" s="111">
        <v>585.34636</v>
      </c>
      <c r="S276" s="111">
        <v>663.59312</v>
      </c>
      <c r="T276" s="111">
        <v>749.07046000000003</v>
      </c>
      <c r="U276" s="111">
        <v>727.65943000000004</v>
      </c>
      <c r="V276" s="112">
        <v>-19.736640000000001</v>
      </c>
      <c r="W276" s="112">
        <v>-62.9765599999999</v>
      </c>
      <c r="X276" s="112">
        <v>-82.777469999999994</v>
      </c>
      <c r="Y276" s="112">
        <v>63.626570000000001</v>
      </c>
      <c r="Z276" s="112">
        <v>-18.377610000000001</v>
      </c>
      <c r="AA276" s="112">
        <v>116.86874</v>
      </c>
      <c r="AB276" s="112">
        <v>39.507539999999899</v>
      </c>
      <c r="AC276" s="112">
        <v>-122.91858000000001</v>
      </c>
      <c r="AD276" s="112">
        <v>42.72186</v>
      </c>
      <c r="AE276" s="111">
        <v>484.28807999999998</v>
      </c>
      <c r="AF276" s="111">
        <v>482.91525000000001</v>
      </c>
      <c r="AG276" s="111">
        <v>540.93434999999999</v>
      </c>
      <c r="AH276" s="111">
        <v>657.30789000000004</v>
      </c>
      <c r="AI276" s="111">
        <v>706.86346000000003</v>
      </c>
      <c r="AJ276" s="111">
        <v>681.71510000000001</v>
      </c>
      <c r="AK276" s="111">
        <v>682.60065999999995</v>
      </c>
      <c r="AL276" s="111">
        <v>605.65188000000001</v>
      </c>
      <c r="AM276" s="111">
        <v>749.88129000000004</v>
      </c>
      <c r="AN276" s="112">
        <v>34.335090000000001</v>
      </c>
      <c r="AO276" s="112">
        <v>68.976559999999907</v>
      </c>
      <c r="AP276" s="112">
        <v>93.777469999999994</v>
      </c>
      <c r="AQ276" s="112">
        <v>-49.808020000000099</v>
      </c>
      <c r="AR276" s="112">
        <v>31.877610000000001</v>
      </c>
      <c r="AS276" s="112">
        <v>-96.368740000000003</v>
      </c>
      <c r="AT276" s="112">
        <v>-19.007539999999899</v>
      </c>
      <c r="AU276" s="112">
        <v>143.41857999999999</v>
      </c>
      <c r="AV276" s="112">
        <v>-22.22186</v>
      </c>
      <c r="AW276" s="113">
        <v>9.7149999999999999</v>
      </c>
      <c r="AX276" s="113">
        <v>12.96</v>
      </c>
      <c r="AY276" s="113">
        <v>1.3592500000000001</v>
      </c>
      <c r="AZ276" s="113">
        <v>0</v>
      </c>
      <c r="BA276" s="113">
        <v>0</v>
      </c>
      <c r="BB276" s="113">
        <v>210</v>
      </c>
      <c r="BC276" s="113">
        <v>7.6829000000000001</v>
      </c>
      <c r="BD276" s="113">
        <v>0.37780000000000002</v>
      </c>
      <c r="BE276" s="113">
        <v>0</v>
      </c>
      <c r="BF276" s="112">
        <v>0</v>
      </c>
      <c r="BG276" s="112">
        <v>0</v>
      </c>
      <c r="BH276" s="112">
        <v>0</v>
      </c>
      <c r="BI276" s="112">
        <v>0</v>
      </c>
      <c r="BJ276" s="112">
        <v>0</v>
      </c>
      <c r="BK276" s="112">
        <v>0</v>
      </c>
      <c r="BL276" s="112">
        <v>0</v>
      </c>
      <c r="BM276" s="112">
        <v>0</v>
      </c>
      <c r="BN276" s="112">
        <v>0</v>
      </c>
      <c r="BO276" s="112">
        <v>9.7149999999999999</v>
      </c>
      <c r="BP276" s="112">
        <v>12.96</v>
      </c>
      <c r="BQ276" s="112">
        <v>1.3592500000000001</v>
      </c>
      <c r="BR276" s="112">
        <v>0</v>
      </c>
      <c r="BS276" s="112">
        <v>0</v>
      </c>
      <c r="BT276" s="112">
        <v>210</v>
      </c>
      <c r="BU276" s="112">
        <v>7.6829000000000001</v>
      </c>
      <c r="BV276" s="112">
        <v>0.37780000000000002</v>
      </c>
      <c r="BW276" s="112">
        <v>0</v>
      </c>
      <c r="BX276" s="112">
        <v>494.00308000000001</v>
      </c>
      <c r="BY276" s="112">
        <v>495.87524999999999</v>
      </c>
      <c r="BZ276" s="112">
        <v>542.29359999999997</v>
      </c>
      <c r="CA276" s="112">
        <v>657.30789000000004</v>
      </c>
      <c r="CB276" s="112">
        <v>706.86346000000003</v>
      </c>
      <c r="CC276" s="112">
        <v>891.71510000000001</v>
      </c>
      <c r="CD276" s="112">
        <v>690.28355999999997</v>
      </c>
      <c r="CE276" s="112">
        <v>606.02967999999998</v>
      </c>
      <c r="CF276" s="112">
        <v>749.88129000000004</v>
      </c>
      <c r="CG276" s="112">
        <v>-24.620090000000001</v>
      </c>
      <c r="CH276" s="112">
        <v>-56.016559999999998</v>
      </c>
      <c r="CI276" s="112">
        <v>-92.418220000000005</v>
      </c>
      <c r="CJ276" s="112">
        <v>49.808019999999999</v>
      </c>
      <c r="CK276" s="112">
        <v>-31.877610000000001</v>
      </c>
      <c r="CL276" s="112">
        <v>306.36874</v>
      </c>
      <c r="CM276" s="112">
        <v>26.690439999999999</v>
      </c>
      <c r="CN276" s="112">
        <v>-143.04078000000001</v>
      </c>
      <c r="CO276" s="112">
        <v>22.22186</v>
      </c>
      <c r="CP276" s="113">
        <v>7.7995999999999999</v>
      </c>
      <c r="CQ276" s="113">
        <v>7.7995999999999999</v>
      </c>
      <c r="CR276" s="113">
        <v>7.7995999999999999</v>
      </c>
      <c r="CS276" s="113">
        <v>7.7995999999999999</v>
      </c>
      <c r="CT276" s="113">
        <v>7.7995999999999999</v>
      </c>
      <c r="CU276" s="113">
        <v>7.7995999999999999</v>
      </c>
      <c r="CV276" s="113">
        <v>0</v>
      </c>
      <c r="CW276" s="113">
        <v>0</v>
      </c>
      <c r="CX276" s="113">
        <v>0</v>
      </c>
      <c r="CY276" s="113">
        <v>67.437079999999995</v>
      </c>
      <c r="CZ276" s="113">
        <v>80.140910000000005</v>
      </c>
      <c r="DA276" s="113">
        <v>83.372309999999999</v>
      </c>
      <c r="DB276" s="113">
        <v>56.289250000000003</v>
      </c>
      <c r="DC276" s="113">
        <v>60.749949999999998</v>
      </c>
      <c r="DD276" s="113">
        <v>416.88481999999999</v>
      </c>
      <c r="DE276" s="113">
        <v>270.46145000000001</v>
      </c>
      <c r="DF276" s="113">
        <v>190.39913000000001</v>
      </c>
      <c r="DG276" s="113">
        <v>360.12392</v>
      </c>
      <c r="DH276" s="113">
        <v>1118.29179</v>
      </c>
      <c r="DI276" s="113">
        <v>1187.0121799999999</v>
      </c>
      <c r="DJ276" s="113">
        <v>1282.6618000000001</v>
      </c>
      <c r="DK276" s="113">
        <v>1205.77072</v>
      </c>
      <c r="DL276" s="113">
        <v>1242.1090300000001</v>
      </c>
      <c r="DM276" s="113">
        <v>1291.8751600000001</v>
      </c>
      <c r="DN276" s="113">
        <v>1126.56095</v>
      </c>
      <c r="DO276" s="113">
        <v>1189.5394100000001</v>
      </c>
      <c r="DP276" s="113">
        <v>1337.04234</v>
      </c>
      <c r="DQ276" s="112">
        <v>-1050.8547100000001</v>
      </c>
      <c r="DR276" s="112">
        <v>-1106.8712700000001</v>
      </c>
      <c r="DS276" s="112">
        <v>-1199.2894899999999</v>
      </c>
      <c r="DT276" s="112">
        <v>-1149.4814699999999</v>
      </c>
      <c r="DU276" s="112">
        <v>-1181.3590799999999</v>
      </c>
      <c r="DV276" s="112">
        <v>-874.99033999999995</v>
      </c>
      <c r="DW276" s="112">
        <v>-856.09950000000003</v>
      </c>
      <c r="DX276" s="112">
        <v>-999.14027999999996</v>
      </c>
      <c r="DY276" s="112">
        <v>-976.91841999999997</v>
      </c>
      <c r="DZ276" s="112">
        <v>-9.4253800000000005</v>
      </c>
      <c r="EA276" s="112">
        <v>-9.2956199999999995</v>
      </c>
      <c r="EB276" s="112">
        <v>-9.1412899999999997</v>
      </c>
      <c r="EC276" s="112">
        <v>-9.57578</v>
      </c>
      <c r="ED276" s="112">
        <v>19.539370000000002</v>
      </c>
      <c r="EE276" s="112">
        <v>18.2867</v>
      </c>
      <c r="EF276" s="112">
        <v>1.3818600000000001</v>
      </c>
      <c r="EG276" s="112">
        <v>12.060169999999999</v>
      </c>
      <c r="EH276" s="112">
        <v>-1.8081199999999999</v>
      </c>
      <c r="EI276" s="112">
        <v>5.1726200000000002</v>
      </c>
      <c r="EJ276" s="112">
        <v>-3.29562</v>
      </c>
      <c r="EK276" s="112">
        <v>1.8587100000000001</v>
      </c>
      <c r="EL276" s="112">
        <v>4.24322</v>
      </c>
      <c r="EM276" s="112">
        <v>33.039369999999998</v>
      </c>
      <c r="EN276" s="112">
        <v>38.786700000000003</v>
      </c>
      <c r="EO276" s="112">
        <v>21.88186</v>
      </c>
      <c r="EP276" s="112">
        <v>32.560169999999999</v>
      </c>
      <c r="EQ276" s="114">
        <v>18.691880000000001</v>
      </c>
    </row>
    <row r="277" spans="1:147" x14ac:dyDescent="0.25">
      <c r="A277" s="110" t="s">
        <v>155</v>
      </c>
      <c r="B277" s="110">
        <v>5729</v>
      </c>
      <c r="C277" s="110"/>
      <c r="D277" s="111">
        <v>11080.1031</v>
      </c>
      <c r="E277" s="111">
        <v>11577.952600000001</v>
      </c>
      <c r="F277" s="111">
        <v>11678.712450000001</v>
      </c>
      <c r="G277" s="111">
        <v>11656.957399999999</v>
      </c>
      <c r="H277" s="111">
        <v>11026.4877</v>
      </c>
      <c r="I277" s="111">
        <v>13182.061240000001</v>
      </c>
      <c r="J277" s="111">
        <v>14033.59316</v>
      </c>
      <c r="K277" s="111">
        <v>11022.150149999999</v>
      </c>
      <c r="L277" s="111">
        <v>12545.65223</v>
      </c>
      <c r="M277" s="111">
        <v>12238.41243</v>
      </c>
      <c r="N277" s="111">
        <v>11983.693660000001</v>
      </c>
      <c r="O277" s="111">
        <v>11068.45919</v>
      </c>
      <c r="P277" s="111">
        <v>12213.14724</v>
      </c>
      <c r="Q277" s="111">
        <v>14704.213250000001</v>
      </c>
      <c r="R277" s="111">
        <v>11362.66023</v>
      </c>
      <c r="S277" s="111">
        <v>14384.3068</v>
      </c>
      <c r="T277" s="111">
        <v>11198.38565</v>
      </c>
      <c r="U277" s="111">
        <v>13153.962439999999</v>
      </c>
      <c r="V277" s="112">
        <v>-1158.30933</v>
      </c>
      <c r="W277" s="112">
        <v>-405.74106</v>
      </c>
      <c r="X277" s="112">
        <v>610.25326000000098</v>
      </c>
      <c r="Y277" s="112">
        <v>-556.18984000000103</v>
      </c>
      <c r="Z277" s="112">
        <v>-3677.7255500000001</v>
      </c>
      <c r="AA277" s="112">
        <v>1819.40101</v>
      </c>
      <c r="AB277" s="112">
        <v>-350.71364</v>
      </c>
      <c r="AC277" s="112">
        <v>-176.235500000001</v>
      </c>
      <c r="AD277" s="112">
        <v>-608.31020999999998</v>
      </c>
      <c r="AE277" s="111">
        <v>10489.0877</v>
      </c>
      <c r="AF277" s="111">
        <v>11377.952600000001</v>
      </c>
      <c r="AG277" s="111">
        <v>11478.712450000001</v>
      </c>
      <c r="AH277" s="111">
        <v>11207.167949999999</v>
      </c>
      <c r="AI277" s="111">
        <v>10801.4877</v>
      </c>
      <c r="AJ277" s="111">
        <v>12957.061240000001</v>
      </c>
      <c r="AK277" s="111">
        <v>13808.59316</v>
      </c>
      <c r="AL277" s="111">
        <v>10497.150149999999</v>
      </c>
      <c r="AM277" s="111">
        <v>12212.829180000001</v>
      </c>
      <c r="AN277" s="112">
        <v>1749.32473</v>
      </c>
      <c r="AO277" s="112">
        <v>605.74105999999995</v>
      </c>
      <c r="AP277" s="112">
        <v>-410.25326000000098</v>
      </c>
      <c r="AQ277" s="112">
        <v>1005.97929</v>
      </c>
      <c r="AR277" s="112">
        <v>3902.7255500000001</v>
      </c>
      <c r="AS277" s="112">
        <v>-1594.40101</v>
      </c>
      <c r="AT277" s="112">
        <v>575.71364000000005</v>
      </c>
      <c r="AU277" s="112">
        <v>701.23550000000103</v>
      </c>
      <c r="AV277" s="112">
        <v>941.13325999999904</v>
      </c>
      <c r="AW277" s="113">
        <v>896.89863000000003</v>
      </c>
      <c r="AX277" s="113">
        <v>544.72720000000004</v>
      </c>
      <c r="AY277" s="113">
        <v>623.65734999999995</v>
      </c>
      <c r="AZ277" s="113">
        <v>734.38955999999996</v>
      </c>
      <c r="BA277" s="113">
        <v>249.25635</v>
      </c>
      <c r="BB277" s="113">
        <v>1096.72963</v>
      </c>
      <c r="BC277" s="113">
        <v>1212.8663899999999</v>
      </c>
      <c r="BD277" s="113">
        <v>1546.69406</v>
      </c>
      <c r="BE277" s="113">
        <v>3882.6568900000002</v>
      </c>
      <c r="BF277" s="112">
        <v>0</v>
      </c>
      <c r="BG277" s="112">
        <v>12</v>
      </c>
      <c r="BH277" s="112">
        <v>85</v>
      </c>
      <c r="BI277" s="112">
        <v>227.46299999999999</v>
      </c>
      <c r="BJ277" s="112">
        <v>0</v>
      </c>
      <c r="BK277" s="112">
        <v>18.75825</v>
      </c>
      <c r="BL277" s="112">
        <v>157.0086</v>
      </c>
      <c r="BM277" s="112">
        <v>126.98399999999999</v>
      </c>
      <c r="BN277" s="112">
        <v>30.408850000000001</v>
      </c>
      <c r="BO277" s="112">
        <v>896.89863000000003</v>
      </c>
      <c r="BP277" s="112">
        <v>532.72720000000004</v>
      </c>
      <c r="BQ277" s="112">
        <v>538.65734999999995</v>
      </c>
      <c r="BR277" s="112">
        <v>506.92655999999999</v>
      </c>
      <c r="BS277" s="112">
        <v>249.25635</v>
      </c>
      <c r="BT277" s="112">
        <v>1077.97138</v>
      </c>
      <c r="BU277" s="112">
        <v>1055.85779</v>
      </c>
      <c r="BV277" s="112">
        <v>1419.7100600000001</v>
      </c>
      <c r="BW277" s="112">
        <v>3852.2480399999999</v>
      </c>
      <c r="BX277" s="112">
        <v>11385.98633</v>
      </c>
      <c r="BY277" s="112">
        <v>11922.6798</v>
      </c>
      <c r="BZ277" s="112">
        <v>12102.3698</v>
      </c>
      <c r="CA277" s="112">
        <v>11941.557510000001</v>
      </c>
      <c r="CB277" s="112">
        <v>11050.744049999999</v>
      </c>
      <c r="CC277" s="112">
        <v>14053.790870000001</v>
      </c>
      <c r="CD277" s="112">
        <v>15021.45955</v>
      </c>
      <c r="CE277" s="112">
        <v>12043.844209999999</v>
      </c>
      <c r="CF277" s="112">
        <v>16095.486070000001</v>
      </c>
      <c r="CG277" s="112">
        <v>-852.42610000000002</v>
      </c>
      <c r="CH277" s="112">
        <v>-73.013859999999994</v>
      </c>
      <c r="CI277" s="112">
        <v>948.91061000000002</v>
      </c>
      <c r="CJ277" s="112">
        <v>-499.05273</v>
      </c>
      <c r="CK277" s="112">
        <v>-3653.4692</v>
      </c>
      <c r="CL277" s="112">
        <v>2672.37239</v>
      </c>
      <c r="CM277" s="112">
        <v>480.14415000000002</v>
      </c>
      <c r="CN277" s="112">
        <v>718.47456</v>
      </c>
      <c r="CO277" s="112">
        <v>2911.1147799999999</v>
      </c>
      <c r="CP277" s="113">
        <v>2500</v>
      </c>
      <c r="CQ277" s="113">
        <v>2000</v>
      </c>
      <c r="CR277" s="113">
        <v>3000</v>
      </c>
      <c r="CS277" s="113">
        <v>3500</v>
      </c>
      <c r="CT277" s="113">
        <v>3500</v>
      </c>
      <c r="CU277" s="113">
        <v>3500</v>
      </c>
      <c r="CV277" s="113">
        <v>5000</v>
      </c>
      <c r="CW277" s="113">
        <v>5000</v>
      </c>
      <c r="CX277" s="113">
        <v>8750</v>
      </c>
      <c r="CY277" s="113">
        <v>3720.26604</v>
      </c>
      <c r="CZ277" s="113">
        <v>2664.60214</v>
      </c>
      <c r="DA277" s="113">
        <v>3684.5862200000001</v>
      </c>
      <c r="DB277" s="113">
        <v>4101.3975200000004</v>
      </c>
      <c r="DC277" s="113">
        <v>4149.9523499999996</v>
      </c>
      <c r="DD277" s="113">
        <v>4114.35736</v>
      </c>
      <c r="DE277" s="113">
        <v>6023.1506900000004</v>
      </c>
      <c r="DF277" s="113">
        <v>5871.0984699999999</v>
      </c>
      <c r="DG277" s="113">
        <v>9310.9308199999996</v>
      </c>
      <c r="DH277" s="113">
        <v>5745.5947999999999</v>
      </c>
      <c r="DI277" s="113">
        <v>4989.57276</v>
      </c>
      <c r="DJ277" s="113">
        <v>5362.43923</v>
      </c>
      <c r="DK277" s="113">
        <v>6278.3032599999997</v>
      </c>
      <c r="DL277" s="113">
        <v>10299.550289999999</v>
      </c>
      <c r="DM277" s="113">
        <v>7591.5829100000001</v>
      </c>
      <c r="DN277" s="113">
        <v>9020.2320899999995</v>
      </c>
      <c r="DO277" s="113">
        <v>8149.7053100000003</v>
      </c>
      <c r="DP277" s="113">
        <v>8678.4228800000001</v>
      </c>
      <c r="DQ277" s="112">
        <v>-2025.3287600000001</v>
      </c>
      <c r="DR277" s="112">
        <v>-2324.9706200000001</v>
      </c>
      <c r="DS277" s="112">
        <v>-1677.85301</v>
      </c>
      <c r="DT277" s="112">
        <v>-2176.9057400000002</v>
      </c>
      <c r="DU277" s="112">
        <v>-6149.5979399999997</v>
      </c>
      <c r="DV277" s="112">
        <v>-3477.2255500000001</v>
      </c>
      <c r="DW277" s="112">
        <v>-2997.0814</v>
      </c>
      <c r="DX277" s="112">
        <v>-2278.6068399999999</v>
      </c>
      <c r="DY277" s="112">
        <v>632.50793999999996</v>
      </c>
      <c r="DZ277" s="112">
        <v>-23.03586</v>
      </c>
      <c r="EA277" s="112">
        <v>52.037260000000003</v>
      </c>
      <c r="EB277" s="112">
        <v>-70.60772</v>
      </c>
      <c r="EC277" s="112">
        <v>-19.5335</v>
      </c>
      <c r="ED277" s="112">
        <v>-209.25548000000001</v>
      </c>
      <c r="EE277" s="112">
        <v>-56.689219999999999</v>
      </c>
      <c r="EF277" s="112">
        <v>-124.19431</v>
      </c>
      <c r="EG277" s="112">
        <v>-60.137610000000002</v>
      </c>
      <c r="EH277" s="112">
        <v>-95.409729999999996</v>
      </c>
      <c r="EI277" s="112">
        <v>567.97914000000003</v>
      </c>
      <c r="EJ277" s="112">
        <v>252.03726</v>
      </c>
      <c r="EK277" s="112">
        <v>129.39228</v>
      </c>
      <c r="EL277" s="112">
        <v>430.25549999999998</v>
      </c>
      <c r="EM277" s="112">
        <v>15.74452</v>
      </c>
      <c r="EN277" s="112">
        <v>168.31077999999999</v>
      </c>
      <c r="EO277" s="112">
        <v>100.80569</v>
      </c>
      <c r="EP277" s="112">
        <v>464.86239</v>
      </c>
      <c r="EQ277" s="114">
        <v>237.41327000000001</v>
      </c>
    </row>
    <row r="278" spans="1:147" x14ac:dyDescent="0.25">
      <c r="A278" s="110" t="s">
        <v>154</v>
      </c>
      <c r="B278" s="110">
        <v>5862</v>
      </c>
      <c r="C278" s="110"/>
      <c r="D278" s="111">
        <v>1234.6270999999999</v>
      </c>
      <c r="E278" s="111">
        <v>1089.62411</v>
      </c>
      <c r="F278" s="111">
        <v>1249.27781</v>
      </c>
      <c r="G278" s="111">
        <v>1298.88005</v>
      </c>
      <c r="H278" s="111">
        <v>1324.0591199999999</v>
      </c>
      <c r="I278" s="111">
        <v>1331.43688</v>
      </c>
      <c r="J278" s="111">
        <v>1509.9923200000001</v>
      </c>
      <c r="K278" s="111">
        <v>1140.6259600000001</v>
      </c>
      <c r="L278" s="111">
        <v>1220.7021099999999</v>
      </c>
      <c r="M278" s="111">
        <v>1187.3248599999999</v>
      </c>
      <c r="N278" s="111">
        <v>1263.19202</v>
      </c>
      <c r="O278" s="111">
        <v>1298.7584400000001</v>
      </c>
      <c r="P278" s="111">
        <v>1076.9984300000001</v>
      </c>
      <c r="Q278" s="111">
        <v>1374.85133</v>
      </c>
      <c r="R278" s="111">
        <v>1425.6916000000001</v>
      </c>
      <c r="S278" s="111">
        <v>1201.60691</v>
      </c>
      <c r="T278" s="111">
        <v>1028.8223</v>
      </c>
      <c r="U278" s="111">
        <v>1049.3972000000001</v>
      </c>
      <c r="V278" s="112">
        <v>47.302239999999998</v>
      </c>
      <c r="W278" s="112">
        <v>-173.56791000000001</v>
      </c>
      <c r="X278" s="112">
        <v>-49.480629999999998</v>
      </c>
      <c r="Y278" s="112">
        <v>221.88162</v>
      </c>
      <c r="Z278" s="112">
        <v>-50.792210000000097</v>
      </c>
      <c r="AA278" s="112">
        <v>-94.254720000000106</v>
      </c>
      <c r="AB278" s="112">
        <v>308.38540999999998</v>
      </c>
      <c r="AC278" s="112">
        <v>111.80365999999999</v>
      </c>
      <c r="AD278" s="112">
        <v>171.30491000000001</v>
      </c>
      <c r="AE278" s="111">
        <v>1133.6270999999999</v>
      </c>
      <c r="AF278" s="111">
        <v>988.62410999999997</v>
      </c>
      <c r="AG278" s="111">
        <v>1148.27781</v>
      </c>
      <c r="AH278" s="111">
        <v>1190.9822999999999</v>
      </c>
      <c r="AI278" s="111">
        <v>1200.2721200000001</v>
      </c>
      <c r="AJ278" s="111">
        <v>1205.7807299999999</v>
      </c>
      <c r="AK278" s="111">
        <v>1374.84112</v>
      </c>
      <c r="AL278" s="111">
        <v>991.27895999999998</v>
      </c>
      <c r="AM278" s="111">
        <v>1085.8805600000001</v>
      </c>
      <c r="AN278" s="112">
        <v>53.697760000000002</v>
      </c>
      <c r="AO278" s="112">
        <v>274.56790999999998</v>
      </c>
      <c r="AP278" s="112">
        <v>150.48062999999999</v>
      </c>
      <c r="AQ278" s="112">
        <v>-113.98387</v>
      </c>
      <c r="AR278" s="112">
        <v>174.57920999999999</v>
      </c>
      <c r="AS278" s="112">
        <v>219.91086999999999</v>
      </c>
      <c r="AT278" s="112">
        <v>-173.23420999999999</v>
      </c>
      <c r="AU278" s="112">
        <v>37.5433400000001</v>
      </c>
      <c r="AV278" s="112">
        <v>-36.483359999999898</v>
      </c>
      <c r="AW278" s="113">
        <v>3.9</v>
      </c>
      <c r="AX278" s="113">
        <v>0</v>
      </c>
      <c r="AY278" s="113">
        <v>42.0899</v>
      </c>
      <c r="AZ278" s="113">
        <v>122.9316</v>
      </c>
      <c r="BA278" s="113">
        <v>18.203199999999999</v>
      </c>
      <c r="BB278" s="113">
        <v>21.762</v>
      </c>
      <c r="BC278" s="113">
        <v>90.151150000000001</v>
      </c>
      <c r="BD278" s="113">
        <v>158.29284999999999</v>
      </c>
      <c r="BE278" s="113">
        <v>116.3828</v>
      </c>
      <c r="BF278" s="112">
        <v>0</v>
      </c>
      <c r="BG278" s="112">
        <v>0</v>
      </c>
      <c r="BH278" s="112">
        <v>0</v>
      </c>
      <c r="BI278" s="112">
        <v>0</v>
      </c>
      <c r="BJ278" s="112">
        <v>77.027799999999999</v>
      </c>
      <c r="BK278" s="112">
        <v>1E-3</v>
      </c>
      <c r="BL278" s="112">
        <v>0</v>
      </c>
      <c r="BM278" s="112">
        <v>14</v>
      </c>
      <c r="BN278" s="112">
        <v>55.098999999999997</v>
      </c>
      <c r="BO278" s="112">
        <v>3.9</v>
      </c>
      <c r="BP278" s="112">
        <v>0</v>
      </c>
      <c r="BQ278" s="112">
        <v>42.0899</v>
      </c>
      <c r="BR278" s="112">
        <v>122.9316</v>
      </c>
      <c r="BS278" s="112">
        <v>-58.824599999999997</v>
      </c>
      <c r="BT278" s="112">
        <v>21.760999999999999</v>
      </c>
      <c r="BU278" s="112">
        <v>90.151150000000001</v>
      </c>
      <c r="BV278" s="112">
        <v>144.29284999999999</v>
      </c>
      <c r="BW278" s="112">
        <v>61.283799999999999</v>
      </c>
      <c r="BX278" s="112">
        <v>1137.5271</v>
      </c>
      <c r="BY278" s="112">
        <v>988.62410999999997</v>
      </c>
      <c r="BZ278" s="112">
        <v>1190.36771</v>
      </c>
      <c r="CA278" s="112">
        <v>1313.9139</v>
      </c>
      <c r="CB278" s="112">
        <v>1218.47532</v>
      </c>
      <c r="CC278" s="112">
        <v>1227.5427299999999</v>
      </c>
      <c r="CD278" s="112">
        <v>1464.99227</v>
      </c>
      <c r="CE278" s="112">
        <v>1149.5718099999999</v>
      </c>
      <c r="CF278" s="112">
        <v>1202.2633599999999</v>
      </c>
      <c r="CG278" s="112">
        <v>-49.797759999999997</v>
      </c>
      <c r="CH278" s="112">
        <v>-274.56790999999998</v>
      </c>
      <c r="CI278" s="112">
        <v>-108.39073</v>
      </c>
      <c r="CJ278" s="112">
        <v>236.91547</v>
      </c>
      <c r="CK278" s="112">
        <v>-233.40380999999999</v>
      </c>
      <c r="CL278" s="112">
        <v>-198.14986999999999</v>
      </c>
      <c r="CM278" s="112">
        <v>263.38535999999999</v>
      </c>
      <c r="CN278" s="112">
        <v>106.74951</v>
      </c>
      <c r="CO278" s="112">
        <v>97.767160000000004</v>
      </c>
      <c r="CP278" s="113">
        <v>1344.4770000000001</v>
      </c>
      <c r="CQ278" s="113">
        <v>1317.239</v>
      </c>
      <c r="CR278" s="113">
        <v>1295.259</v>
      </c>
      <c r="CS278" s="113">
        <v>1258.135</v>
      </c>
      <c r="CT278" s="113">
        <v>1225</v>
      </c>
      <c r="CU278" s="113">
        <v>1205</v>
      </c>
      <c r="CV278" s="113">
        <v>1200</v>
      </c>
      <c r="CW278" s="113">
        <v>1450</v>
      </c>
      <c r="CX278" s="113">
        <v>1450</v>
      </c>
      <c r="CY278" s="113">
        <v>1380.2596799999999</v>
      </c>
      <c r="CZ278" s="113">
        <v>1371.00325</v>
      </c>
      <c r="DA278" s="113">
        <v>1368.7334499999999</v>
      </c>
      <c r="DB278" s="113">
        <v>1303.2599</v>
      </c>
      <c r="DC278" s="113">
        <v>1300.97244</v>
      </c>
      <c r="DD278" s="113">
        <v>1283.3363199999999</v>
      </c>
      <c r="DE278" s="113">
        <v>1298.8166699999999</v>
      </c>
      <c r="DF278" s="113">
        <v>1508.41039</v>
      </c>
      <c r="DG278" s="113">
        <v>1534.38346</v>
      </c>
      <c r="DH278" s="113">
        <v>858.51058</v>
      </c>
      <c r="DI278" s="113">
        <v>1131.06006</v>
      </c>
      <c r="DJ278" s="113">
        <v>1239.1609900000001</v>
      </c>
      <c r="DK278" s="113">
        <v>953.89597000000003</v>
      </c>
      <c r="DL278" s="113">
        <v>1205.50532</v>
      </c>
      <c r="DM278" s="113">
        <v>1386.0190700000001</v>
      </c>
      <c r="DN278" s="113">
        <v>1138.1140600000001</v>
      </c>
      <c r="DO278" s="113">
        <v>1240.9582700000001</v>
      </c>
      <c r="DP278" s="113">
        <v>1169.16418</v>
      </c>
      <c r="DQ278" s="112">
        <v>521.7491</v>
      </c>
      <c r="DR278" s="112">
        <v>239.94318999999999</v>
      </c>
      <c r="DS278" s="112">
        <v>129.57246000000001</v>
      </c>
      <c r="DT278" s="112">
        <v>349.36392999999998</v>
      </c>
      <c r="DU278" s="112">
        <v>95.467119999999994</v>
      </c>
      <c r="DV278" s="112">
        <v>-102.68275</v>
      </c>
      <c r="DW278" s="112">
        <v>160.70260999999999</v>
      </c>
      <c r="DX278" s="112">
        <v>267.45211999999998</v>
      </c>
      <c r="DY278" s="112">
        <v>365.21928000000003</v>
      </c>
      <c r="DZ278" s="112">
        <v>42.129770000000001</v>
      </c>
      <c r="EA278" s="112">
        <v>37.384799999999998</v>
      </c>
      <c r="EB278" s="112">
        <v>39.241010000000003</v>
      </c>
      <c r="EC278" s="112">
        <v>36.569139999999997</v>
      </c>
      <c r="ED278" s="112">
        <v>36.829619999999998</v>
      </c>
      <c r="EE278" s="112">
        <v>10.628500000000001</v>
      </c>
      <c r="EF278" s="112">
        <v>-6.1649599999999998</v>
      </c>
      <c r="EG278" s="112">
        <v>-4.0108899999999998</v>
      </c>
      <c r="EH278" s="112">
        <v>-10.616440000000001</v>
      </c>
      <c r="EI278" s="112">
        <v>143.12977000000001</v>
      </c>
      <c r="EJ278" s="112">
        <v>138.38480000000001</v>
      </c>
      <c r="EK278" s="112">
        <v>140.24100999999999</v>
      </c>
      <c r="EL278" s="112">
        <v>144.46714</v>
      </c>
      <c r="EM278" s="112">
        <v>160.61662000000001</v>
      </c>
      <c r="EN278" s="112">
        <v>136.28450000000001</v>
      </c>
      <c r="EO278" s="112">
        <v>128.98604</v>
      </c>
      <c r="EP278" s="112">
        <v>145.33610999999999</v>
      </c>
      <c r="EQ278" s="114">
        <v>124.20556000000001</v>
      </c>
    </row>
    <row r="279" spans="1:147" x14ac:dyDescent="0.25">
      <c r="A279" s="110" t="s">
        <v>153</v>
      </c>
      <c r="B279" s="110">
        <v>5571</v>
      </c>
      <c r="C279" s="110"/>
      <c r="D279" s="111">
        <v>2783.5720200000001</v>
      </c>
      <c r="E279" s="111">
        <v>2670.7319499999999</v>
      </c>
      <c r="F279" s="111">
        <v>3047.4786899999999</v>
      </c>
      <c r="G279" s="111">
        <v>3494.8399100000001</v>
      </c>
      <c r="H279" s="111">
        <v>3043.8455600000002</v>
      </c>
      <c r="I279" s="111">
        <v>3221.56005</v>
      </c>
      <c r="J279" s="111">
        <v>3543.9339199999999</v>
      </c>
      <c r="K279" s="111">
        <v>3213.7948500000002</v>
      </c>
      <c r="L279" s="111">
        <v>3212.4422199999999</v>
      </c>
      <c r="M279" s="111">
        <v>2797.4071100000001</v>
      </c>
      <c r="N279" s="111">
        <v>3159.2640000000001</v>
      </c>
      <c r="O279" s="111">
        <v>3197.4605900000001</v>
      </c>
      <c r="P279" s="111">
        <v>3465.3967600000001</v>
      </c>
      <c r="Q279" s="111">
        <v>3243.9743400000002</v>
      </c>
      <c r="R279" s="111">
        <v>3267.84312</v>
      </c>
      <c r="S279" s="111">
        <v>3580.4018000000001</v>
      </c>
      <c r="T279" s="111">
        <v>3174.7713199999998</v>
      </c>
      <c r="U279" s="111">
        <v>3631.3787299999999</v>
      </c>
      <c r="V279" s="112">
        <v>-13.835089999999999</v>
      </c>
      <c r="W279" s="112">
        <v>-488.53205000000003</v>
      </c>
      <c r="X279" s="112">
        <v>-149.9819</v>
      </c>
      <c r="Y279" s="112">
        <v>29.443150000000099</v>
      </c>
      <c r="Z279" s="112">
        <v>-200.12878000000001</v>
      </c>
      <c r="AA279" s="112">
        <v>-46.283070000000002</v>
      </c>
      <c r="AB279" s="112">
        <v>-36.4678800000002</v>
      </c>
      <c r="AC279" s="112">
        <v>39.023530000000399</v>
      </c>
      <c r="AD279" s="112">
        <v>-418.93651</v>
      </c>
      <c r="AE279" s="111">
        <v>2531.5720200000001</v>
      </c>
      <c r="AF279" s="111">
        <v>2492.0309499999998</v>
      </c>
      <c r="AG279" s="111">
        <v>2832.9351900000001</v>
      </c>
      <c r="AH279" s="111">
        <v>3150.0574099999999</v>
      </c>
      <c r="AI279" s="111">
        <v>2922.7884600000002</v>
      </c>
      <c r="AJ279" s="111">
        <v>3070.5100499999999</v>
      </c>
      <c r="AK279" s="111">
        <v>3255.4419499999999</v>
      </c>
      <c r="AL279" s="111">
        <v>2941.0859500000001</v>
      </c>
      <c r="AM279" s="111">
        <v>2975.6004699999999</v>
      </c>
      <c r="AN279" s="112">
        <v>265.83508999999998</v>
      </c>
      <c r="AO279" s="112">
        <v>667.23305000000005</v>
      </c>
      <c r="AP279" s="112">
        <v>364.52539999999999</v>
      </c>
      <c r="AQ279" s="112">
        <v>315.33935000000002</v>
      </c>
      <c r="AR279" s="112">
        <v>321.18588</v>
      </c>
      <c r="AS279" s="112">
        <v>197.33306999999999</v>
      </c>
      <c r="AT279" s="112">
        <v>324.95985000000002</v>
      </c>
      <c r="AU279" s="112">
        <v>233.68537000000001</v>
      </c>
      <c r="AV279" s="112">
        <v>655.77826000000005</v>
      </c>
      <c r="AW279" s="113">
        <v>0</v>
      </c>
      <c r="AX279" s="113">
        <v>88.947500000000005</v>
      </c>
      <c r="AY279" s="113">
        <v>1334.7385999999999</v>
      </c>
      <c r="AZ279" s="113">
        <v>719.78715</v>
      </c>
      <c r="BA279" s="113">
        <v>879.81050000000005</v>
      </c>
      <c r="BB279" s="113">
        <v>464.32637999999997</v>
      </c>
      <c r="BC279" s="113">
        <v>782.19620999999995</v>
      </c>
      <c r="BD279" s="113">
        <v>1812.4789499999999</v>
      </c>
      <c r="BE279" s="113">
        <v>2105.70318</v>
      </c>
      <c r="BF279" s="112">
        <v>0</v>
      </c>
      <c r="BG279" s="112">
        <v>0</v>
      </c>
      <c r="BH279" s="112">
        <v>0</v>
      </c>
      <c r="BI279" s="112">
        <v>0</v>
      </c>
      <c r="BJ279" s="112">
        <v>110.871</v>
      </c>
      <c r="BK279" s="112">
        <v>159.38579999999999</v>
      </c>
      <c r="BL279" s="112">
        <v>0</v>
      </c>
      <c r="BM279" s="112">
        <v>0</v>
      </c>
      <c r="BN279" s="112">
        <v>33.635100000000001</v>
      </c>
      <c r="BO279" s="112">
        <v>0</v>
      </c>
      <c r="BP279" s="112">
        <v>88.947500000000005</v>
      </c>
      <c r="BQ279" s="112">
        <v>1334.7385999999999</v>
      </c>
      <c r="BR279" s="112">
        <v>719.78715</v>
      </c>
      <c r="BS279" s="112">
        <v>768.93949999999995</v>
      </c>
      <c r="BT279" s="112">
        <v>304.94058000000001</v>
      </c>
      <c r="BU279" s="112">
        <v>782.19620999999995</v>
      </c>
      <c r="BV279" s="112">
        <v>1812.4789499999999</v>
      </c>
      <c r="BW279" s="112">
        <v>2072.06808</v>
      </c>
      <c r="BX279" s="112">
        <v>2531.5720200000001</v>
      </c>
      <c r="BY279" s="112">
        <v>2580.9784500000001</v>
      </c>
      <c r="BZ279" s="112">
        <v>4167.6737899999998</v>
      </c>
      <c r="CA279" s="112">
        <v>3869.84456</v>
      </c>
      <c r="CB279" s="112">
        <v>3802.5989599999998</v>
      </c>
      <c r="CC279" s="112">
        <v>3534.8364299999998</v>
      </c>
      <c r="CD279" s="112">
        <v>4037.63816</v>
      </c>
      <c r="CE279" s="112">
        <v>4753.5649000000003</v>
      </c>
      <c r="CF279" s="112">
        <v>5081.3036499999998</v>
      </c>
      <c r="CG279" s="112">
        <v>-265.83508999999998</v>
      </c>
      <c r="CH279" s="112">
        <v>-578.28554999999994</v>
      </c>
      <c r="CI279" s="112">
        <v>970.21320000000003</v>
      </c>
      <c r="CJ279" s="112">
        <v>404.44779999999997</v>
      </c>
      <c r="CK279" s="112">
        <v>447.75362000000001</v>
      </c>
      <c r="CL279" s="112">
        <v>107.60751</v>
      </c>
      <c r="CM279" s="112">
        <v>457.23635999999999</v>
      </c>
      <c r="CN279" s="112">
        <v>1578.79358</v>
      </c>
      <c r="CO279" s="112">
        <v>1416.28982</v>
      </c>
      <c r="CP279" s="113">
        <v>3835.5590499999998</v>
      </c>
      <c r="CQ279" s="113">
        <v>3643.8863999999999</v>
      </c>
      <c r="CR279" s="113">
        <v>4962.8864000000003</v>
      </c>
      <c r="CS279" s="113">
        <v>4736.8864000000003</v>
      </c>
      <c r="CT279" s="113">
        <v>4861.5429999999997</v>
      </c>
      <c r="CU279" s="113">
        <v>4645.8333300000004</v>
      </c>
      <c r="CV279" s="113">
        <v>5027.6666599999999</v>
      </c>
      <c r="CW279" s="113">
        <v>6591.9999900000003</v>
      </c>
      <c r="CX279" s="113">
        <v>7957.3333199999997</v>
      </c>
      <c r="CY279" s="113">
        <v>4148.5790299999999</v>
      </c>
      <c r="CZ279" s="113">
        <v>4026.9041999999999</v>
      </c>
      <c r="DA279" s="113">
        <v>5394.4394000000002</v>
      </c>
      <c r="DB279" s="113">
        <v>5281.9963100000004</v>
      </c>
      <c r="DC279" s="113">
        <v>5222.7106899999999</v>
      </c>
      <c r="DD279" s="113">
        <v>5108.2387200000003</v>
      </c>
      <c r="DE279" s="113">
        <v>5933.6345099999999</v>
      </c>
      <c r="DF279" s="113">
        <v>7019.6642000000002</v>
      </c>
      <c r="DG279" s="113">
        <v>8877.9735400000009</v>
      </c>
      <c r="DH279" s="113">
        <v>3485.77783</v>
      </c>
      <c r="DI279" s="113">
        <v>3942.3885500000001</v>
      </c>
      <c r="DJ279" s="113">
        <v>4460.3319499999998</v>
      </c>
      <c r="DK279" s="113">
        <v>3943.4410600000001</v>
      </c>
      <c r="DL279" s="113">
        <v>3436.94182</v>
      </c>
      <c r="DM279" s="113">
        <v>3214.9123399999999</v>
      </c>
      <c r="DN279" s="113">
        <v>3584.11177</v>
      </c>
      <c r="DO279" s="113">
        <v>3091.3678799999998</v>
      </c>
      <c r="DP279" s="113">
        <v>3549.0023999999999</v>
      </c>
      <c r="DQ279" s="112">
        <v>662.80119999999999</v>
      </c>
      <c r="DR279" s="112">
        <v>84.515649999999994</v>
      </c>
      <c r="DS279" s="112">
        <v>934.10744999999997</v>
      </c>
      <c r="DT279" s="112">
        <v>1338.5552499999999</v>
      </c>
      <c r="DU279" s="112">
        <v>1785.7688700000001</v>
      </c>
      <c r="DV279" s="112">
        <v>1893.32638</v>
      </c>
      <c r="DW279" s="112">
        <v>2349.5227399999999</v>
      </c>
      <c r="DX279" s="112">
        <v>3928.2963199999999</v>
      </c>
      <c r="DY279" s="112">
        <v>5328.9711399999997</v>
      </c>
      <c r="DZ279" s="112">
        <v>35.999490000000002</v>
      </c>
      <c r="EA279" s="112">
        <v>28.439219999999999</v>
      </c>
      <c r="EB279" s="112">
        <v>19.275369999999999</v>
      </c>
      <c r="EC279" s="112">
        <v>12.83408</v>
      </c>
      <c r="ED279" s="112">
        <v>2.5370699999999999</v>
      </c>
      <c r="EE279" s="112">
        <v>-2.98455</v>
      </c>
      <c r="EF279" s="112">
        <v>-13.13058</v>
      </c>
      <c r="EG279" s="112">
        <v>-12.74736</v>
      </c>
      <c r="EH279" s="112">
        <v>-8.3241700000000005</v>
      </c>
      <c r="EI279" s="112">
        <v>287.99948999999998</v>
      </c>
      <c r="EJ279" s="112">
        <v>207.14022</v>
      </c>
      <c r="EK279" s="112">
        <v>233.81936999999999</v>
      </c>
      <c r="EL279" s="112">
        <v>357.61707999999999</v>
      </c>
      <c r="EM279" s="112">
        <v>123.59407</v>
      </c>
      <c r="EN279" s="112">
        <v>148.06545</v>
      </c>
      <c r="EO279" s="112">
        <v>275.36142000000001</v>
      </c>
      <c r="EP279" s="112">
        <v>259.96163999999999</v>
      </c>
      <c r="EQ279" s="114">
        <v>228.51783</v>
      </c>
    </row>
    <row r="280" spans="1:147" x14ac:dyDescent="0.25">
      <c r="A280" s="110" t="s">
        <v>152</v>
      </c>
      <c r="B280" s="110">
        <v>5649</v>
      </c>
      <c r="C280" s="110"/>
      <c r="D280" s="111">
        <v>9446.6872800000001</v>
      </c>
      <c r="E280" s="111">
        <v>8801.4353200000005</v>
      </c>
      <c r="F280" s="111">
        <v>8990.2963</v>
      </c>
      <c r="G280" s="111">
        <v>11625.488069999999</v>
      </c>
      <c r="H280" s="111">
        <v>17801.543140000002</v>
      </c>
      <c r="I280" s="111">
        <v>11566.665639999999</v>
      </c>
      <c r="J280" s="111">
        <v>15640.65704</v>
      </c>
      <c r="K280" s="111">
        <v>17238.397069999999</v>
      </c>
      <c r="L280" s="111">
        <v>13488.47019</v>
      </c>
      <c r="M280" s="111">
        <v>8565.95874</v>
      </c>
      <c r="N280" s="111">
        <v>11326.19652</v>
      </c>
      <c r="O280" s="111">
        <v>10240.94916</v>
      </c>
      <c r="P280" s="111">
        <v>9585.2758799999992</v>
      </c>
      <c r="Q280" s="111">
        <v>18974.231039999999</v>
      </c>
      <c r="R280" s="111">
        <v>12006.120339999999</v>
      </c>
      <c r="S280" s="111">
        <v>15321.814689999999</v>
      </c>
      <c r="T280" s="111">
        <v>17762.634750000001</v>
      </c>
      <c r="U280" s="111">
        <v>14238.19693</v>
      </c>
      <c r="V280" s="112">
        <v>880.72853999999995</v>
      </c>
      <c r="W280" s="112">
        <v>-2524.7611999999999</v>
      </c>
      <c r="X280" s="112">
        <v>-1250.6528599999999</v>
      </c>
      <c r="Y280" s="112">
        <v>2040.21219</v>
      </c>
      <c r="Z280" s="112">
        <v>-1172.6878999999999</v>
      </c>
      <c r="AA280" s="112">
        <v>-439.4547</v>
      </c>
      <c r="AB280" s="112">
        <v>318.84235000000098</v>
      </c>
      <c r="AC280" s="112">
        <v>-524.237680000002</v>
      </c>
      <c r="AD280" s="112">
        <v>-749.72673999999995</v>
      </c>
      <c r="AE280" s="111">
        <v>9265.3872800000008</v>
      </c>
      <c r="AF280" s="111">
        <v>8214.0342799999999</v>
      </c>
      <c r="AG280" s="111">
        <v>8653.6880000000001</v>
      </c>
      <c r="AH280" s="111">
        <v>11327.16107</v>
      </c>
      <c r="AI280" s="111">
        <v>17408.586289999999</v>
      </c>
      <c r="AJ280" s="111">
        <v>11339.065640000001</v>
      </c>
      <c r="AK280" s="111">
        <v>15383.189539999999</v>
      </c>
      <c r="AL280" s="111">
        <v>16980.744269999999</v>
      </c>
      <c r="AM280" s="111">
        <v>13074.31119</v>
      </c>
      <c r="AN280" s="112">
        <v>-699.42854000000102</v>
      </c>
      <c r="AO280" s="112">
        <v>3112.1622400000001</v>
      </c>
      <c r="AP280" s="112">
        <v>1587.26116</v>
      </c>
      <c r="AQ280" s="112">
        <v>-1741.88519</v>
      </c>
      <c r="AR280" s="112">
        <v>1565.6447499999999</v>
      </c>
      <c r="AS280" s="112">
        <v>667.054699999999</v>
      </c>
      <c r="AT280" s="112">
        <v>-61.374850000000201</v>
      </c>
      <c r="AU280" s="112">
        <v>781.89048000000196</v>
      </c>
      <c r="AV280" s="112">
        <v>1163.8857399999999</v>
      </c>
      <c r="AW280" s="113">
        <v>1295.3144</v>
      </c>
      <c r="AX280" s="113">
        <v>995.12774000000002</v>
      </c>
      <c r="AY280" s="113">
        <v>523.53250000000003</v>
      </c>
      <c r="AZ280" s="113">
        <v>63.8294</v>
      </c>
      <c r="BA280" s="113">
        <v>370.77719999999999</v>
      </c>
      <c r="BB280" s="113">
        <v>311.68920000000003</v>
      </c>
      <c r="BC280" s="113">
        <v>372.51245</v>
      </c>
      <c r="BD280" s="113">
        <v>1513.0027500000001</v>
      </c>
      <c r="BE280" s="113">
        <v>831.21130000000005</v>
      </c>
      <c r="BF280" s="112">
        <v>58.018500000000003</v>
      </c>
      <c r="BG280" s="112">
        <v>5.0199999999999996</v>
      </c>
      <c r="BH280" s="112">
        <v>177.24785</v>
      </c>
      <c r="BI280" s="112">
        <v>0</v>
      </c>
      <c r="BJ280" s="112">
        <v>17.625</v>
      </c>
      <c r="BK280" s="112">
        <v>0</v>
      </c>
      <c r="BL280" s="112">
        <v>21.827000000000002</v>
      </c>
      <c r="BM280" s="112">
        <v>49.16</v>
      </c>
      <c r="BN280" s="112">
        <v>139.72935000000001</v>
      </c>
      <c r="BO280" s="112">
        <v>1237.2959000000001</v>
      </c>
      <c r="BP280" s="112">
        <v>990.10774000000004</v>
      </c>
      <c r="BQ280" s="112">
        <v>346.28465</v>
      </c>
      <c r="BR280" s="112">
        <v>63.8294</v>
      </c>
      <c r="BS280" s="112">
        <v>353.15219999999999</v>
      </c>
      <c r="BT280" s="112">
        <v>311.68920000000003</v>
      </c>
      <c r="BU280" s="112">
        <v>350.68545</v>
      </c>
      <c r="BV280" s="112">
        <v>1463.84275</v>
      </c>
      <c r="BW280" s="112">
        <v>691.48194999999998</v>
      </c>
      <c r="BX280" s="112">
        <v>10560.70168</v>
      </c>
      <c r="BY280" s="112">
        <v>9209.1620199999998</v>
      </c>
      <c r="BZ280" s="112">
        <v>9177.2204999999994</v>
      </c>
      <c r="CA280" s="112">
        <v>11390.990470000001</v>
      </c>
      <c r="CB280" s="112">
        <v>17779.36349</v>
      </c>
      <c r="CC280" s="112">
        <v>11650.75484</v>
      </c>
      <c r="CD280" s="112">
        <v>15755.70199</v>
      </c>
      <c r="CE280" s="112">
        <v>18493.747019999999</v>
      </c>
      <c r="CF280" s="112">
        <v>13905.522489999999</v>
      </c>
      <c r="CG280" s="112">
        <v>1936.72444</v>
      </c>
      <c r="CH280" s="112">
        <v>-2122.0545000000002</v>
      </c>
      <c r="CI280" s="112">
        <v>-1240.97651</v>
      </c>
      <c r="CJ280" s="112">
        <v>1805.71459</v>
      </c>
      <c r="CK280" s="112">
        <v>-1212.4925499999999</v>
      </c>
      <c r="CL280" s="112">
        <v>-355.3655</v>
      </c>
      <c r="CM280" s="112">
        <v>412.06029999999998</v>
      </c>
      <c r="CN280" s="112">
        <v>681.95227</v>
      </c>
      <c r="CO280" s="112">
        <v>-472.40379000000001</v>
      </c>
      <c r="CP280" s="113">
        <v>1161.4831999999999</v>
      </c>
      <c r="CQ280" s="113">
        <v>1381.4831999999999</v>
      </c>
      <c r="CR280" s="113">
        <v>1251.4831999999999</v>
      </c>
      <c r="CS280" s="113">
        <v>1121.4831999999999</v>
      </c>
      <c r="CT280" s="113">
        <v>991.48320000000001</v>
      </c>
      <c r="CU280" s="113">
        <v>861.48320000000001</v>
      </c>
      <c r="CV280" s="113">
        <v>5031.4831999999997</v>
      </c>
      <c r="CW280" s="113">
        <v>2561.4832000000001</v>
      </c>
      <c r="CX280" s="113">
        <v>2391.4832000000001</v>
      </c>
      <c r="CY280" s="113">
        <v>1850.9540999999999</v>
      </c>
      <c r="CZ280" s="113">
        <v>2016.23498</v>
      </c>
      <c r="DA280" s="113">
        <v>2254.8977199999999</v>
      </c>
      <c r="DB280" s="113">
        <v>1430.8641500000001</v>
      </c>
      <c r="DC280" s="113">
        <v>8854.9740899999997</v>
      </c>
      <c r="DD280" s="113">
        <v>3728.9503</v>
      </c>
      <c r="DE280" s="113">
        <v>5804.3867499999997</v>
      </c>
      <c r="DF280" s="113">
        <v>9651.2133200000007</v>
      </c>
      <c r="DG280" s="113">
        <v>5834.0426299999999</v>
      </c>
      <c r="DH280" s="113">
        <v>4439.4736300000004</v>
      </c>
      <c r="DI280" s="113">
        <v>6799.2626600000003</v>
      </c>
      <c r="DJ280" s="113">
        <v>8278.9019100000005</v>
      </c>
      <c r="DK280" s="113">
        <v>5649.1537500000004</v>
      </c>
      <c r="DL280" s="113">
        <v>14285.756240000001</v>
      </c>
      <c r="DM280" s="113">
        <v>9515.0979499999994</v>
      </c>
      <c r="DN280" s="113">
        <v>11178.474099999999</v>
      </c>
      <c r="DO280" s="113">
        <v>14343.348400000001</v>
      </c>
      <c r="DP280" s="113">
        <v>10998.5815</v>
      </c>
      <c r="DQ280" s="112">
        <v>-2588.51953</v>
      </c>
      <c r="DR280" s="112">
        <v>-4783.0276800000001</v>
      </c>
      <c r="DS280" s="112">
        <v>-6024.0041899999997</v>
      </c>
      <c r="DT280" s="112">
        <v>-4218.2896000000001</v>
      </c>
      <c r="DU280" s="112">
        <v>-5430.78215</v>
      </c>
      <c r="DV280" s="112">
        <v>-5786.1476499999999</v>
      </c>
      <c r="DW280" s="112">
        <v>-5374.0873499999998</v>
      </c>
      <c r="DX280" s="112">
        <v>-4692.13508</v>
      </c>
      <c r="DY280" s="112">
        <v>-5164.5388700000003</v>
      </c>
      <c r="DZ280" s="112">
        <v>-38.452680000000001</v>
      </c>
      <c r="EA280" s="112">
        <v>-25.56034</v>
      </c>
      <c r="EB280" s="112">
        <v>-37.329859999999996</v>
      </c>
      <c r="EC280" s="112">
        <v>-23.44867</v>
      </c>
      <c r="ED280" s="112">
        <v>-55.680770000000003</v>
      </c>
      <c r="EE280" s="112">
        <v>-51.241669999999999</v>
      </c>
      <c r="EF280" s="112">
        <v>-108.60881999999999</v>
      </c>
      <c r="EG280" s="112">
        <v>-57.591619999999999</v>
      </c>
      <c r="EH280" s="112">
        <v>-182.24319</v>
      </c>
      <c r="EI280" s="112">
        <v>142.84732</v>
      </c>
      <c r="EJ280" s="112">
        <v>561.84065999999996</v>
      </c>
      <c r="EK280" s="112">
        <v>299.27814000000001</v>
      </c>
      <c r="EL280" s="112">
        <v>274.87833000000001</v>
      </c>
      <c r="EM280" s="112">
        <v>337.27623</v>
      </c>
      <c r="EN280" s="112">
        <v>176.35833</v>
      </c>
      <c r="EO280" s="112">
        <v>148.85918000000001</v>
      </c>
      <c r="EP280" s="112">
        <v>200.06138000000001</v>
      </c>
      <c r="EQ280" s="114">
        <v>231.91580999999999</v>
      </c>
    </row>
    <row r="281" spans="1:147" x14ac:dyDescent="0.25">
      <c r="A281" s="110" t="s">
        <v>151</v>
      </c>
      <c r="B281" s="110">
        <v>5730</v>
      </c>
      <c r="C281" s="110"/>
      <c r="D281" s="111">
        <v>8864.0160500000002</v>
      </c>
      <c r="E281" s="111">
        <v>10957.78256</v>
      </c>
      <c r="F281" s="111">
        <v>9707.2318400000004</v>
      </c>
      <c r="G281" s="111">
        <v>10462.197399999999</v>
      </c>
      <c r="H281" s="111">
        <v>10462.14291</v>
      </c>
      <c r="I281" s="111">
        <v>11553.888629999999</v>
      </c>
      <c r="J281" s="111">
        <v>10815.31272</v>
      </c>
      <c r="K281" s="111">
        <v>12684.127860000001</v>
      </c>
      <c r="L281" s="111">
        <v>11129.833049999999</v>
      </c>
      <c r="M281" s="111">
        <v>10175.08273</v>
      </c>
      <c r="N281" s="111">
        <v>10107.18903</v>
      </c>
      <c r="O281" s="111">
        <v>10562.22724</v>
      </c>
      <c r="P281" s="111">
        <v>9623.6314299999995</v>
      </c>
      <c r="Q281" s="111">
        <v>11628.019060000001</v>
      </c>
      <c r="R281" s="111">
        <v>11883.937029999999</v>
      </c>
      <c r="S281" s="111">
        <v>10953.95894</v>
      </c>
      <c r="T281" s="111">
        <v>13030.455180000001</v>
      </c>
      <c r="U281" s="111">
        <v>12077.26727</v>
      </c>
      <c r="V281" s="112">
        <v>-1311.0666799999999</v>
      </c>
      <c r="W281" s="112">
        <v>850.59352999999999</v>
      </c>
      <c r="X281" s="112">
        <v>-854.99540000000002</v>
      </c>
      <c r="Y281" s="112">
        <v>838.56596999999999</v>
      </c>
      <c r="Z281" s="112">
        <v>-1165.8761500000001</v>
      </c>
      <c r="AA281" s="112">
        <v>-330.04840000000002</v>
      </c>
      <c r="AB281" s="112">
        <v>-138.64622000000099</v>
      </c>
      <c r="AC281" s="112">
        <v>-346.32731999999999</v>
      </c>
      <c r="AD281" s="112">
        <v>-947.43422000000101</v>
      </c>
      <c r="AE281" s="111">
        <v>8836.2514499999997</v>
      </c>
      <c r="AF281" s="111">
        <v>10957.78256</v>
      </c>
      <c r="AG281" s="111">
        <v>9707.2318400000004</v>
      </c>
      <c r="AH281" s="111">
        <v>10462.197399999999</v>
      </c>
      <c r="AI281" s="111">
        <v>10447.14291</v>
      </c>
      <c r="AJ281" s="111">
        <v>11417.74145</v>
      </c>
      <c r="AK281" s="111">
        <v>10651.16554</v>
      </c>
      <c r="AL281" s="111">
        <v>12519.28118</v>
      </c>
      <c r="AM281" s="111">
        <v>10964.986370000001</v>
      </c>
      <c r="AN281" s="112">
        <v>1338.8312800000001</v>
      </c>
      <c r="AO281" s="112">
        <v>-850.59352999999999</v>
      </c>
      <c r="AP281" s="112">
        <v>854.99540000000002</v>
      </c>
      <c r="AQ281" s="112">
        <v>-838.56596999999999</v>
      </c>
      <c r="AR281" s="112">
        <v>1180.8761500000001</v>
      </c>
      <c r="AS281" s="112">
        <v>466.19558000000001</v>
      </c>
      <c r="AT281" s="112">
        <v>302.79340000000002</v>
      </c>
      <c r="AU281" s="112">
        <v>511.174000000001</v>
      </c>
      <c r="AV281" s="112">
        <v>1112.2809</v>
      </c>
      <c r="AW281" s="113">
        <v>1772.0142499999999</v>
      </c>
      <c r="AX281" s="113">
        <v>4432.2381999999998</v>
      </c>
      <c r="AY281" s="113">
        <v>1738.8441</v>
      </c>
      <c r="AZ281" s="113">
        <v>1726.6393</v>
      </c>
      <c r="BA281" s="113">
        <v>589.35365000000002</v>
      </c>
      <c r="BB281" s="113">
        <v>443.50835000000001</v>
      </c>
      <c r="BC281" s="113">
        <v>177.97988000000001</v>
      </c>
      <c r="BD281" s="113">
        <v>234.00295</v>
      </c>
      <c r="BE281" s="113">
        <v>214.86493999999999</v>
      </c>
      <c r="BF281" s="112">
        <v>21.492699999999999</v>
      </c>
      <c r="BG281" s="112">
        <v>52.814900000000002</v>
      </c>
      <c r="BH281" s="112">
        <v>5554.8602199999996</v>
      </c>
      <c r="BI281" s="112">
        <v>99.481099999999998</v>
      </c>
      <c r="BJ281" s="112">
        <v>39.516500000000001</v>
      </c>
      <c r="BK281" s="112">
        <v>449.21785</v>
      </c>
      <c r="BL281" s="112">
        <v>0</v>
      </c>
      <c r="BM281" s="112">
        <v>0</v>
      </c>
      <c r="BN281" s="112">
        <v>9.9949999999999992</v>
      </c>
      <c r="BO281" s="112">
        <v>1750.5215499999999</v>
      </c>
      <c r="BP281" s="112">
        <v>4379.4233000000004</v>
      </c>
      <c r="BQ281" s="112">
        <v>-3816.0161199999998</v>
      </c>
      <c r="BR281" s="112">
        <v>1627.1582000000001</v>
      </c>
      <c r="BS281" s="112">
        <v>549.83714999999995</v>
      </c>
      <c r="BT281" s="112">
        <v>-5.7095000000000002</v>
      </c>
      <c r="BU281" s="112">
        <v>177.97988000000001</v>
      </c>
      <c r="BV281" s="112">
        <v>234.00295</v>
      </c>
      <c r="BW281" s="112">
        <v>204.86994000000001</v>
      </c>
      <c r="BX281" s="112">
        <v>10608.2657</v>
      </c>
      <c r="BY281" s="112">
        <v>15390.020759999999</v>
      </c>
      <c r="BZ281" s="112">
        <v>11446.075940000001</v>
      </c>
      <c r="CA281" s="112">
        <v>12188.8367</v>
      </c>
      <c r="CB281" s="112">
        <v>11036.49656</v>
      </c>
      <c r="CC281" s="112">
        <v>11861.2498</v>
      </c>
      <c r="CD281" s="112">
        <v>10829.145420000001</v>
      </c>
      <c r="CE281" s="112">
        <v>12753.28413</v>
      </c>
      <c r="CF281" s="112">
        <v>11179.85131</v>
      </c>
      <c r="CG281" s="112">
        <v>411.69027</v>
      </c>
      <c r="CH281" s="112">
        <v>5230.0168299999996</v>
      </c>
      <c r="CI281" s="112">
        <v>-4671.01152</v>
      </c>
      <c r="CJ281" s="112">
        <v>2465.72417</v>
      </c>
      <c r="CK281" s="112">
        <v>-631.03899999999999</v>
      </c>
      <c r="CL281" s="112">
        <v>-471.90508</v>
      </c>
      <c r="CM281" s="112">
        <v>-124.81352</v>
      </c>
      <c r="CN281" s="112">
        <v>-277.17104999999998</v>
      </c>
      <c r="CO281" s="112">
        <v>-907.41096000000005</v>
      </c>
      <c r="CP281" s="113">
        <v>3622</v>
      </c>
      <c r="CQ281" s="113">
        <v>3691.56648</v>
      </c>
      <c r="CR281" s="113">
        <v>3553.75</v>
      </c>
      <c r="CS281" s="113">
        <v>5447.1369999999997</v>
      </c>
      <c r="CT281" s="113">
        <v>7340.5240000000003</v>
      </c>
      <c r="CU281" s="113">
        <v>7233.9110000000001</v>
      </c>
      <c r="CV281" s="113">
        <v>7027.2979999999998</v>
      </c>
      <c r="CW281" s="113">
        <v>7820.6850000000004</v>
      </c>
      <c r="CX281" s="113">
        <v>6668.6719999999996</v>
      </c>
      <c r="CY281" s="113">
        <v>4238.6791199999998</v>
      </c>
      <c r="CZ281" s="113">
        <v>4387.7409699999998</v>
      </c>
      <c r="DA281" s="113">
        <v>4003.7637399999999</v>
      </c>
      <c r="DB281" s="113">
        <v>5861.1673799999999</v>
      </c>
      <c r="DC281" s="113">
        <v>8183.5274900000004</v>
      </c>
      <c r="DD281" s="113">
        <v>9952.5354399999997</v>
      </c>
      <c r="DE281" s="113">
        <v>9173.4833199999994</v>
      </c>
      <c r="DF281" s="113">
        <v>9167.6295200000004</v>
      </c>
      <c r="DG281" s="113">
        <v>7571.7777299999998</v>
      </c>
      <c r="DH281" s="113">
        <v>14489.23941</v>
      </c>
      <c r="DI281" s="113">
        <v>9408.2844299999997</v>
      </c>
      <c r="DJ281" s="113">
        <v>13695.318719999999</v>
      </c>
      <c r="DK281" s="113">
        <v>13086.99819</v>
      </c>
      <c r="DL281" s="113">
        <v>16040.397300000001</v>
      </c>
      <c r="DM281" s="113">
        <v>18281.31033</v>
      </c>
      <c r="DN281" s="113">
        <v>17627.07173</v>
      </c>
      <c r="DO281" s="113">
        <v>17898.38898</v>
      </c>
      <c r="DP281" s="113">
        <v>17209.94815</v>
      </c>
      <c r="DQ281" s="112">
        <v>-10250.560289999999</v>
      </c>
      <c r="DR281" s="112">
        <v>-5020.5434599999999</v>
      </c>
      <c r="DS281" s="112">
        <v>-9691.5549800000008</v>
      </c>
      <c r="DT281" s="112">
        <v>-7225.8308100000004</v>
      </c>
      <c r="DU281" s="112">
        <v>-7856.8698100000001</v>
      </c>
      <c r="DV281" s="112">
        <v>-8328.7748900000006</v>
      </c>
      <c r="DW281" s="112">
        <v>-8453.5884100000003</v>
      </c>
      <c r="DX281" s="112">
        <v>-8730.7594599999993</v>
      </c>
      <c r="DY281" s="112">
        <v>-9638.1704200000004</v>
      </c>
      <c r="DZ281" s="112">
        <v>63.278849999999998</v>
      </c>
      <c r="EA281" s="112">
        <v>114.26639</v>
      </c>
      <c r="EB281" s="112">
        <v>16.45899</v>
      </c>
      <c r="EC281" s="112">
        <v>-7.4019399999999997</v>
      </c>
      <c r="ED281" s="112">
        <v>-65.720929999999996</v>
      </c>
      <c r="EE281" s="112">
        <v>-6.0530799999999996</v>
      </c>
      <c r="EF281" s="112">
        <v>30.33521</v>
      </c>
      <c r="EG281" s="112">
        <v>3.3853</v>
      </c>
      <c r="EH281" s="112">
        <v>-39.070239999999998</v>
      </c>
      <c r="EI281" s="112">
        <v>91.043850000000006</v>
      </c>
      <c r="EJ281" s="112">
        <v>114.26639</v>
      </c>
      <c r="EK281" s="112">
        <v>16.45899</v>
      </c>
      <c r="EL281" s="112">
        <v>-7.4019399999999997</v>
      </c>
      <c r="EM281" s="112">
        <v>-50.720930000000003</v>
      </c>
      <c r="EN281" s="112">
        <v>130.09392</v>
      </c>
      <c r="EO281" s="112">
        <v>194.48221000000001</v>
      </c>
      <c r="EP281" s="112">
        <v>168.23230000000001</v>
      </c>
      <c r="EQ281" s="114">
        <v>125.77676</v>
      </c>
    </row>
    <row r="282" spans="1:147" x14ac:dyDescent="0.25">
      <c r="A282" s="110" t="s">
        <v>150</v>
      </c>
      <c r="B282" s="110">
        <v>5827</v>
      </c>
      <c r="C282" s="110"/>
      <c r="D282" s="111">
        <v>968.40355</v>
      </c>
      <c r="E282" s="111">
        <v>979.70935999999995</v>
      </c>
      <c r="F282" s="111">
        <v>948.82749999999999</v>
      </c>
      <c r="G282" s="111">
        <v>982.13143000000002</v>
      </c>
      <c r="H282" s="111">
        <v>949.21691999999996</v>
      </c>
      <c r="I282" s="111">
        <v>1043.9690499999999</v>
      </c>
      <c r="J282" s="111">
        <v>1068.17328</v>
      </c>
      <c r="K282" s="111">
        <v>952.14653999999996</v>
      </c>
      <c r="L282" s="111">
        <v>1061.2143799999999</v>
      </c>
      <c r="M282" s="111">
        <v>1534.9176199999999</v>
      </c>
      <c r="N282" s="111">
        <v>1048.67571</v>
      </c>
      <c r="O282" s="111">
        <v>1047.2887800000001</v>
      </c>
      <c r="P282" s="111">
        <v>1047.06368</v>
      </c>
      <c r="Q282" s="111">
        <v>1031.62538</v>
      </c>
      <c r="R282" s="111">
        <v>1138.2503400000001</v>
      </c>
      <c r="S282" s="111">
        <v>1118.0835099999999</v>
      </c>
      <c r="T282" s="111">
        <v>1050.25236</v>
      </c>
      <c r="U282" s="111">
        <v>1328.1422700000001</v>
      </c>
      <c r="V282" s="112">
        <v>-566.51406999999995</v>
      </c>
      <c r="W282" s="112">
        <v>-68.966350000000006</v>
      </c>
      <c r="X282" s="112">
        <v>-98.461280000000102</v>
      </c>
      <c r="Y282" s="112">
        <v>-64.932249999999996</v>
      </c>
      <c r="Z282" s="112">
        <v>-82.408460000000005</v>
      </c>
      <c r="AA282" s="112">
        <v>-94.281290000000098</v>
      </c>
      <c r="AB282" s="112">
        <v>-49.910229999999999</v>
      </c>
      <c r="AC282" s="112">
        <v>-98.105819999999994</v>
      </c>
      <c r="AD282" s="112">
        <v>-266.92788999999999</v>
      </c>
      <c r="AE282" s="111">
        <v>842.90355</v>
      </c>
      <c r="AF282" s="111">
        <v>854.20935999999995</v>
      </c>
      <c r="AG282" s="111">
        <v>823.32749999999999</v>
      </c>
      <c r="AH282" s="111">
        <v>865.25217999999995</v>
      </c>
      <c r="AI282" s="111">
        <v>838.71691999999996</v>
      </c>
      <c r="AJ282" s="111">
        <v>933.46905000000004</v>
      </c>
      <c r="AK282" s="111">
        <v>936.67228</v>
      </c>
      <c r="AL282" s="111">
        <v>836.35994000000005</v>
      </c>
      <c r="AM282" s="111">
        <v>961.71438000000001</v>
      </c>
      <c r="AN282" s="112">
        <v>692.01406999999995</v>
      </c>
      <c r="AO282" s="112">
        <v>194.46635000000001</v>
      </c>
      <c r="AP282" s="112">
        <v>223.96127999999999</v>
      </c>
      <c r="AQ282" s="112">
        <v>181.8115</v>
      </c>
      <c r="AR282" s="112">
        <v>192.90845999999999</v>
      </c>
      <c r="AS282" s="112">
        <v>204.78129000000001</v>
      </c>
      <c r="AT282" s="112">
        <v>181.41122999999999</v>
      </c>
      <c r="AU282" s="112">
        <v>213.89241999999999</v>
      </c>
      <c r="AV282" s="112">
        <v>366.42788999999999</v>
      </c>
      <c r="AW282" s="113">
        <v>0</v>
      </c>
      <c r="AX282" s="113">
        <v>0</v>
      </c>
      <c r="AY282" s="113">
        <v>0</v>
      </c>
      <c r="AZ282" s="113">
        <v>29.980799999999999</v>
      </c>
      <c r="BA282" s="113">
        <v>56.746600000000001</v>
      </c>
      <c r="BB282" s="113">
        <v>205.06700000000001</v>
      </c>
      <c r="BC282" s="113">
        <v>111.9723</v>
      </c>
      <c r="BD282" s="113">
        <v>211.2559</v>
      </c>
      <c r="BE282" s="113">
        <v>112.5552</v>
      </c>
      <c r="BF282" s="112">
        <v>0</v>
      </c>
      <c r="BG282" s="112">
        <v>0</v>
      </c>
      <c r="BH282" s="112">
        <v>0</v>
      </c>
      <c r="BI282" s="112">
        <v>0</v>
      </c>
      <c r="BJ282" s="112">
        <v>0</v>
      </c>
      <c r="BK282" s="112">
        <v>11.9923</v>
      </c>
      <c r="BL282" s="112">
        <v>0</v>
      </c>
      <c r="BM282" s="112">
        <v>0</v>
      </c>
      <c r="BN282" s="112">
        <v>0</v>
      </c>
      <c r="BO282" s="112">
        <v>0</v>
      </c>
      <c r="BP282" s="112">
        <v>0</v>
      </c>
      <c r="BQ282" s="112">
        <v>0</v>
      </c>
      <c r="BR282" s="112">
        <v>29.980799999999999</v>
      </c>
      <c r="BS282" s="112">
        <v>56.746600000000001</v>
      </c>
      <c r="BT282" s="112">
        <v>193.07470000000001</v>
      </c>
      <c r="BU282" s="112">
        <v>111.9723</v>
      </c>
      <c r="BV282" s="112">
        <v>211.2559</v>
      </c>
      <c r="BW282" s="112">
        <v>112.5552</v>
      </c>
      <c r="BX282" s="112">
        <v>842.90355</v>
      </c>
      <c r="BY282" s="112">
        <v>854.20935999999995</v>
      </c>
      <c r="BZ282" s="112">
        <v>823.32749999999999</v>
      </c>
      <c r="CA282" s="112">
        <v>895.23298</v>
      </c>
      <c r="CB282" s="112">
        <v>895.46352000000002</v>
      </c>
      <c r="CC282" s="112">
        <v>1138.5360499999999</v>
      </c>
      <c r="CD282" s="112">
        <v>1048.6445799999999</v>
      </c>
      <c r="CE282" s="112">
        <v>1047.6158399999999</v>
      </c>
      <c r="CF282" s="112">
        <v>1074.2695799999999</v>
      </c>
      <c r="CG282" s="112">
        <v>-692.01406999999995</v>
      </c>
      <c r="CH282" s="112">
        <v>-194.46635000000001</v>
      </c>
      <c r="CI282" s="112">
        <v>-223.96127999999999</v>
      </c>
      <c r="CJ282" s="112">
        <v>-151.83070000000001</v>
      </c>
      <c r="CK282" s="112">
        <v>-136.16185999999999</v>
      </c>
      <c r="CL282" s="112">
        <v>-11.70659</v>
      </c>
      <c r="CM282" s="112">
        <v>-69.438929999999999</v>
      </c>
      <c r="CN282" s="112">
        <v>-2.63652</v>
      </c>
      <c r="CO282" s="112">
        <v>-253.87269000000001</v>
      </c>
      <c r="CP282" s="113">
        <v>2086</v>
      </c>
      <c r="CQ282" s="113">
        <v>1940.98695</v>
      </c>
      <c r="CR282" s="113">
        <v>1522</v>
      </c>
      <c r="CS282" s="113">
        <v>1180</v>
      </c>
      <c r="CT282" s="113">
        <v>1048</v>
      </c>
      <c r="CU282" s="113">
        <v>1006</v>
      </c>
      <c r="CV282" s="113">
        <v>886</v>
      </c>
      <c r="CW282" s="113">
        <v>948.25</v>
      </c>
      <c r="CX282" s="113">
        <v>842.75</v>
      </c>
      <c r="CY282" s="113">
        <v>2227.6768000000002</v>
      </c>
      <c r="CZ282" s="113">
        <v>2051.0248499999998</v>
      </c>
      <c r="DA282" s="113">
        <v>1640.2363399999999</v>
      </c>
      <c r="DB282" s="113">
        <v>1284.30845</v>
      </c>
      <c r="DC282" s="113">
        <v>1172.5641499999999</v>
      </c>
      <c r="DD282" s="113">
        <v>1209.8434</v>
      </c>
      <c r="DE282" s="113">
        <v>944.86176</v>
      </c>
      <c r="DF282" s="113">
        <v>995.92420000000004</v>
      </c>
      <c r="DG282" s="113">
        <v>1011.67747</v>
      </c>
      <c r="DH282" s="113">
        <v>1394.85484</v>
      </c>
      <c r="DI282" s="113">
        <v>1412.6692399999999</v>
      </c>
      <c r="DJ282" s="113">
        <v>1225.8420100000001</v>
      </c>
      <c r="DK282" s="113">
        <v>1021.74482</v>
      </c>
      <c r="DL282" s="113">
        <v>1046.16238</v>
      </c>
      <c r="DM282" s="113">
        <v>1095.14822</v>
      </c>
      <c r="DN282" s="113">
        <v>899.60550999999998</v>
      </c>
      <c r="DO282" s="113">
        <v>953.30447000000004</v>
      </c>
      <c r="DP282" s="113">
        <v>1222.9304299999999</v>
      </c>
      <c r="DQ282" s="112">
        <v>832.82195999999999</v>
      </c>
      <c r="DR282" s="112">
        <v>638.35560999999996</v>
      </c>
      <c r="DS282" s="112">
        <v>414.39433000000002</v>
      </c>
      <c r="DT282" s="112">
        <v>262.56362999999999</v>
      </c>
      <c r="DU282" s="112">
        <v>126.40177</v>
      </c>
      <c r="DV282" s="112">
        <v>114.69517999999999</v>
      </c>
      <c r="DW282" s="112">
        <v>45.256250000000001</v>
      </c>
      <c r="DX282" s="112">
        <v>42.619729999999997</v>
      </c>
      <c r="DY282" s="112">
        <v>-211.25296</v>
      </c>
      <c r="DZ282" s="112">
        <v>44.126280000000001</v>
      </c>
      <c r="EA282" s="112">
        <v>41.323869999999999</v>
      </c>
      <c r="EB282" s="112">
        <v>38.56</v>
      </c>
      <c r="EC282" s="112">
        <v>28.662780000000001</v>
      </c>
      <c r="ED282" s="112">
        <v>22.83005</v>
      </c>
      <c r="EE282" s="112">
        <v>18.564910000000001</v>
      </c>
      <c r="EF282" s="112">
        <v>15.90006</v>
      </c>
      <c r="EG282" s="112">
        <v>8.5791900000000005</v>
      </c>
      <c r="EH282" s="112">
        <v>3.4680300000000002</v>
      </c>
      <c r="EI282" s="112">
        <v>169.62628000000001</v>
      </c>
      <c r="EJ282" s="112">
        <v>166.82387</v>
      </c>
      <c r="EK282" s="112">
        <v>164.06</v>
      </c>
      <c r="EL282" s="112">
        <v>145.54177999999999</v>
      </c>
      <c r="EM282" s="112">
        <v>133.33005</v>
      </c>
      <c r="EN282" s="112">
        <v>129.06491</v>
      </c>
      <c r="EO282" s="112">
        <v>147.40106</v>
      </c>
      <c r="EP282" s="112">
        <v>124.36619</v>
      </c>
      <c r="EQ282" s="114">
        <v>102.96803</v>
      </c>
    </row>
    <row r="283" spans="1:147" x14ac:dyDescent="0.25">
      <c r="A283" s="110" t="s">
        <v>149</v>
      </c>
      <c r="B283" s="110">
        <v>5931</v>
      </c>
      <c r="C283" s="110"/>
      <c r="D283" s="111">
        <v>1638.2334000000001</v>
      </c>
      <c r="E283" s="111">
        <v>1593.7950800000001</v>
      </c>
      <c r="F283" s="111">
        <v>1693.5189700000001</v>
      </c>
      <c r="G283" s="111">
        <v>1902.9449400000001</v>
      </c>
      <c r="H283" s="111">
        <v>1830.3354400000001</v>
      </c>
      <c r="I283" s="111">
        <v>1711.44092</v>
      </c>
      <c r="J283" s="111">
        <v>1597.3691899999999</v>
      </c>
      <c r="K283" s="111">
        <v>1666.8316</v>
      </c>
      <c r="L283" s="111">
        <v>1910.69453</v>
      </c>
      <c r="M283" s="111">
        <v>1684.7689</v>
      </c>
      <c r="N283" s="111">
        <v>1594.4507599999999</v>
      </c>
      <c r="O283" s="111">
        <v>2039.63429</v>
      </c>
      <c r="P283" s="111">
        <v>1932.0585599999999</v>
      </c>
      <c r="Q283" s="111">
        <v>1923.5142499999999</v>
      </c>
      <c r="R283" s="111">
        <v>1760.56167</v>
      </c>
      <c r="S283" s="111">
        <v>1596.8742</v>
      </c>
      <c r="T283" s="111">
        <v>1755.70803</v>
      </c>
      <c r="U283" s="111">
        <v>2207.0792900000001</v>
      </c>
      <c r="V283" s="112">
        <v>-46.535499999999999</v>
      </c>
      <c r="W283" s="112">
        <v>-0.65567999999984805</v>
      </c>
      <c r="X283" s="112">
        <v>-346.11532</v>
      </c>
      <c r="Y283" s="112">
        <v>-29.113619999999901</v>
      </c>
      <c r="Z283" s="112">
        <v>-93.178809999999899</v>
      </c>
      <c r="AA283" s="112">
        <v>-49.120750000000001</v>
      </c>
      <c r="AB283" s="112">
        <v>0.494989999999916</v>
      </c>
      <c r="AC283" s="112">
        <v>-88.876429999999999</v>
      </c>
      <c r="AD283" s="112">
        <v>-296.38476000000003</v>
      </c>
      <c r="AE283" s="111">
        <v>1624.3943999999999</v>
      </c>
      <c r="AF283" s="111">
        <v>1557.0932399999999</v>
      </c>
      <c r="AG283" s="111">
        <v>1661.9689699999999</v>
      </c>
      <c r="AH283" s="111">
        <v>1867.03694</v>
      </c>
      <c r="AI283" s="111">
        <v>1788.7638899999999</v>
      </c>
      <c r="AJ283" s="111">
        <v>1669.16192</v>
      </c>
      <c r="AK283" s="111">
        <v>1560.71119</v>
      </c>
      <c r="AL283" s="111">
        <v>1639.9049500000001</v>
      </c>
      <c r="AM283" s="111">
        <v>1893.94453</v>
      </c>
      <c r="AN283" s="112">
        <v>60.374500000000097</v>
      </c>
      <c r="AO283" s="112">
        <v>37.357520000000001</v>
      </c>
      <c r="AP283" s="112">
        <v>377.66532000000001</v>
      </c>
      <c r="AQ283" s="112">
        <v>65.021619999999999</v>
      </c>
      <c r="AR283" s="112">
        <v>134.75036</v>
      </c>
      <c r="AS283" s="112">
        <v>91.399749999999997</v>
      </c>
      <c r="AT283" s="112">
        <v>36.16301</v>
      </c>
      <c r="AU283" s="112">
        <v>115.80307999999999</v>
      </c>
      <c r="AV283" s="112">
        <v>313.13476000000003</v>
      </c>
      <c r="AW283" s="113">
        <v>156.66794999999999</v>
      </c>
      <c r="AX283" s="113">
        <v>0.65800000000000003</v>
      </c>
      <c r="AY283" s="113">
        <v>12.657999999999999</v>
      </c>
      <c r="AZ283" s="113">
        <v>11.13955</v>
      </c>
      <c r="BA283" s="113">
        <v>0</v>
      </c>
      <c r="BB283" s="113">
        <v>80.130549999999999</v>
      </c>
      <c r="BC283" s="113">
        <v>347.87804999999997</v>
      </c>
      <c r="BD283" s="113">
        <v>739.92179999999996</v>
      </c>
      <c r="BE283" s="113">
        <v>579.36726999999996</v>
      </c>
      <c r="BF283" s="112">
        <v>3.18</v>
      </c>
      <c r="BG283" s="112">
        <v>0</v>
      </c>
      <c r="BH283" s="112">
        <v>0</v>
      </c>
      <c r="BI283" s="112">
        <v>0</v>
      </c>
      <c r="BJ283" s="112">
        <v>0</v>
      </c>
      <c r="BK283" s="112">
        <v>4.6059999999999999</v>
      </c>
      <c r="BL283" s="112">
        <v>1.74</v>
      </c>
      <c r="BM283" s="112">
        <v>0</v>
      </c>
      <c r="BN283" s="112">
        <v>247.43424999999999</v>
      </c>
      <c r="BO283" s="112">
        <v>153.48795000000001</v>
      </c>
      <c r="BP283" s="112">
        <v>0.65800000000000003</v>
      </c>
      <c r="BQ283" s="112">
        <v>12.657999999999999</v>
      </c>
      <c r="BR283" s="112">
        <v>11.13955</v>
      </c>
      <c r="BS283" s="112">
        <v>0</v>
      </c>
      <c r="BT283" s="112">
        <v>75.524550000000005</v>
      </c>
      <c r="BU283" s="112">
        <v>346.13805000000002</v>
      </c>
      <c r="BV283" s="112">
        <v>739.92179999999996</v>
      </c>
      <c r="BW283" s="112">
        <v>331.93302</v>
      </c>
      <c r="BX283" s="112">
        <v>1781.0623499999999</v>
      </c>
      <c r="BY283" s="112">
        <v>1557.7512400000001</v>
      </c>
      <c r="BZ283" s="112">
        <v>1674.62697</v>
      </c>
      <c r="CA283" s="112">
        <v>1878.1764900000001</v>
      </c>
      <c r="CB283" s="112">
        <v>1788.7638899999999</v>
      </c>
      <c r="CC283" s="112">
        <v>1749.2924700000001</v>
      </c>
      <c r="CD283" s="112">
        <v>1908.58924</v>
      </c>
      <c r="CE283" s="112">
        <v>2379.8267500000002</v>
      </c>
      <c r="CF283" s="112">
        <v>2473.3117999999999</v>
      </c>
      <c r="CG283" s="112">
        <v>93.11345</v>
      </c>
      <c r="CH283" s="112">
        <v>-36.69952</v>
      </c>
      <c r="CI283" s="112">
        <v>-365.00731999999999</v>
      </c>
      <c r="CJ283" s="112">
        <v>-53.882069999999999</v>
      </c>
      <c r="CK283" s="112">
        <v>-134.75036</v>
      </c>
      <c r="CL283" s="112">
        <v>-15.8752</v>
      </c>
      <c r="CM283" s="112">
        <v>309.97503999999998</v>
      </c>
      <c r="CN283" s="112">
        <v>624.11872000000005</v>
      </c>
      <c r="CO283" s="112">
        <v>18.798259999999999</v>
      </c>
      <c r="CP283" s="113">
        <v>429.7</v>
      </c>
      <c r="CQ283" s="113">
        <v>401.2</v>
      </c>
      <c r="CR283" s="113">
        <v>386.8</v>
      </c>
      <c r="CS283" s="113">
        <v>372.4</v>
      </c>
      <c r="CT283" s="113">
        <v>358</v>
      </c>
      <c r="CU283" s="113">
        <v>1343.6</v>
      </c>
      <c r="CV283" s="113">
        <v>2170.6999999999998</v>
      </c>
      <c r="CW283" s="113">
        <v>2108.0500000000002</v>
      </c>
      <c r="CX283" s="113">
        <v>2231.15</v>
      </c>
      <c r="CY283" s="113">
        <v>537.62153999999998</v>
      </c>
      <c r="CZ283" s="113">
        <v>595.36491999999998</v>
      </c>
      <c r="DA283" s="113">
        <v>644.62001999999995</v>
      </c>
      <c r="DB283" s="113">
        <v>817.54450999999995</v>
      </c>
      <c r="DC283" s="113">
        <v>669.36458000000005</v>
      </c>
      <c r="DD283" s="113">
        <v>1539.1478199999999</v>
      </c>
      <c r="DE283" s="113">
        <v>2420.5180700000001</v>
      </c>
      <c r="DF283" s="113">
        <v>2516.8991999999998</v>
      </c>
      <c r="DG283" s="113">
        <v>2672.6223799999998</v>
      </c>
      <c r="DH283" s="113">
        <v>1127.2031400000001</v>
      </c>
      <c r="DI283" s="113">
        <v>1221.6460400000001</v>
      </c>
      <c r="DJ283" s="113">
        <v>1635.9084600000001</v>
      </c>
      <c r="DK283" s="113">
        <v>1862.7150200000001</v>
      </c>
      <c r="DL283" s="113">
        <v>1849.2854500000001</v>
      </c>
      <c r="DM283" s="113">
        <v>2735.5438899999999</v>
      </c>
      <c r="DN283" s="113">
        <v>3306.9391000000001</v>
      </c>
      <c r="DO283" s="113">
        <v>2779.2015099999999</v>
      </c>
      <c r="DP283" s="113">
        <v>2916.1264299999998</v>
      </c>
      <c r="DQ283" s="112">
        <v>-589.58159999999998</v>
      </c>
      <c r="DR283" s="112">
        <v>-626.28111999999999</v>
      </c>
      <c r="DS283" s="112">
        <v>-991.28844000000004</v>
      </c>
      <c r="DT283" s="112">
        <v>-1045.1705099999999</v>
      </c>
      <c r="DU283" s="112">
        <v>-1179.9208699999999</v>
      </c>
      <c r="DV283" s="112">
        <v>-1196.39607</v>
      </c>
      <c r="DW283" s="112">
        <v>-886.42102999999997</v>
      </c>
      <c r="DX283" s="112">
        <v>-262.30230999999998</v>
      </c>
      <c r="DY283" s="112">
        <v>-243.50405000000001</v>
      </c>
      <c r="DZ283" s="112">
        <v>-11.13386</v>
      </c>
      <c r="EA283" s="112">
        <v>-3.7267100000000002</v>
      </c>
      <c r="EB283" s="112">
        <v>-7.6162599999999996</v>
      </c>
      <c r="EC283" s="112">
        <v>4.4284299999999996</v>
      </c>
      <c r="ED283" s="112">
        <v>13.51408</v>
      </c>
      <c r="EE283" s="112">
        <v>-8.5806500000000003</v>
      </c>
      <c r="EF283" s="112">
        <v>-3.8602699999999999</v>
      </c>
      <c r="EG283" s="112">
        <v>6.5320000000000003E-2</v>
      </c>
      <c r="EH283" s="112">
        <v>14.995050000000001</v>
      </c>
      <c r="EI283" s="112">
        <v>2.7051400000000001</v>
      </c>
      <c r="EJ283" s="112">
        <v>32.975290000000001</v>
      </c>
      <c r="EK283" s="112">
        <v>23.93374</v>
      </c>
      <c r="EL283" s="112">
        <v>40.33643</v>
      </c>
      <c r="EM283" s="112">
        <v>55.086080000000003</v>
      </c>
      <c r="EN283" s="112">
        <v>33.698349999999998</v>
      </c>
      <c r="EO283" s="112">
        <v>32.797730000000001</v>
      </c>
      <c r="EP283" s="112">
        <v>26.992319999999999</v>
      </c>
      <c r="EQ283" s="114">
        <v>31.745049999999999</v>
      </c>
    </row>
    <row r="284" spans="1:147" x14ac:dyDescent="0.25">
      <c r="A284" s="110" t="s">
        <v>148</v>
      </c>
      <c r="B284" s="110">
        <v>5828</v>
      </c>
      <c r="C284" s="110"/>
      <c r="D284" s="111">
        <v>446.02766000000003</v>
      </c>
      <c r="E284" s="111">
        <v>460.52926000000002</v>
      </c>
      <c r="F284" s="111">
        <v>490.38693999999998</v>
      </c>
      <c r="G284" s="111">
        <v>445.12401</v>
      </c>
      <c r="H284" s="111">
        <v>517.66726000000006</v>
      </c>
      <c r="I284" s="111">
        <v>438.04244</v>
      </c>
      <c r="J284" s="111">
        <v>521.88738999999998</v>
      </c>
      <c r="K284" s="111">
        <v>457.22694999999999</v>
      </c>
      <c r="L284" s="111">
        <v>368.67153000000002</v>
      </c>
      <c r="M284" s="111">
        <v>466.87232999999998</v>
      </c>
      <c r="N284" s="111">
        <v>490.45576999999997</v>
      </c>
      <c r="O284" s="111">
        <v>435.06506000000002</v>
      </c>
      <c r="P284" s="111">
        <v>467.35009000000002</v>
      </c>
      <c r="Q284" s="111">
        <v>530.24465999999995</v>
      </c>
      <c r="R284" s="111">
        <v>502.23307</v>
      </c>
      <c r="S284" s="111">
        <v>505.49133</v>
      </c>
      <c r="T284" s="111">
        <v>442.11995999999999</v>
      </c>
      <c r="U284" s="111">
        <v>512.21546999999998</v>
      </c>
      <c r="V284" s="112">
        <v>-20.844670000000001</v>
      </c>
      <c r="W284" s="112">
        <v>-29.92651</v>
      </c>
      <c r="X284" s="112">
        <v>55.32188</v>
      </c>
      <c r="Y284" s="112">
        <v>-22.22608</v>
      </c>
      <c r="Z284" s="112">
        <v>-12.5773999999999</v>
      </c>
      <c r="AA284" s="112">
        <v>-64.190629999999999</v>
      </c>
      <c r="AB284" s="112">
        <v>16.396059999999999</v>
      </c>
      <c r="AC284" s="112">
        <v>15.10699</v>
      </c>
      <c r="AD284" s="112">
        <v>-143.54393999999999</v>
      </c>
      <c r="AE284" s="111">
        <v>399.66966000000002</v>
      </c>
      <c r="AF284" s="111">
        <v>390.48986000000002</v>
      </c>
      <c r="AG284" s="111">
        <v>398.93979000000002</v>
      </c>
      <c r="AH284" s="111">
        <v>374.77265999999997</v>
      </c>
      <c r="AI284" s="111">
        <v>444.96686</v>
      </c>
      <c r="AJ284" s="111">
        <v>389.56074000000001</v>
      </c>
      <c r="AK284" s="111">
        <v>453.50249000000002</v>
      </c>
      <c r="AL284" s="111">
        <v>386.13184999999999</v>
      </c>
      <c r="AM284" s="111">
        <v>327.39953000000003</v>
      </c>
      <c r="AN284" s="112">
        <v>67.202669999999998</v>
      </c>
      <c r="AO284" s="112">
        <v>99.965909999999994</v>
      </c>
      <c r="AP284" s="112">
        <v>36.12527</v>
      </c>
      <c r="AQ284" s="112">
        <v>92.577430000000007</v>
      </c>
      <c r="AR284" s="112">
        <v>85.277799999999999</v>
      </c>
      <c r="AS284" s="112">
        <v>112.67233</v>
      </c>
      <c r="AT284" s="112">
        <v>51.988840000000003</v>
      </c>
      <c r="AU284" s="112">
        <v>55.988109999999999</v>
      </c>
      <c r="AV284" s="112">
        <v>184.81594000000001</v>
      </c>
      <c r="AW284" s="113">
        <v>24.515999999999998</v>
      </c>
      <c r="AX284" s="113">
        <v>43.122399999999999</v>
      </c>
      <c r="AY284" s="113">
        <v>433.76564999999999</v>
      </c>
      <c r="AZ284" s="113">
        <v>214.27005</v>
      </c>
      <c r="BA284" s="113">
        <v>33.998399999999997</v>
      </c>
      <c r="BB284" s="113">
        <v>26.889900000000001</v>
      </c>
      <c r="BC284" s="113">
        <v>91.207949999999997</v>
      </c>
      <c r="BD284" s="113">
        <v>76.175250000000005</v>
      </c>
      <c r="BE284" s="113">
        <v>548.34193000000005</v>
      </c>
      <c r="BF284" s="112">
        <v>0</v>
      </c>
      <c r="BG284" s="112">
        <v>0</v>
      </c>
      <c r="BH284" s="112">
        <v>5</v>
      </c>
      <c r="BI284" s="112">
        <v>14</v>
      </c>
      <c r="BJ284" s="112">
        <v>60</v>
      </c>
      <c r="BK284" s="112">
        <v>101.812</v>
      </c>
      <c r="BL284" s="112">
        <v>4.7439999999999998</v>
      </c>
      <c r="BM284" s="112">
        <v>36.086089999999999</v>
      </c>
      <c r="BN284" s="112">
        <v>206.69129000000001</v>
      </c>
      <c r="BO284" s="112">
        <v>24.515999999999998</v>
      </c>
      <c r="BP284" s="112">
        <v>43.122399999999999</v>
      </c>
      <c r="BQ284" s="112">
        <v>428.76564999999999</v>
      </c>
      <c r="BR284" s="112">
        <v>200.27005</v>
      </c>
      <c r="BS284" s="112">
        <v>-26.0016</v>
      </c>
      <c r="BT284" s="112">
        <v>-74.9221</v>
      </c>
      <c r="BU284" s="112">
        <v>86.463949999999997</v>
      </c>
      <c r="BV284" s="112">
        <v>40.08916</v>
      </c>
      <c r="BW284" s="112">
        <v>341.65064000000001</v>
      </c>
      <c r="BX284" s="112">
        <v>424.18565999999998</v>
      </c>
      <c r="BY284" s="112">
        <v>433.61225999999999</v>
      </c>
      <c r="BZ284" s="112">
        <v>832.70543999999995</v>
      </c>
      <c r="CA284" s="112">
        <v>589.04271000000006</v>
      </c>
      <c r="CB284" s="112">
        <v>478.96526</v>
      </c>
      <c r="CC284" s="112">
        <v>416.45064000000002</v>
      </c>
      <c r="CD284" s="112">
        <v>544.71043999999995</v>
      </c>
      <c r="CE284" s="112">
        <v>462.30709999999999</v>
      </c>
      <c r="CF284" s="112">
        <v>875.74145999999996</v>
      </c>
      <c r="CG284" s="112">
        <v>-42.686669999999999</v>
      </c>
      <c r="CH284" s="112">
        <v>-56.843510000000002</v>
      </c>
      <c r="CI284" s="112">
        <v>392.64037999999999</v>
      </c>
      <c r="CJ284" s="112">
        <v>107.69262000000001</v>
      </c>
      <c r="CK284" s="112">
        <v>-111.2794</v>
      </c>
      <c r="CL284" s="112">
        <v>-187.59442999999999</v>
      </c>
      <c r="CM284" s="112">
        <v>34.475110000000001</v>
      </c>
      <c r="CN284" s="112">
        <v>-15.898949999999999</v>
      </c>
      <c r="CO284" s="112">
        <v>156.8347</v>
      </c>
      <c r="CP284" s="113">
        <v>46</v>
      </c>
      <c r="CQ284" s="113">
        <v>0</v>
      </c>
      <c r="CR284" s="113">
        <v>295</v>
      </c>
      <c r="CS284" s="113">
        <v>473</v>
      </c>
      <c r="CT284" s="113">
        <v>440</v>
      </c>
      <c r="CU284" s="113">
        <v>362</v>
      </c>
      <c r="CV284" s="113">
        <v>242.18799999999999</v>
      </c>
      <c r="CW284" s="113">
        <v>224.18799999999999</v>
      </c>
      <c r="CX284" s="113">
        <v>500</v>
      </c>
      <c r="CY284" s="113">
        <v>102.35881999999999</v>
      </c>
      <c r="CZ284" s="113">
        <v>18.448560000000001</v>
      </c>
      <c r="DA284" s="113">
        <v>313.96454</v>
      </c>
      <c r="DB284" s="113">
        <v>482.75848000000002</v>
      </c>
      <c r="DC284" s="113">
        <v>504.99531000000002</v>
      </c>
      <c r="DD284" s="113">
        <v>414.38688000000002</v>
      </c>
      <c r="DE284" s="113">
        <v>277.96845999999999</v>
      </c>
      <c r="DF284" s="113">
        <v>269.53564999999998</v>
      </c>
      <c r="DG284" s="113">
        <v>569.40706999999998</v>
      </c>
      <c r="DH284" s="113">
        <v>583.69929999999999</v>
      </c>
      <c r="DI284" s="113">
        <v>557.61935000000005</v>
      </c>
      <c r="DJ284" s="113">
        <v>460.49495000000002</v>
      </c>
      <c r="DK284" s="113">
        <v>520.88147000000004</v>
      </c>
      <c r="DL284" s="113">
        <v>654.52769999999998</v>
      </c>
      <c r="DM284" s="113">
        <v>752.11369999999999</v>
      </c>
      <c r="DN284" s="113">
        <v>581.22017000000005</v>
      </c>
      <c r="DO284" s="113">
        <v>589.61330999999996</v>
      </c>
      <c r="DP284" s="113">
        <v>739.03506000000004</v>
      </c>
      <c r="DQ284" s="112">
        <v>-481.34048000000001</v>
      </c>
      <c r="DR284" s="112">
        <v>-539.17079000000001</v>
      </c>
      <c r="DS284" s="112">
        <v>-146.53040999999999</v>
      </c>
      <c r="DT284" s="112">
        <v>-38.122990000000001</v>
      </c>
      <c r="DU284" s="112">
        <v>-149.53238999999999</v>
      </c>
      <c r="DV284" s="112">
        <v>-337.72681999999998</v>
      </c>
      <c r="DW284" s="112">
        <v>-303.25171</v>
      </c>
      <c r="DX284" s="112">
        <v>-320.07765999999998</v>
      </c>
      <c r="DY284" s="112">
        <v>-169.62799000000001</v>
      </c>
      <c r="DZ284" s="112">
        <v>-7.6079400000000001</v>
      </c>
      <c r="EA284" s="112">
        <v>-8.9049099999999992</v>
      </c>
      <c r="EB284" s="112">
        <v>-6.0840699999999996</v>
      </c>
      <c r="EC284" s="112">
        <v>-1.37802</v>
      </c>
      <c r="ED284" s="112">
        <v>0.40076000000000001</v>
      </c>
      <c r="EE284" s="112">
        <v>-7.9893299999999998</v>
      </c>
      <c r="EF284" s="112">
        <v>-14.08534</v>
      </c>
      <c r="EG284" s="112">
        <v>-9.3049900000000001</v>
      </c>
      <c r="EH284" s="112">
        <v>-8.2968299999999999</v>
      </c>
      <c r="EI284" s="112">
        <v>38.750059999999998</v>
      </c>
      <c r="EJ284" s="112">
        <v>61.13409</v>
      </c>
      <c r="EK284" s="112">
        <v>85.362930000000006</v>
      </c>
      <c r="EL284" s="112">
        <v>68.972980000000007</v>
      </c>
      <c r="EM284" s="112">
        <v>73.100759999999994</v>
      </c>
      <c r="EN284" s="112">
        <v>40.492669999999997</v>
      </c>
      <c r="EO284" s="112">
        <v>54.299660000000003</v>
      </c>
      <c r="EP284" s="112">
        <v>61.790010000000002</v>
      </c>
      <c r="EQ284" s="114">
        <v>32.975169999999999</v>
      </c>
    </row>
    <row r="285" spans="1:147" x14ac:dyDescent="0.25">
      <c r="A285" s="110" t="s">
        <v>147</v>
      </c>
      <c r="B285" s="110">
        <v>5932</v>
      </c>
      <c r="C285" s="110"/>
      <c r="D285" s="111">
        <v>829.29007000000001</v>
      </c>
      <c r="E285" s="111">
        <v>826.22207000000003</v>
      </c>
      <c r="F285" s="111">
        <v>783.27292999999997</v>
      </c>
      <c r="G285" s="111">
        <v>977.66539999999998</v>
      </c>
      <c r="H285" s="111">
        <v>841.24078999999995</v>
      </c>
      <c r="I285" s="111">
        <v>960.50122999999996</v>
      </c>
      <c r="J285" s="111">
        <v>1087.09202</v>
      </c>
      <c r="K285" s="111">
        <v>1025.6899000000001</v>
      </c>
      <c r="L285" s="111">
        <v>1036.1245899999999</v>
      </c>
      <c r="M285" s="111">
        <v>835.40975000000003</v>
      </c>
      <c r="N285" s="111">
        <v>763.85499000000004</v>
      </c>
      <c r="O285" s="111">
        <v>848.94394999999997</v>
      </c>
      <c r="P285" s="111">
        <v>1066.6862000000001</v>
      </c>
      <c r="Q285" s="111">
        <v>1024.4628299999999</v>
      </c>
      <c r="R285" s="111">
        <v>1029.6002100000001</v>
      </c>
      <c r="S285" s="111">
        <v>1043.12628</v>
      </c>
      <c r="T285" s="111">
        <v>860.31069000000002</v>
      </c>
      <c r="U285" s="111">
        <v>981.29101000000003</v>
      </c>
      <c r="V285" s="112">
        <v>-6.1196800000000202</v>
      </c>
      <c r="W285" s="112">
        <v>62.367080000000001</v>
      </c>
      <c r="X285" s="112">
        <v>-65.671019999999999</v>
      </c>
      <c r="Y285" s="112">
        <v>-89.020800000000094</v>
      </c>
      <c r="Z285" s="112">
        <v>-183.22203999999999</v>
      </c>
      <c r="AA285" s="112">
        <v>-69.098980000000097</v>
      </c>
      <c r="AB285" s="112">
        <v>43.965740000000103</v>
      </c>
      <c r="AC285" s="112">
        <v>165.37921</v>
      </c>
      <c r="AD285" s="112">
        <v>54.833579999999898</v>
      </c>
      <c r="AE285" s="111">
        <v>803.98906999999997</v>
      </c>
      <c r="AF285" s="111">
        <v>801.92206999999996</v>
      </c>
      <c r="AG285" s="111">
        <v>766.97293000000002</v>
      </c>
      <c r="AH285" s="111">
        <v>969.36540000000002</v>
      </c>
      <c r="AI285" s="111">
        <v>832.94078999999999</v>
      </c>
      <c r="AJ285" s="111">
        <v>952.20123000000001</v>
      </c>
      <c r="AK285" s="111">
        <v>1078.7920200000001</v>
      </c>
      <c r="AL285" s="111">
        <v>1017.3899</v>
      </c>
      <c r="AM285" s="111">
        <v>1027.8245899999999</v>
      </c>
      <c r="AN285" s="112">
        <v>31.4206800000001</v>
      </c>
      <c r="AO285" s="112">
        <v>-38.067079999999898</v>
      </c>
      <c r="AP285" s="112">
        <v>81.971019999999996</v>
      </c>
      <c r="AQ285" s="112">
        <v>97.320800000000105</v>
      </c>
      <c r="AR285" s="112">
        <v>191.52204</v>
      </c>
      <c r="AS285" s="112">
        <v>77.398980000000094</v>
      </c>
      <c r="AT285" s="112">
        <v>-35.665740000000099</v>
      </c>
      <c r="AU285" s="112">
        <v>-157.07920999999999</v>
      </c>
      <c r="AV285" s="112">
        <v>-46.533579999999901</v>
      </c>
      <c r="AW285" s="113">
        <v>25.507899999999999</v>
      </c>
      <c r="AX285" s="113">
        <v>3.78</v>
      </c>
      <c r="AY285" s="113">
        <v>6.7</v>
      </c>
      <c r="AZ285" s="113">
        <v>14.692</v>
      </c>
      <c r="BA285" s="113">
        <v>3.4739</v>
      </c>
      <c r="BB285" s="113">
        <v>3.7374999999999998</v>
      </c>
      <c r="BC285" s="113">
        <v>2.42</v>
      </c>
      <c r="BD285" s="113">
        <v>20.803349999999998</v>
      </c>
      <c r="BE285" s="113">
        <v>18.093599999999999</v>
      </c>
      <c r="BF285" s="112">
        <v>0</v>
      </c>
      <c r="BG285" s="112">
        <v>0</v>
      </c>
      <c r="BH285" s="112">
        <v>0</v>
      </c>
      <c r="BI285" s="112">
        <v>0</v>
      </c>
      <c r="BJ285" s="112">
        <v>0</v>
      </c>
      <c r="BK285" s="112">
        <v>0</v>
      </c>
      <c r="BL285" s="112">
        <v>0</v>
      </c>
      <c r="BM285" s="112">
        <v>0</v>
      </c>
      <c r="BN285" s="112">
        <v>0</v>
      </c>
      <c r="BO285" s="112">
        <v>25.507899999999999</v>
      </c>
      <c r="BP285" s="112">
        <v>3.78</v>
      </c>
      <c r="BQ285" s="112">
        <v>6.7</v>
      </c>
      <c r="BR285" s="112">
        <v>14.692</v>
      </c>
      <c r="BS285" s="112">
        <v>3.4739</v>
      </c>
      <c r="BT285" s="112">
        <v>3.7374999999999998</v>
      </c>
      <c r="BU285" s="112">
        <v>2.42</v>
      </c>
      <c r="BV285" s="112">
        <v>20.803349999999998</v>
      </c>
      <c r="BW285" s="112">
        <v>18.093599999999999</v>
      </c>
      <c r="BX285" s="112">
        <v>829.49697000000003</v>
      </c>
      <c r="BY285" s="112">
        <v>805.70207000000005</v>
      </c>
      <c r="BZ285" s="112">
        <v>773.67292999999995</v>
      </c>
      <c r="CA285" s="112">
        <v>984.05740000000003</v>
      </c>
      <c r="CB285" s="112">
        <v>836.41468999999995</v>
      </c>
      <c r="CC285" s="112">
        <v>955.93872999999996</v>
      </c>
      <c r="CD285" s="112">
        <v>1081.2120199999999</v>
      </c>
      <c r="CE285" s="112">
        <v>1038.19325</v>
      </c>
      <c r="CF285" s="112">
        <v>1045.9181900000001</v>
      </c>
      <c r="CG285" s="112">
        <v>-5.9127799999999997</v>
      </c>
      <c r="CH285" s="112">
        <v>41.847079999999998</v>
      </c>
      <c r="CI285" s="112">
        <v>-75.271019999999993</v>
      </c>
      <c r="CJ285" s="112">
        <v>-82.628799999999998</v>
      </c>
      <c r="CK285" s="112">
        <v>-188.04813999999999</v>
      </c>
      <c r="CL285" s="112">
        <v>-73.661479999999997</v>
      </c>
      <c r="CM285" s="112">
        <v>38.085740000000001</v>
      </c>
      <c r="CN285" s="112">
        <v>177.88256000000001</v>
      </c>
      <c r="CO285" s="112">
        <v>64.627179999999996</v>
      </c>
      <c r="CP285" s="113">
        <v>380</v>
      </c>
      <c r="CQ285" s="113">
        <v>380</v>
      </c>
      <c r="CR285" s="113">
        <v>380</v>
      </c>
      <c r="CS285" s="113">
        <v>200</v>
      </c>
      <c r="CT285" s="113">
        <v>200</v>
      </c>
      <c r="CU285" s="113">
        <v>200</v>
      </c>
      <c r="CV285" s="113">
        <v>200</v>
      </c>
      <c r="CW285" s="113">
        <v>470</v>
      </c>
      <c r="CX285" s="113">
        <v>460</v>
      </c>
      <c r="CY285" s="113">
        <v>423.93585000000002</v>
      </c>
      <c r="CZ285" s="113">
        <v>445.6463</v>
      </c>
      <c r="DA285" s="113">
        <v>432.27555000000001</v>
      </c>
      <c r="DB285" s="113">
        <v>234.56280000000001</v>
      </c>
      <c r="DC285" s="113">
        <v>324.02136000000002</v>
      </c>
      <c r="DD285" s="113">
        <v>290.48950000000002</v>
      </c>
      <c r="DE285" s="113">
        <v>294.09460000000001</v>
      </c>
      <c r="DF285" s="113">
        <v>612.97805000000005</v>
      </c>
      <c r="DG285" s="113">
        <v>607.20252000000005</v>
      </c>
      <c r="DH285" s="113">
        <v>1115.22406</v>
      </c>
      <c r="DI285" s="113">
        <v>1095.08743</v>
      </c>
      <c r="DJ285" s="113">
        <v>1156.9876999999999</v>
      </c>
      <c r="DK285" s="113">
        <v>1041.9037499999999</v>
      </c>
      <c r="DL285" s="113">
        <v>1319.4104500000001</v>
      </c>
      <c r="DM285" s="113">
        <v>1359.54007</v>
      </c>
      <c r="DN285" s="113">
        <v>1325.05943</v>
      </c>
      <c r="DO285" s="113">
        <v>1466.06032</v>
      </c>
      <c r="DP285" s="113">
        <v>1395.65761</v>
      </c>
      <c r="DQ285" s="112">
        <v>-691.28821000000005</v>
      </c>
      <c r="DR285" s="112">
        <v>-649.44113000000004</v>
      </c>
      <c r="DS285" s="112">
        <v>-724.71214999999995</v>
      </c>
      <c r="DT285" s="112">
        <v>-807.34095000000002</v>
      </c>
      <c r="DU285" s="112">
        <v>-995.38909000000001</v>
      </c>
      <c r="DV285" s="112">
        <v>-1069.0505700000001</v>
      </c>
      <c r="DW285" s="112">
        <v>-1030.9648299999999</v>
      </c>
      <c r="DX285" s="112">
        <v>-853.08226999999999</v>
      </c>
      <c r="DY285" s="112">
        <v>-788.45509000000004</v>
      </c>
      <c r="DZ285" s="112">
        <v>-3.2122199999999999</v>
      </c>
      <c r="EA285" s="112">
        <v>-2.6215199999999999</v>
      </c>
      <c r="EB285" s="112">
        <v>-6.2839</v>
      </c>
      <c r="EC285" s="112">
        <v>-1.49098</v>
      </c>
      <c r="ED285" s="112">
        <v>-4.9917199999999999</v>
      </c>
      <c r="EE285" s="112">
        <v>7.8350799999999996</v>
      </c>
      <c r="EF285" s="112">
        <v>12.265309999999999</v>
      </c>
      <c r="EG285" s="112">
        <v>5.0265599999999999</v>
      </c>
      <c r="EH285" s="112">
        <v>5.95322</v>
      </c>
      <c r="EI285" s="112">
        <v>22.08878</v>
      </c>
      <c r="EJ285" s="112">
        <v>21.67848</v>
      </c>
      <c r="EK285" s="112">
        <v>10.0161</v>
      </c>
      <c r="EL285" s="112">
        <v>6.8090200000000003</v>
      </c>
      <c r="EM285" s="112">
        <v>3.3082799999999999</v>
      </c>
      <c r="EN285" s="112">
        <v>16.135079999999999</v>
      </c>
      <c r="EO285" s="112">
        <v>20.56531</v>
      </c>
      <c r="EP285" s="112">
        <v>13.326560000000001</v>
      </c>
      <c r="EQ285" s="114">
        <v>14.253220000000001</v>
      </c>
    </row>
    <row r="286" spans="1:147" x14ac:dyDescent="0.25">
      <c r="A286" s="110" t="s">
        <v>146</v>
      </c>
      <c r="B286" s="110">
        <v>5831</v>
      </c>
      <c r="C286" s="110"/>
      <c r="D286" s="111">
        <v>10739.4539</v>
      </c>
      <c r="E286" s="111">
        <v>11090.38593</v>
      </c>
      <c r="F286" s="111">
        <v>11822.02284</v>
      </c>
      <c r="G286" s="111">
        <v>11430.124169999999</v>
      </c>
      <c r="H286" s="111">
        <v>11674.149579999999</v>
      </c>
      <c r="I286" s="111">
        <v>12657.221869999999</v>
      </c>
      <c r="J286" s="111">
        <v>12861.28973</v>
      </c>
      <c r="K286" s="111">
        <v>12403.16338</v>
      </c>
      <c r="L286" s="111">
        <v>14707.84547</v>
      </c>
      <c r="M286" s="111">
        <v>11779.25282</v>
      </c>
      <c r="N286" s="111">
        <v>11765.719709999999</v>
      </c>
      <c r="O286" s="111">
        <v>13692.87738</v>
      </c>
      <c r="P286" s="111">
        <v>12426.312540000001</v>
      </c>
      <c r="Q286" s="111">
        <v>14703.77766</v>
      </c>
      <c r="R286" s="111">
        <v>13582.247950000001</v>
      </c>
      <c r="S286" s="111">
        <v>12555.07503</v>
      </c>
      <c r="T286" s="111">
        <v>13517.717930000001</v>
      </c>
      <c r="U286" s="111">
        <v>14791.11744</v>
      </c>
      <c r="V286" s="112">
        <v>-1039.79892</v>
      </c>
      <c r="W286" s="112">
        <v>-675.33377999999902</v>
      </c>
      <c r="X286" s="112">
        <v>-1870.85454</v>
      </c>
      <c r="Y286" s="112">
        <v>-996.18837000000201</v>
      </c>
      <c r="Z286" s="112">
        <v>-3029.62808</v>
      </c>
      <c r="AA286" s="112">
        <v>-925.026080000001</v>
      </c>
      <c r="AB286" s="112">
        <v>306.21469999999999</v>
      </c>
      <c r="AC286" s="112">
        <v>-1114.5545500000001</v>
      </c>
      <c r="AD286" s="112">
        <v>-83.271969999999797</v>
      </c>
      <c r="AE286" s="111">
        <v>9816.7939999999999</v>
      </c>
      <c r="AF286" s="111">
        <v>10165.94593</v>
      </c>
      <c r="AG286" s="111">
        <v>10911.082839999999</v>
      </c>
      <c r="AH286" s="111">
        <v>10385.379269999999</v>
      </c>
      <c r="AI286" s="111">
        <v>10529.53673</v>
      </c>
      <c r="AJ286" s="111">
        <v>11445.23187</v>
      </c>
      <c r="AK286" s="111">
        <v>11837.90473</v>
      </c>
      <c r="AL286" s="111">
        <v>11291.27838</v>
      </c>
      <c r="AM286" s="111">
        <v>13538.883180000001</v>
      </c>
      <c r="AN286" s="112">
        <v>1962.4588200000001</v>
      </c>
      <c r="AO286" s="112">
        <v>1599.77378</v>
      </c>
      <c r="AP286" s="112">
        <v>2781.7945399999999</v>
      </c>
      <c r="AQ286" s="112">
        <v>2040.93327</v>
      </c>
      <c r="AR286" s="112">
        <v>4174.2409299999999</v>
      </c>
      <c r="AS286" s="112">
        <v>2137.0160799999999</v>
      </c>
      <c r="AT286" s="112">
        <v>717.1703</v>
      </c>
      <c r="AU286" s="112">
        <v>2226.4395500000001</v>
      </c>
      <c r="AV286" s="112">
        <v>1252.2342599999999</v>
      </c>
      <c r="AW286" s="113">
        <v>1613.0129999999999</v>
      </c>
      <c r="AX286" s="113">
        <v>3201.5995400000002</v>
      </c>
      <c r="AY286" s="113">
        <v>2446.0712699999999</v>
      </c>
      <c r="AZ286" s="113">
        <v>3698.1034300000001</v>
      </c>
      <c r="BA286" s="113">
        <v>4935.7672300000004</v>
      </c>
      <c r="BB286" s="113">
        <v>3850.6498299999998</v>
      </c>
      <c r="BC286" s="113">
        <v>2877.5054300000002</v>
      </c>
      <c r="BD286" s="113">
        <v>2071.79441</v>
      </c>
      <c r="BE286" s="113">
        <v>1296.1057000000001</v>
      </c>
      <c r="BF286" s="112">
        <v>340.79700000000003</v>
      </c>
      <c r="BG286" s="112">
        <v>347.75335000000001</v>
      </c>
      <c r="BH286" s="112">
        <v>350.46300000000002</v>
      </c>
      <c r="BI286" s="112">
        <v>489.91800000000001</v>
      </c>
      <c r="BJ286" s="112">
        <v>552.51199999999994</v>
      </c>
      <c r="BK286" s="112">
        <v>1050.24107</v>
      </c>
      <c r="BL286" s="112">
        <v>1046.1614500000001</v>
      </c>
      <c r="BM286" s="112">
        <v>670.52376000000004</v>
      </c>
      <c r="BN286" s="112">
        <v>414.47395</v>
      </c>
      <c r="BO286" s="112">
        <v>1272.2159999999999</v>
      </c>
      <c r="BP286" s="112">
        <v>2853.8461900000002</v>
      </c>
      <c r="BQ286" s="112">
        <v>2095.6082700000002</v>
      </c>
      <c r="BR286" s="112">
        <v>3208.18543</v>
      </c>
      <c r="BS286" s="112">
        <v>4383.2552299999998</v>
      </c>
      <c r="BT286" s="112">
        <v>2800.4087599999998</v>
      </c>
      <c r="BU286" s="112">
        <v>1831.3439800000001</v>
      </c>
      <c r="BV286" s="112">
        <v>1401.2706499999999</v>
      </c>
      <c r="BW286" s="112">
        <v>881.63175000000001</v>
      </c>
      <c r="BX286" s="112">
        <v>11429.807000000001</v>
      </c>
      <c r="BY286" s="112">
        <v>13367.545469999999</v>
      </c>
      <c r="BZ286" s="112">
        <v>13357.154109999999</v>
      </c>
      <c r="CA286" s="112">
        <v>14083.4827</v>
      </c>
      <c r="CB286" s="112">
        <v>15465.303959999999</v>
      </c>
      <c r="CC286" s="112">
        <v>15295.8817</v>
      </c>
      <c r="CD286" s="112">
        <v>14715.410159999999</v>
      </c>
      <c r="CE286" s="112">
        <v>13363.07279</v>
      </c>
      <c r="CF286" s="112">
        <v>14834.988880000001</v>
      </c>
      <c r="CG286" s="112">
        <v>-690.24282000000005</v>
      </c>
      <c r="CH286" s="112">
        <v>1254.07241</v>
      </c>
      <c r="CI286" s="112">
        <v>-686.18627000000004</v>
      </c>
      <c r="CJ286" s="112">
        <v>1167.25216</v>
      </c>
      <c r="CK286" s="112">
        <v>209.01429999999999</v>
      </c>
      <c r="CL286" s="112">
        <v>663.39268000000004</v>
      </c>
      <c r="CM286" s="112">
        <v>1114.1736800000001</v>
      </c>
      <c r="CN286" s="112">
        <v>-825.16890000000001</v>
      </c>
      <c r="CO286" s="112">
        <v>-370.60251</v>
      </c>
      <c r="CP286" s="113">
        <v>9065.6759000000002</v>
      </c>
      <c r="CQ286" s="113">
        <v>10618.6759</v>
      </c>
      <c r="CR286" s="113">
        <v>9945.7448499999991</v>
      </c>
      <c r="CS286" s="113">
        <v>9040.7504499999995</v>
      </c>
      <c r="CT286" s="113">
        <v>10588.04175</v>
      </c>
      <c r="CU286" s="113">
        <v>10115.80298</v>
      </c>
      <c r="CV286" s="113">
        <v>11169.634840000001</v>
      </c>
      <c r="CW286" s="113">
        <v>10041.09137</v>
      </c>
      <c r="CX286" s="113">
        <v>8964.5513699999992</v>
      </c>
      <c r="CY286" s="113">
        <v>10332.896559999999</v>
      </c>
      <c r="CZ286" s="113">
        <v>12233.081920000001</v>
      </c>
      <c r="DA286" s="113">
        <v>10810.210080000001</v>
      </c>
      <c r="DB286" s="113">
        <v>10053.237950000001</v>
      </c>
      <c r="DC286" s="113">
        <v>12234.39395</v>
      </c>
      <c r="DD286" s="113">
        <v>11063.12336</v>
      </c>
      <c r="DE286" s="113">
        <v>11735.66237</v>
      </c>
      <c r="DF286" s="113">
        <v>10974.05488</v>
      </c>
      <c r="DG286" s="113">
        <v>10111.20038</v>
      </c>
      <c r="DH286" s="113">
        <v>8764.3596199999993</v>
      </c>
      <c r="DI286" s="113">
        <v>9410.4725699999999</v>
      </c>
      <c r="DJ286" s="113">
        <v>8673.7870000000003</v>
      </c>
      <c r="DK286" s="113">
        <v>6749.5627100000002</v>
      </c>
      <c r="DL286" s="113">
        <v>8721.7044100000003</v>
      </c>
      <c r="DM286" s="113">
        <v>6887.0411400000003</v>
      </c>
      <c r="DN286" s="113">
        <v>6445.4064699999999</v>
      </c>
      <c r="DO286" s="113">
        <v>6508.9678800000002</v>
      </c>
      <c r="DP286" s="113">
        <v>6016.7158900000004</v>
      </c>
      <c r="DQ286" s="112">
        <v>1568.53694</v>
      </c>
      <c r="DR286" s="112">
        <v>2822.6093500000002</v>
      </c>
      <c r="DS286" s="112">
        <v>2136.42308</v>
      </c>
      <c r="DT286" s="112">
        <v>3303.67524</v>
      </c>
      <c r="DU286" s="112">
        <v>3512.6895399999999</v>
      </c>
      <c r="DV286" s="112">
        <v>4176.0822200000002</v>
      </c>
      <c r="DW286" s="112">
        <v>5290.2559000000001</v>
      </c>
      <c r="DX286" s="112">
        <v>4465.0870000000004</v>
      </c>
      <c r="DY286" s="112">
        <v>4094.4844899999998</v>
      </c>
      <c r="DZ286" s="112">
        <v>164.96449000000001</v>
      </c>
      <c r="EA286" s="112">
        <v>148.18566000000001</v>
      </c>
      <c r="EB286" s="112">
        <v>120.85169</v>
      </c>
      <c r="EC286" s="112">
        <v>97.476029999999994</v>
      </c>
      <c r="ED286" s="112">
        <v>91.686279999999996</v>
      </c>
      <c r="EE286" s="112">
        <v>107.58225</v>
      </c>
      <c r="EF286" s="112">
        <v>99.250910000000005</v>
      </c>
      <c r="EG286" s="112">
        <v>85.801770000000005</v>
      </c>
      <c r="EH286" s="112">
        <v>79.216880000000003</v>
      </c>
      <c r="EI286" s="112">
        <v>1087.6244899999999</v>
      </c>
      <c r="EJ286" s="112">
        <v>1072.6256599999999</v>
      </c>
      <c r="EK286" s="112">
        <v>1031.79169</v>
      </c>
      <c r="EL286" s="112">
        <v>1142.2210299999999</v>
      </c>
      <c r="EM286" s="112">
        <v>1236.29928</v>
      </c>
      <c r="EN286" s="112">
        <v>1319.5722499999999</v>
      </c>
      <c r="EO286" s="112">
        <v>1122.63591</v>
      </c>
      <c r="EP286" s="112">
        <v>1197.68677</v>
      </c>
      <c r="EQ286" s="114">
        <v>1248.1788799999999</v>
      </c>
    </row>
    <row r="287" spans="1:147" ht="25.5" x14ac:dyDescent="0.25">
      <c r="A287" s="110" t="s">
        <v>145</v>
      </c>
      <c r="B287" s="110">
        <v>5933</v>
      </c>
      <c r="C287" s="110"/>
      <c r="D287" s="111">
        <v>2032.21317</v>
      </c>
      <c r="E287" s="111">
        <v>2093.80591</v>
      </c>
      <c r="F287" s="111">
        <v>2250.7121900000002</v>
      </c>
      <c r="G287" s="111">
        <v>2409.7597999999998</v>
      </c>
      <c r="H287" s="111">
        <v>2462.3140699999999</v>
      </c>
      <c r="I287" s="111">
        <v>2480.9248200000002</v>
      </c>
      <c r="J287" s="111">
        <v>2552.05368</v>
      </c>
      <c r="K287" s="111">
        <v>2614.4150199999999</v>
      </c>
      <c r="L287" s="111">
        <v>2796.41905</v>
      </c>
      <c r="M287" s="111">
        <v>2273.14041</v>
      </c>
      <c r="N287" s="111">
        <v>2341.5145400000001</v>
      </c>
      <c r="O287" s="111">
        <v>2164.9590400000002</v>
      </c>
      <c r="P287" s="111">
        <v>2407.0256399999998</v>
      </c>
      <c r="Q287" s="111">
        <v>2785.2118300000002</v>
      </c>
      <c r="R287" s="111">
        <v>2902.1936599999999</v>
      </c>
      <c r="S287" s="111">
        <v>2891.8276300000002</v>
      </c>
      <c r="T287" s="111">
        <v>2690.9816000000001</v>
      </c>
      <c r="U287" s="111">
        <v>2761.9241400000001</v>
      </c>
      <c r="V287" s="112">
        <v>-240.92724000000001</v>
      </c>
      <c r="W287" s="112">
        <v>-247.70863</v>
      </c>
      <c r="X287" s="112">
        <v>85.753150000000005</v>
      </c>
      <c r="Y287" s="112">
        <v>2.7341599999999699</v>
      </c>
      <c r="Z287" s="112">
        <v>-322.89776000000001</v>
      </c>
      <c r="AA287" s="112">
        <v>-421.26884000000001</v>
      </c>
      <c r="AB287" s="112">
        <v>-339.77395000000001</v>
      </c>
      <c r="AC287" s="112">
        <v>-76.566580000000201</v>
      </c>
      <c r="AD287" s="112">
        <v>34.494909999999898</v>
      </c>
      <c r="AE287" s="111">
        <v>1939.71317</v>
      </c>
      <c r="AF287" s="111">
        <v>2015.80691</v>
      </c>
      <c r="AG287" s="111">
        <v>2200.7121900000002</v>
      </c>
      <c r="AH287" s="111">
        <v>2359.7597999999998</v>
      </c>
      <c r="AI287" s="111">
        <v>2387.8140699999999</v>
      </c>
      <c r="AJ287" s="111">
        <v>2414.6858200000001</v>
      </c>
      <c r="AK287" s="111">
        <v>2500.55368</v>
      </c>
      <c r="AL287" s="111">
        <v>2541.4150199999999</v>
      </c>
      <c r="AM287" s="111">
        <v>2723.41905</v>
      </c>
      <c r="AN287" s="112">
        <v>333.42723999999998</v>
      </c>
      <c r="AO287" s="112">
        <v>325.70762999999999</v>
      </c>
      <c r="AP287" s="112">
        <v>-35.753149999999998</v>
      </c>
      <c r="AQ287" s="112">
        <v>47.265839999999997</v>
      </c>
      <c r="AR287" s="112">
        <v>397.39776000000001</v>
      </c>
      <c r="AS287" s="112">
        <v>487.50783999999999</v>
      </c>
      <c r="AT287" s="112">
        <v>391.27395000000001</v>
      </c>
      <c r="AU287" s="112">
        <v>149.56657999999999</v>
      </c>
      <c r="AV287" s="112">
        <v>38.505090000000102</v>
      </c>
      <c r="AW287" s="113">
        <v>621.13679999999999</v>
      </c>
      <c r="AX287" s="113">
        <v>0</v>
      </c>
      <c r="AY287" s="113">
        <v>132.6</v>
      </c>
      <c r="AZ287" s="113">
        <v>279.14924999999999</v>
      </c>
      <c r="BA287" s="113">
        <v>764.44854999999995</v>
      </c>
      <c r="BB287" s="113">
        <v>31.550999999999998</v>
      </c>
      <c r="BC287" s="113">
        <v>9.8007000000000009</v>
      </c>
      <c r="BD287" s="113">
        <v>253.91585000000001</v>
      </c>
      <c r="BE287" s="113">
        <v>799.05565000000001</v>
      </c>
      <c r="BF287" s="112">
        <v>28.994</v>
      </c>
      <c r="BG287" s="112">
        <v>0</v>
      </c>
      <c r="BH287" s="112">
        <v>0</v>
      </c>
      <c r="BI287" s="112">
        <v>0</v>
      </c>
      <c r="BJ287" s="112">
        <v>362.36515000000003</v>
      </c>
      <c r="BK287" s="112">
        <v>229.97839999999999</v>
      </c>
      <c r="BL287" s="112">
        <v>0</v>
      </c>
      <c r="BM287" s="112">
        <v>0</v>
      </c>
      <c r="BN287" s="112">
        <v>5</v>
      </c>
      <c r="BO287" s="112">
        <v>592.14279999999997</v>
      </c>
      <c r="BP287" s="112">
        <v>0</v>
      </c>
      <c r="BQ287" s="112">
        <v>132.6</v>
      </c>
      <c r="BR287" s="112">
        <v>279.14924999999999</v>
      </c>
      <c r="BS287" s="112">
        <v>402.08339999999998</v>
      </c>
      <c r="BT287" s="112">
        <v>-198.42740000000001</v>
      </c>
      <c r="BU287" s="112">
        <v>9.8007000000000009</v>
      </c>
      <c r="BV287" s="112">
        <v>253.91585000000001</v>
      </c>
      <c r="BW287" s="112">
        <v>794.05565000000001</v>
      </c>
      <c r="BX287" s="112">
        <v>2560.8499700000002</v>
      </c>
      <c r="BY287" s="112">
        <v>2015.80691</v>
      </c>
      <c r="BZ287" s="112">
        <v>2333.3121900000001</v>
      </c>
      <c r="CA287" s="112">
        <v>2638.9090500000002</v>
      </c>
      <c r="CB287" s="112">
        <v>3152.26262</v>
      </c>
      <c r="CC287" s="112">
        <v>2446.2368200000001</v>
      </c>
      <c r="CD287" s="112">
        <v>2510.3543800000002</v>
      </c>
      <c r="CE287" s="112">
        <v>2795.3308699999998</v>
      </c>
      <c r="CF287" s="112">
        <v>3522.4747000000002</v>
      </c>
      <c r="CG287" s="112">
        <v>258.71555999999998</v>
      </c>
      <c r="CH287" s="112">
        <v>-325.70762999999999</v>
      </c>
      <c r="CI287" s="112">
        <v>168.35315</v>
      </c>
      <c r="CJ287" s="112">
        <v>231.88341</v>
      </c>
      <c r="CK287" s="112">
        <v>4.6856400000000002</v>
      </c>
      <c r="CL287" s="112">
        <v>-685.93524000000002</v>
      </c>
      <c r="CM287" s="112">
        <v>-381.47325000000001</v>
      </c>
      <c r="CN287" s="112">
        <v>104.34927</v>
      </c>
      <c r="CO287" s="112">
        <v>755.55056000000002</v>
      </c>
      <c r="CP287" s="113">
        <v>1062.6400000000001</v>
      </c>
      <c r="CQ287" s="113">
        <v>992.64</v>
      </c>
      <c r="CR287" s="113">
        <v>530</v>
      </c>
      <c r="CS287" s="113">
        <v>970</v>
      </c>
      <c r="CT287" s="113">
        <v>800</v>
      </c>
      <c r="CU287" s="113">
        <v>757.25504999999998</v>
      </c>
      <c r="CV287" s="113">
        <v>680</v>
      </c>
      <c r="CW287" s="113">
        <v>600</v>
      </c>
      <c r="CX287" s="113">
        <v>1260</v>
      </c>
      <c r="CY287" s="113">
        <v>1236.4755500000001</v>
      </c>
      <c r="CZ287" s="113">
        <v>1254.8984499999999</v>
      </c>
      <c r="DA287" s="113">
        <v>791.22645</v>
      </c>
      <c r="DB287" s="113">
        <v>1163.2387000000001</v>
      </c>
      <c r="DC287" s="113">
        <v>1136.91995</v>
      </c>
      <c r="DD287" s="113">
        <v>1043.60285</v>
      </c>
      <c r="DE287" s="113">
        <v>878.27734999999996</v>
      </c>
      <c r="DF287" s="113">
        <v>964.73009000000002</v>
      </c>
      <c r="DG287" s="113">
        <v>1549.7596900000001</v>
      </c>
      <c r="DH287" s="113">
        <v>1522.41292</v>
      </c>
      <c r="DI287" s="113">
        <v>1866.5434499999999</v>
      </c>
      <c r="DJ287" s="113">
        <v>1234.5183</v>
      </c>
      <c r="DK287" s="113">
        <v>1374.64714</v>
      </c>
      <c r="DL287" s="113">
        <v>1343.64275</v>
      </c>
      <c r="DM287" s="113">
        <v>1936.26089</v>
      </c>
      <c r="DN287" s="113">
        <v>2152.4086400000001</v>
      </c>
      <c r="DO287" s="113">
        <v>2134.5121100000001</v>
      </c>
      <c r="DP287" s="113">
        <v>1840.27415</v>
      </c>
      <c r="DQ287" s="112">
        <v>-285.93736999999999</v>
      </c>
      <c r="DR287" s="112">
        <v>-611.64499999999998</v>
      </c>
      <c r="DS287" s="112">
        <v>-443.29185000000001</v>
      </c>
      <c r="DT287" s="112">
        <v>-211.40844000000001</v>
      </c>
      <c r="DU287" s="112">
        <v>-206.72280000000001</v>
      </c>
      <c r="DV287" s="112">
        <v>-892.65804000000003</v>
      </c>
      <c r="DW287" s="112">
        <v>-1274.13129</v>
      </c>
      <c r="DX287" s="112">
        <v>-1169.7820200000001</v>
      </c>
      <c r="DY287" s="112">
        <v>-290.51445999999999</v>
      </c>
      <c r="DZ287" s="112">
        <v>14.96626</v>
      </c>
      <c r="EA287" s="112">
        <v>12.27103</v>
      </c>
      <c r="EB287" s="112">
        <v>4.21922</v>
      </c>
      <c r="EC287" s="112">
        <v>-1.58386</v>
      </c>
      <c r="ED287" s="112">
        <v>-3.9559299999999999</v>
      </c>
      <c r="EE287" s="112">
        <v>-45.433579999999999</v>
      </c>
      <c r="EF287" s="112">
        <v>-7.4041399999999999</v>
      </c>
      <c r="EG287" s="112">
        <v>-36.89</v>
      </c>
      <c r="EH287" s="112">
        <v>-13.37998</v>
      </c>
      <c r="EI287" s="112">
        <v>107.46626000000001</v>
      </c>
      <c r="EJ287" s="112">
        <v>90.270030000000006</v>
      </c>
      <c r="EK287" s="112">
        <v>54.21922</v>
      </c>
      <c r="EL287" s="112">
        <v>48.416139999999999</v>
      </c>
      <c r="EM287" s="112">
        <v>70.544070000000005</v>
      </c>
      <c r="EN287" s="112">
        <v>20.805420000000002</v>
      </c>
      <c r="EO287" s="112">
        <v>44.095860000000002</v>
      </c>
      <c r="EP287" s="112">
        <v>36.11</v>
      </c>
      <c r="EQ287" s="114">
        <v>59.620019999999997</v>
      </c>
    </row>
    <row r="288" spans="1:147" ht="25.5" x14ac:dyDescent="0.25">
      <c r="A288" s="110" t="s">
        <v>144</v>
      </c>
      <c r="B288" s="110">
        <v>5763</v>
      </c>
      <c r="C288" s="110"/>
      <c r="D288" s="111">
        <v>2361.5428000000002</v>
      </c>
      <c r="E288" s="111">
        <v>2135.8646600000002</v>
      </c>
      <c r="F288" s="111">
        <v>2162.4230200000002</v>
      </c>
      <c r="G288" s="111">
        <v>2319.93579</v>
      </c>
      <c r="H288" s="111">
        <v>2551.4009999999998</v>
      </c>
      <c r="I288" s="111">
        <v>2630.0212200000001</v>
      </c>
      <c r="J288" s="111">
        <v>2526.3948599999999</v>
      </c>
      <c r="K288" s="111">
        <v>2408.1207899999999</v>
      </c>
      <c r="L288" s="111">
        <v>2437.3251</v>
      </c>
      <c r="M288" s="111">
        <v>2103.3282800000002</v>
      </c>
      <c r="N288" s="111">
        <v>2436.4303199999999</v>
      </c>
      <c r="O288" s="111">
        <v>2230.9225799999999</v>
      </c>
      <c r="P288" s="111">
        <v>2126.1897300000001</v>
      </c>
      <c r="Q288" s="111">
        <v>2361.61636</v>
      </c>
      <c r="R288" s="111">
        <v>2373.89867</v>
      </c>
      <c r="S288" s="111">
        <v>2501.59312</v>
      </c>
      <c r="T288" s="111">
        <v>2393.39174</v>
      </c>
      <c r="U288" s="111">
        <v>2529.6459599999998</v>
      </c>
      <c r="V288" s="112">
        <v>258.21451999999999</v>
      </c>
      <c r="W288" s="112">
        <v>-300.56565999999998</v>
      </c>
      <c r="X288" s="112">
        <v>-68.499559999999704</v>
      </c>
      <c r="Y288" s="112">
        <v>193.74606</v>
      </c>
      <c r="Z288" s="112">
        <v>189.78464</v>
      </c>
      <c r="AA288" s="112">
        <v>256.12254999999999</v>
      </c>
      <c r="AB288" s="112">
        <v>24.801739999999899</v>
      </c>
      <c r="AC288" s="112">
        <v>14.7290499999999</v>
      </c>
      <c r="AD288" s="112">
        <v>-92.320859999999797</v>
      </c>
      <c r="AE288" s="111">
        <v>2297.5279500000001</v>
      </c>
      <c r="AF288" s="111">
        <v>2068.6656600000001</v>
      </c>
      <c r="AG288" s="111">
        <v>2098.9230200000002</v>
      </c>
      <c r="AH288" s="111">
        <v>2256.43579</v>
      </c>
      <c r="AI288" s="111">
        <v>2492.9009999999998</v>
      </c>
      <c r="AJ288" s="111">
        <v>2581.5212200000001</v>
      </c>
      <c r="AK288" s="111">
        <v>2477.8948599999999</v>
      </c>
      <c r="AL288" s="111">
        <v>2359.6207899999999</v>
      </c>
      <c r="AM288" s="111">
        <v>2394.8251</v>
      </c>
      <c r="AN288" s="112">
        <v>-194.19967</v>
      </c>
      <c r="AO288" s="112">
        <v>367.76465999999999</v>
      </c>
      <c r="AP288" s="112">
        <v>131.99956</v>
      </c>
      <c r="AQ288" s="112">
        <v>-130.24606</v>
      </c>
      <c r="AR288" s="112">
        <v>-131.28464</v>
      </c>
      <c r="AS288" s="112">
        <v>-207.62254999999999</v>
      </c>
      <c r="AT288" s="112">
        <v>23.698260000000101</v>
      </c>
      <c r="AU288" s="112">
        <v>33.770950000000099</v>
      </c>
      <c r="AV288" s="112">
        <v>134.82086000000001</v>
      </c>
      <c r="AW288" s="113">
        <v>102.51485</v>
      </c>
      <c r="AX288" s="113">
        <v>3.6989999999999998</v>
      </c>
      <c r="AY288" s="113">
        <v>119.6349</v>
      </c>
      <c r="AZ288" s="113">
        <v>10.119999999999999</v>
      </c>
      <c r="BA288" s="113">
        <v>0</v>
      </c>
      <c r="BB288" s="113">
        <v>0</v>
      </c>
      <c r="BC288" s="113">
        <v>0</v>
      </c>
      <c r="BD288" s="113">
        <v>0</v>
      </c>
      <c r="BE288" s="113">
        <v>0</v>
      </c>
      <c r="BF288" s="112">
        <v>12.95</v>
      </c>
      <c r="BG288" s="112">
        <v>12.95</v>
      </c>
      <c r="BH288" s="112">
        <v>12.95</v>
      </c>
      <c r="BI288" s="112">
        <v>37.950000000000003</v>
      </c>
      <c r="BJ288" s="112">
        <v>40</v>
      </c>
      <c r="BK288" s="112">
        <v>40</v>
      </c>
      <c r="BL288" s="112">
        <v>40</v>
      </c>
      <c r="BM288" s="112">
        <v>40</v>
      </c>
      <c r="BN288" s="112">
        <v>40</v>
      </c>
      <c r="BO288" s="112">
        <v>89.564850000000007</v>
      </c>
      <c r="BP288" s="112">
        <v>-9.2509999999999994</v>
      </c>
      <c r="BQ288" s="112">
        <v>106.6849</v>
      </c>
      <c r="BR288" s="112">
        <v>-27.83</v>
      </c>
      <c r="BS288" s="112">
        <v>-40</v>
      </c>
      <c r="BT288" s="112">
        <v>-40</v>
      </c>
      <c r="BU288" s="112">
        <v>-40</v>
      </c>
      <c r="BV288" s="112">
        <v>-40</v>
      </c>
      <c r="BW288" s="112">
        <v>-40</v>
      </c>
      <c r="BX288" s="112">
        <v>2400.0428000000002</v>
      </c>
      <c r="BY288" s="112">
        <v>2072.3646600000002</v>
      </c>
      <c r="BZ288" s="112">
        <v>2218.5579200000002</v>
      </c>
      <c r="CA288" s="112">
        <v>2266.5557899999999</v>
      </c>
      <c r="CB288" s="112">
        <v>2492.9009999999998</v>
      </c>
      <c r="CC288" s="112">
        <v>2581.5212200000001</v>
      </c>
      <c r="CD288" s="112">
        <v>2477.8948599999999</v>
      </c>
      <c r="CE288" s="112">
        <v>2359.6207899999999</v>
      </c>
      <c r="CF288" s="112">
        <v>2394.8251</v>
      </c>
      <c r="CG288" s="112">
        <v>283.76452</v>
      </c>
      <c r="CH288" s="112">
        <v>-377.01566000000003</v>
      </c>
      <c r="CI288" s="112">
        <v>-25.31466</v>
      </c>
      <c r="CJ288" s="112">
        <v>102.41606</v>
      </c>
      <c r="CK288" s="112">
        <v>91.284639999999996</v>
      </c>
      <c r="CL288" s="112">
        <v>167.62254999999999</v>
      </c>
      <c r="CM288" s="112">
        <v>-63.698259999999998</v>
      </c>
      <c r="CN288" s="112">
        <v>-73.770949999999999</v>
      </c>
      <c r="CO288" s="112">
        <v>-174.82086000000001</v>
      </c>
      <c r="CP288" s="113">
        <v>947.02869999999996</v>
      </c>
      <c r="CQ288" s="113">
        <v>916.05094999999994</v>
      </c>
      <c r="CR288" s="113">
        <v>884.55984999999998</v>
      </c>
      <c r="CS288" s="113">
        <v>852</v>
      </c>
      <c r="CT288" s="113">
        <v>820</v>
      </c>
      <c r="CU288" s="113">
        <v>788</v>
      </c>
      <c r="CV288" s="113">
        <v>756</v>
      </c>
      <c r="CW288" s="113">
        <v>724</v>
      </c>
      <c r="CX288" s="113">
        <v>692</v>
      </c>
      <c r="CY288" s="113">
        <v>1120.78557</v>
      </c>
      <c r="CZ288" s="113">
        <v>1032.4860000000001</v>
      </c>
      <c r="DA288" s="113">
        <v>1005.70751</v>
      </c>
      <c r="DB288" s="113">
        <v>974.09087999999997</v>
      </c>
      <c r="DC288" s="113">
        <v>1356.5618300000001</v>
      </c>
      <c r="DD288" s="113">
        <v>1123.4295500000001</v>
      </c>
      <c r="DE288" s="113">
        <v>1014.37243</v>
      </c>
      <c r="DF288" s="113">
        <v>999.57770000000005</v>
      </c>
      <c r="DG288" s="113">
        <v>853.54933000000005</v>
      </c>
      <c r="DH288" s="113">
        <v>2431.46362</v>
      </c>
      <c r="DI288" s="113">
        <v>2720.1797099999999</v>
      </c>
      <c r="DJ288" s="113">
        <v>2718.7158800000002</v>
      </c>
      <c r="DK288" s="113">
        <v>2584.6831900000002</v>
      </c>
      <c r="DL288" s="113">
        <v>2875.8694999999998</v>
      </c>
      <c r="DM288" s="113">
        <v>2475.1146699999999</v>
      </c>
      <c r="DN288" s="113">
        <v>2429.7558100000001</v>
      </c>
      <c r="DO288" s="113">
        <v>2488.7320300000001</v>
      </c>
      <c r="DP288" s="113">
        <v>2517.5245199999999</v>
      </c>
      <c r="DQ288" s="112">
        <v>-1310.67805</v>
      </c>
      <c r="DR288" s="112">
        <v>-1687.69371</v>
      </c>
      <c r="DS288" s="112">
        <v>-1713.00837</v>
      </c>
      <c r="DT288" s="112">
        <v>-1610.59231</v>
      </c>
      <c r="DU288" s="112">
        <v>-1519.3076699999999</v>
      </c>
      <c r="DV288" s="112">
        <v>-1351.6851200000001</v>
      </c>
      <c r="DW288" s="112">
        <v>-1415.38338</v>
      </c>
      <c r="DX288" s="112">
        <v>-1489.1543300000001</v>
      </c>
      <c r="DY288" s="112">
        <v>-1663.9751900000001</v>
      </c>
      <c r="DZ288" s="112">
        <v>4.0605799999999999</v>
      </c>
      <c r="EA288" s="112">
        <v>5.8865800000000004</v>
      </c>
      <c r="EB288" s="112">
        <v>3.5983800000000001</v>
      </c>
      <c r="EC288" s="112">
        <v>-3.5382699999999998</v>
      </c>
      <c r="ED288" s="112">
        <v>-8.1697900000000008</v>
      </c>
      <c r="EE288" s="112">
        <v>-9.5943799999999992</v>
      </c>
      <c r="EF288" s="112">
        <v>-9.8557799999999993</v>
      </c>
      <c r="EG288" s="112">
        <v>-8.2279199999999992</v>
      </c>
      <c r="EH288" s="112">
        <v>-9.0938700000000008</v>
      </c>
      <c r="EI288" s="112">
        <v>68.075580000000002</v>
      </c>
      <c r="EJ288" s="112">
        <v>73.085579999999993</v>
      </c>
      <c r="EK288" s="112">
        <v>67.098380000000006</v>
      </c>
      <c r="EL288" s="112">
        <v>59.961730000000003</v>
      </c>
      <c r="EM288" s="112">
        <v>50.330210000000001</v>
      </c>
      <c r="EN288" s="112">
        <v>38.905619999999999</v>
      </c>
      <c r="EO288" s="112">
        <v>38.644219999999997</v>
      </c>
      <c r="EP288" s="112">
        <v>40.272080000000003</v>
      </c>
      <c r="EQ288" s="114">
        <v>33.406129999999997</v>
      </c>
    </row>
    <row r="289" spans="1:147" x14ac:dyDescent="0.25">
      <c r="A289" s="110" t="s">
        <v>143</v>
      </c>
      <c r="B289" s="110">
        <v>5934</v>
      </c>
      <c r="C289" s="110"/>
      <c r="D289" s="111">
        <v>900.76121999999998</v>
      </c>
      <c r="E289" s="111">
        <v>843.01378999999997</v>
      </c>
      <c r="F289" s="111">
        <v>881.61488999999995</v>
      </c>
      <c r="G289" s="111">
        <v>923.66606000000002</v>
      </c>
      <c r="H289" s="111">
        <v>893.75229000000002</v>
      </c>
      <c r="I289" s="111">
        <v>920.06107999999995</v>
      </c>
      <c r="J289" s="111">
        <v>1189.31872</v>
      </c>
      <c r="K289" s="111">
        <v>1084.5152399999999</v>
      </c>
      <c r="L289" s="111">
        <v>982.46743000000004</v>
      </c>
      <c r="M289" s="111">
        <v>770.47805000000005</v>
      </c>
      <c r="N289" s="111">
        <v>788.56973000000005</v>
      </c>
      <c r="O289" s="111">
        <v>907.16489000000001</v>
      </c>
      <c r="P289" s="111">
        <v>945.84342000000004</v>
      </c>
      <c r="Q289" s="111">
        <v>915.73877000000005</v>
      </c>
      <c r="R289" s="111">
        <v>944.16917000000001</v>
      </c>
      <c r="S289" s="111">
        <v>1078.69919</v>
      </c>
      <c r="T289" s="111">
        <v>1073.9957899999999</v>
      </c>
      <c r="U289" s="111">
        <v>1047.47837</v>
      </c>
      <c r="V289" s="112">
        <v>130.28317000000001</v>
      </c>
      <c r="W289" s="112">
        <v>54.444059999999901</v>
      </c>
      <c r="X289" s="112">
        <v>-25.5500000000001</v>
      </c>
      <c r="Y289" s="112">
        <v>-22.17736</v>
      </c>
      <c r="Z289" s="112">
        <v>-21.98648</v>
      </c>
      <c r="AA289" s="112">
        <v>-24.1080900000001</v>
      </c>
      <c r="AB289" s="112">
        <v>110.61953</v>
      </c>
      <c r="AC289" s="112">
        <v>10.519450000000001</v>
      </c>
      <c r="AD289" s="112">
        <v>-65.010940000000005</v>
      </c>
      <c r="AE289" s="111">
        <v>836.66121999999996</v>
      </c>
      <c r="AF289" s="111">
        <v>780.71379000000002</v>
      </c>
      <c r="AG289" s="111">
        <v>812.57689000000005</v>
      </c>
      <c r="AH289" s="111">
        <v>857.66606000000002</v>
      </c>
      <c r="AI289" s="111">
        <v>833.35229000000004</v>
      </c>
      <c r="AJ289" s="111">
        <v>859.66107999999997</v>
      </c>
      <c r="AK289" s="111">
        <v>1128.9187199999999</v>
      </c>
      <c r="AL289" s="111">
        <v>1024.1152400000001</v>
      </c>
      <c r="AM289" s="111">
        <v>910.66842999999994</v>
      </c>
      <c r="AN289" s="112">
        <v>-66.183169999999905</v>
      </c>
      <c r="AO289" s="112">
        <v>7.8559400000000297</v>
      </c>
      <c r="AP289" s="112">
        <v>94.587999999999994</v>
      </c>
      <c r="AQ289" s="112">
        <v>88.177359999999993</v>
      </c>
      <c r="AR289" s="112">
        <v>82.386480000000006</v>
      </c>
      <c r="AS289" s="112">
        <v>84.508089999999996</v>
      </c>
      <c r="AT289" s="112">
        <v>-50.2195299999998</v>
      </c>
      <c r="AU289" s="112">
        <v>49.8805499999999</v>
      </c>
      <c r="AV289" s="112">
        <v>136.80994000000001</v>
      </c>
      <c r="AW289" s="113">
        <v>81.0946</v>
      </c>
      <c r="AX289" s="113">
        <v>125.1223</v>
      </c>
      <c r="AY289" s="113">
        <v>1.6211</v>
      </c>
      <c r="AZ289" s="113">
        <v>0</v>
      </c>
      <c r="BA289" s="113">
        <v>0</v>
      </c>
      <c r="BB289" s="113">
        <v>0</v>
      </c>
      <c r="BC289" s="113">
        <v>0</v>
      </c>
      <c r="BD289" s="113">
        <v>0</v>
      </c>
      <c r="BE289" s="113">
        <v>0</v>
      </c>
      <c r="BF289" s="112">
        <v>0</v>
      </c>
      <c r="BG289" s="112">
        <v>0</v>
      </c>
      <c r="BH289" s="112">
        <v>0</v>
      </c>
      <c r="BI289" s="112">
        <v>0</v>
      </c>
      <c r="BJ289" s="112">
        <v>0</v>
      </c>
      <c r="BK289" s="112">
        <v>0</v>
      </c>
      <c r="BL289" s="112">
        <v>0</v>
      </c>
      <c r="BM289" s="112">
        <v>0</v>
      </c>
      <c r="BN289" s="112">
        <v>0</v>
      </c>
      <c r="BO289" s="112">
        <v>81.0946</v>
      </c>
      <c r="BP289" s="112">
        <v>125.1223</v>
      </c>
      <c r="BQ289" s="112">
        <v>1.6211</v>
      </c>
      <c r="BR289" s="112">
        <v>0</v>
      </c>
      <c r="BS289" s="112">
        <v>0</v>
      </c>
      <c r="BT289" s="112">
        <v>0</v>
      </c>
      <c r="BU289" s="112">
        <v>0</v>
      </c>
      <c r="BV289" s="112">
        <v>0</v>
      </c>
      <c r="BW289" s="112">
        <v>0</v>
      </c>
      <c r="BX289" s="112">
        <v>917.75581999999997</v>
      </c>
      <c r="BY289" s="112">
        <v>905.83609000000001</v>
      </c>
      <c r="BZ289" s="112">
        <v>814.19799</v>
      </c>
      <c r="CA289" s="112">
        <v>857.66606000000002</v>
      </c>
      <c r="CB289" s="112">
        <v>833.35229000000004</v>
      </c>
      <c r="CC289" s="112">
        <v>859.66107999999997</v>
      </c>
      <c r="CD289" s="112">
        <v>1128.9187199999999</v>
      </c>
      <c r="CE289" s="112">
        <v>1024.1152400000001</v>
      </c>
      <c r="CF289" s="112">
        <v>910.66842999999994</v>
      </c>
      <c r="CG289" s="112">
        <v>147.27777</v>
      </c>
      <c r="CH289" s="112">
        <v>117.26636000000001</v>
      </c>
      <c r="CI289" s="112">
        <v>-92.966899999999995</v>
      </c>
      <c r="CJ289" s="112">
        <v>-88.177359999999993</v>
      </c>
      <c r="CK289" s="112">
        <v>-82.386480000000006</v>
      </c>
      <c r="CL289" s="112">
        <v>-84.508089999999996</v>
      </c>
      <c r="CM289" s="112">
        <v>50.219529999999999</v>
      </c>
      <c r="CN289" s="112">
        <v>-49.880549999999999</v>
      </c>
      <c r="CO289" s="112">
        <v>-136.80994000000001</v>
      </c>
      <c r="CP289" s="113">
        <v>450</v>
      </c>
      <c r="CQ289" s="113">
        <v>598.36249999999995</v>
      </c>
      <c r="CR289" s="113">
        <v>550</v>
      </c>
      <c r="CS289" s="113">
        <v>450</v>
      </c>
      <c r="CT289" s="113">
        <v>350</v>
      </c>
      <c r="CU289" s="113">
        <v>350</v>
      </c>
      <c r="CV289" s="113">
        <v>550</v>
      </c>
      <c r="CW289" s="113">
        <v>400</v>
      </c>
      <c r="CX289" s="113">
        <v>200</v>
      </c>
      <c r="CY289" s="113">
        <v>501.21820000000002</v>
      </c>
      <c r="CZ289" s="113">
        <v>640.52454999999998</v>
      </c>
      <c r="DA289" s="113">
        <v>655.74749999999995</v>
      </c>
      <c r="DB289" s="113">
        <v>563.01935000000003</v>
      </c>
      <c r="DC289" s="113">
        <v>392.04755</v>
      </c>
      <c r="DD289" s="113">
        <v>432.34820000000002</v>
      </c>
      <c r="DE289" s="113">
        <v>635.52094999999997</v>
      </c>
      <c r="DF289" s="113">
        <v>481.66075000000001</v>
      </c>
      <c r="DG289" s="113">
        <v>362.23934000000003</v>
      </c>
      <c r="DH289" s="113">
        <v>348.97381000000001</v>
      </c>
      <c r="DI289" s="113">
        <v>371.0138</v>
      </c>
      <c r="DJ289" s="113">
        <v>479.20364999999998</v>
      </c>
      <c r="DK289" s="113">
        <v>474.65285999999998</v>
      </c>
      <c r="DL289" s="113">
        <v>386.06754000000001</v>
      </c>
      <c r="DM289" s="113">
        <v>510.87628000000001</v>
      </c>
      <c r="DN289" s="113">
        <v>663.82950000000005</v>
      </c>
      <c r="DO289" s="113">
        <v>559.84984999999995</v>
      </c>
      <c r="DP289" s="113">
        <v>577.23838000000001</v>
      </c>
      <c r="DQ289" s="112">
        <v>152.24439000000001</v>
      </c>
      <c r="DR289" s="112">
        <v>269.51074999999997</v>
      </c>
      <c r="DS289" s="112">
        <v>176.54384999999999</v>
      </c>
      <c r="DT289" s="112">
        <v>88.366489999999999</v>
      </c>
      <c r="DU289" s="112">
        <v>5.98001</v>
      </c>
      <c r="DV289" s="112">
        <v>-78.528080000000003</v>
      </c>
      <c r="DW289" s="112">
        <v>-28.30855</v>
      </c>
      <c r="DX289" s="112">
        <v>-78.189099999999996</v>
      </c>
      <c r="DY289" s="112">
        <v>-214.99904000000001</v>
      </c>
      <c r="DZ289" s="112">
        <v>3.8723000000000001</v>
      </c>
      <c r="EA289" s="112">
        <v>6.1583199999999998</v>
      </c>
      <c r="EB289" s="112">
        <v>-3.3230300000000002</v>
      </c>
      <c r="EC289" s="112">
        <v>2.7458499999999999</v>
      </c>
      <c r="ED289" s="112">
        <v>4.8457600000000003</v>
      </c>
      <c r="EE289" s="112">
        <v>-7.7417499999999997</v>
      </c>
      <c r="EF289" s="112">
        <v>-9.8063099999999999</v>
      </c>
      <c r="EG289" s="112">
        <v>-11.091710000000001</v>
      </c>
      <c r="EH289" s="112">
        <v>-6.5768700000000004</v>
      </c>
      <c r="EI289" s="112">
        <v>67.972300000000004</v>
      </c>
      <c r="EJ289" s="112">
        <v>68.458320000000001</v>
      </c>
      <c r="EK289" s="112">
        <v>65.714969999999994</v>
      </c>
      <c r="EL289" s="112">
        <v>68.745850000000004</v>
      </c>
      <c r="EM289" s="112">
        <v>65.245760000000004</v>
      </c>
      <c r="EN289" s="112">
        <v>52.658250000000002</v>
      </c>
      <c r="EO289" s="112">
        <v>50.593690000000002</v>
      </c>
      <c r="EP289" s="112">
        <v>49.30829</v>
      </c>
      <c r="EQ289" s="114">
        <v>65.222130000000007</v>
      </c>
    </row>
    <row r="290" spans="1:147" x14ac:dyDescent="0.25">
      <c r="A290" s="110" t="s">
        <v>142</v>
      </c>
      <c r="B290" s="110">
        <v>5764</v>
      </c>
      <c r="C290" s="110"/>
      <c r="D290" s="111">
        <v>16629.772359999999</v>
      </c>
      <c r="E290" s="111">
        <v>16170.874599999999</v>
      </c>
      <c r="F290" s="111">
        <v>17083.365259999999</v>
      </c>
      <c r="G290" s="111">
        <v>17062.010109999999</v>
      </c>
      <c r="H290" s="111">
        <v>18497.73502</v>
      </c>
      <c r="I290" s="111">
        <v>17731.146400000001</v>
      </c>
      <c r="J290" s="111">
        <v>18367.780149999999</v>
      </c>
      <c r="K290" s="111">
        <v>18337.943360000001</v>
      </c>
      <c r="L290" s="111">
        <v>18845.701639999999</v>
      </c>
      <c r="M290" s="111">
        <v>18831.670460000001</v>
      </c>
      <c r="N290" s="111">
        <v>19133.784149999999</v>
      </c>
      <c r="O290" s="111">
        <v>20290.667560000002</v>
      </c>
      <c r="P290" s="111">
        <v>19718.65238</v>
      </c>
      <c r="Q290" s="111">
        <v>19528.936989999998</v>
      </c>
      <c r="R290" s="111">
        <v>20121.884760000001</v>
      </c>
      <c r="S290" s="111">
        <v>20890.940839999999</v>
      </c>
      <c r="T290" s="111">
        <v>20522.683799999999</v>
      </c>
      <c r="U290" s="111">
        <v>21136.42784</v>
      </c>
      <c r="V290" s="112">
        <v>-2201.8980999999999</v>
      </c>
      <c r="W290" s="112">
        <v>-2962.9095499999999</v>
      </c>
      <c r="X290" s="112">
        <v>-3207.3022999999998</v>
      </c>
      <c r="Y290" s="112">
        <v>-2656.6422699999998</v>
      </c>
      <c r="Z290" s="112">
        <v>-1031.2019700000001</v>
      </c>
      <c r="AA290" s="112">
        <v>-2390.7383599999998</v>
      </c>
      <c r="AB290" s="112">
        <v>-2523.1606900000002</v>
      </c>
      <c r="AC290" s="112">
        <v>-2184.74044</v>
      </c>
      <c r="AD290" s="112">
        <v>-2290.7262000000001</v>
      </c>
      <c r="AE290" s="111">
        <v>15794.296840000001</v>
      </c>
      <c r="AF290" s="111">
        <v>15213.5746</v>
      </c>
      <c r="AG290" s="111">
        <v>16098.66526</v>
      </c>
      <c r="AH290" s="111">
        <v>16178.31011</v>
      </c>
      <c r="AI290" s="111">
        <v>17460.918320000001</v>
      </c>
      <c r="AJ290" s="111">
        <v>16697.0586</v>
      </c>
      <c r="AK290" s="111">
        <v>17532.194200000002</v>
      </c>
      <c r="AL290" s="111">
        <v>17514.643359999998</v>
      </c>
      <c r="AM290" s="111">
        <v>17913.90164</v>
      </c>
      <c r="AN290" s="112">
        <v>3037.3736199999998</v>
      </c>
      <c r="AO290" s="112">
        <v>3920.20955</v>
      </c>
      <c r="AP290" s="112">
        <v>4192.0023000000001</v>
      </c>
      <c r="AQ290" s="112">
        <v>3540.3422700000001</v>
      </c>
      <c r="AR290" s="112">
        <v>2068.0186699999999</v>
      </c>
      <c r="AS290" s="112">
        <v>3424.8261600000001</v>
      </c>
      <c r="AT290" s="112">
        <v>3358.7466399999998</v>
      </c>
      <c r="AU290" s="112">
        <v>3008.0404400000002</v>
      </c>
      <c r="AV290" s="112">
        <v>3222.5261999999998</v>
      </c>
      <c r="AW290" s="113">
        <v>5609.4076500000001</v>
      </c>
      <c r="AX290" s="113">
        <v>4024.3017599999998</v>
      </c>
      <c r="AY290" s="113">
        <v>5357.5961500000003</v>
      </c>
      <c r="AZ290" s="113">
        <v>3932.2846100000002</v>
      </c>
      <c r="BA290" s="113">
        <v>3134.5693000000001</v>
      </c>
      <c r="BB290" s="113">
        <v>6511.8383700000004</v>
      </c>
      <c r="BC290" s="113">
        <v>5336.8113000000003</v>
      </c>
      <c r="BD290" s="113">
        <v>7553.9059800000005</v>
      </c>
      <c r="BE290" s="113">
        <v>5050.90841</v>
      </c>
      <c r="BF290" s="112">
        <v>1338.5660800000001</v>
      </c>
      <c r="BG290" s="112">
        <v>307.65170000000001</v>
      </c>
      <c r="BH290" s="112">
        <v>1231.1043</v>
      </c>
      <c r="BI290" s="112">
        <v>645.31155000000001</v>
      </c>
      <c r="BJ290" s="112">
        <v>327.80124999999998</v>
      </c>
      <c r="BK290" s="112">
        <v>219.36878999999999</v>
      </c>
      <c r="BL290" s="112">
        <v>10</v>
      </c>
      <c r="BM290" s="112">
        <v>964.87514999999996</v>
      </c>
      <c r="BN290" s="112">
        <v>604.45150000000001</v>
      </c>
      <c r="BO290" s="112">
        <v>4270.8415699999996</v>
      </c>
      <c r="BP290" s="112">
        <v>3716.6500599999999</v>
      </c>
      <c r="BQ290" s="112">
        <v>4126.4918500000003</v>
      </c>
      <c r="BR290" s="112">
        <v>3286.9730599999998</v>
      </c>
      <c r="BS290" s="112">
        <v>2806.7680500000001</v>
      </c>
      <c r="BT290" s="112">
        <v>6292.46958</v>
      </c>
      <c r="BU290" s="112">
        <v>5326.8113000000003</v>
      </c>
      <c r="BV290" s="112">
        <v>6589.0308299999997</v>
      </c>
      <c r="BW290" s="112">
        <v>4446.4569099999999</v>
      </c>
      <c r="BX290" s="112">
        <v>21403.70449</v>
      </c>
      <c r="BY290" s="112">
        <v>19237.876359999998</v>
      </c>
      <c r="BZ290" s="112">
        <v>21456.261409999999</v>
      </c>
      <c r="CA290" s="112">
        <v>20110.594720000001</v>
      </c>
      <c r="CB290" s="112">
        <v>20595.48762</v>
      </c>
      <c r="CC290" s="112">
        <v>23208.896970000002</v>
      </c>
      <c r="CD290" s="112">
        <v>22869.005499999999</v>
      </c>
      <c r="CE290" s="112">
        <v>25068.549340000001</v>
      </c>
      <c r="CF290" s="112">
        <v>22964.81005</v>
      </c>
      <c r="CG290" s="112">
        <v>1233.46795</v>
      </c>
      <c r="CH290" s="112">
        <v>-203.55949000000001</v>
      </c>
      <c r="CI290" s="112">
        <v>-65.510450000000006</v>
      </c>
      <c r="CJ290" s="112">
        <v>-253.36921000000001</v>
      </c>
      <c r="CK290" s="112">
        <v>738.74937999999997</v>
      </c>
      <c r="CL290" s="112">
        <v>2867.6434199999999</v>
      </c>
      <c r="CM290" s="112">
        <v>1968.06466</v>
      </c>
      <c r="CN290" s="112">
        <v>3580.9903899999999</v>
      </c>
      <c r="CO290" s="112">
        <v>1223.9307100000001</v>
      </c>
      <c r="CP290" s="113">
        <v>28552.179049999999</v>
      </c>
      <c r="CQ290" s="113">
        <v>29300.2114</v>
      </c>
      <c r="CR290" s="113">
        <v>30260.376799999998</v>
      </c>
      <c r="CS290" s="113">
        <v>31628.442200000001</v>
      </c>
      <c r="CT290" s="113">
        <v>32796.507599999997</v>
      </c>
      <c r="CU290" s="113">
        <v>36465.072999999997</v>
      </c>
      <c r="CV290" s="113">
        <v>36848.838400000001</v>
      </c>
      <c r="CW290" s="113">
        <v>39365.003799999999</v>
      </c>
      <c r="CX290" s="113">
        <v>41082.169199999997</v>
      </c>
      <c r="CY290" s="113">
        <v>30483.771089999998</v>
      </c>
      <c r="CZ290" s="113">
        <v>31208.452140000001</v>
      </c>
      <c r="DA290" s="113">
        <v>32690.105520000001</v>
      </c>
      <c r="DB290" s="113">
        <v>33346.900759999997</v>
      </c>
      <c r="DC290" s="113">
        <v>34369.882299999997</v>
      </c>
      <c r="DD290" s="113">
        <v>37993.74325</v>
      </c>
      <c r="DE290" s="113">
        <v>38689.673540000003</v>
      </c>
      <c r="DF290" s="113">
        <v>40998.36202</v>
      </c>
      <c r="DG290" s="113">
        <v>42481.011619999997</v>
      </c>
      <c r="DH290" s="113">
        <v>12909.334419999999</v>
      </c>
      <c r="DI290" s="113">
        <v>13964.06806</v>
      </c>
      <c r="DJ290" s="113">
        <v>15511.24454</v>
      </c>
      <c r="DK290" s="113">
        <v>16421.414639999999</v>
      </c>
      <c r="DL290" s="113">
        <v>16705.667249999999</v>
      </c>
      <c r="DM290" s="113">
        <v>17430.62473</v>
      </c>
      <c r="DN290" s="113">
        <v>16156.077859999999</v>
      </c>
      <c r="DO290" s="113">
        <v>14890.950999999999</v>
      </c>
      <c r="DP290" s="113">
        <v>15149.53039</v>
      </c>
      <c r="DQ290" s="112">
        <v>17574.436669999999</v>
      </c>
      <c r="DR290" s="112">
        <v>17244.38408</v>
      </c>
      <c r="DS290" s="112">
        <v>17178.860980000001</v>
      </c>
      <c r="DT290" s="112">
        <v>16925.486120000001</v>
      </c>
      <c r="DU290" s="112">
        <v>17664.215049999999</v>
      </c>
      <c r="DV290" s="112">
        <v>20563.11852</v>
      </c>
      <c r="DW290" s="112">
        <v>22533.595679999999</v>
      </c>
      <c r="DX290" s="112">
        <v>26107.41102</v>
      </c>
      <c r="DY290" s="112">
        <v>27331.481230000001</v>
      </c>
      <c r="DZ290" s="112">
        <v>474.69211999999999</v>
      </c>
      <c r="EA290" s="112">
        <v>467.63216</v>
      </c>
      <c r="EB290" s="112">
        <v>423.56452000000002</v>
      </c>
      <c r="EC290" s="112">
        <v>359.74648000000002</v>
      </c>
      <c r="ED290" s="112">
        <v>268.42441000000002</v>
      </c>
      <c r="EE290" s="112">
        <v>266.69339000000002</v>
      </c>
      <c r="EF290" s="112">
        <v>243.45176000000001</v>
      </c>
      <c r="EG290" s="112">
        <v>232.46592999999999</v>
      </c>
      <c r="EH290" s="112">
        <v>151.44382999999999</v>
      </c>
      <c r="EI290" s="112">
        <v>1310.16812</v>
      </c>
      <c r="EJ290" s="112">
        <v>1424.9321600000001</v>
      </c>
      <c r="EK290" s="112">
        <v>1408.2645199999999</v>
      </c>
      <c r="EL290" s="112">
        <v>1243.4464800000001</v>
      </c>
      <c r="EM290" s="112">
        <v>1305.2414100000001</v>
      </c>
      <c r="EN290" s="112">
        <v>1300.7813900000001</v>
      </c>
      <c r="EO290" s="112">
        <v>1079.0377599999999</v>
      </c>
      <c r="EP290" s="112">
        <v>1055.76593</v>
      </c>
      <c r="EQ290" s="114">
        <v>1083.2438299999999</v>
      </c>
    </row>
    <row r="291" spans="1:147" x14ac:dyDescent="0.25">
      <c r="A291" s="110" t="s">
        <v>141</v>
      </c>
      <c r="B291" s="110">
        <v>5765</v>
      </c>
      <c r="C291" s="110"/>
      <c r="D291" s="111">
        <v>2252.9274999999998</v>
      </c>
      <c r="E291" s="111">
        <v>2246.0157599999998</v>
      </c>
      <c r="F291" s="111">
        <v>2166.5593199999998</v>
      </c>
      <c r="G291" s="111">
        <v>2328.6967599999998</v>
      </c>
      <c r="H291" s="111">
        <v>2275.3644300000001</v>
      </c>
      <c r="I291" s="111">
        <v>2370.0313599999999</v>
      </c>
      <c r="J291" s="111">
        <v>2269.36834</v>
      </c>
      <c r="K291" s="111">
        <v>2401.9421499999999</v>
      </c>
      <c r="L291" s="111">
        <v>2731.8220900000001</v>
      </c>
      <c r="M291" s="111">
        <v>2318.31891</v>
      </c>
      <c r="N291" s="111">
        <v>2442.4157500000001</v>
      </c>
      <c r="O291" s="111">
        <v>2406.4503</v>
      </c>
      <c r="P291" s="111">
        <v>2383.37131</v>
      </c>
      <c r="Q291" s="111">
        <v>2389.86528</v>
      </c>
      <c r="R291" s="111">
        <v>2387.6695500000001</v>
      </c>
      <c r="S291" s="111">
        <v>2474.7397500000002</v>
      </c>
      <c r="T291" s="111">
        <v>2522.23081</v>
      </c>
      <c r="U291" s="111">
        <v>2750.9029799999998</v>
      </c>
      <c r="V291" s="112">
        <v>-65.391410000000207</v>
      </c>
      <c r="W291" s="112">
        <v>-196.39999</v>
      </c>
      <c r="X291" s="112">
        <v>-239.89098000000001</v>
      </c>
      <c r="Y291" s="112">
        <v>-54.674550000000202</v>
      </c>
      <c r="Z291" s="112">
        <v>-114.50085</v>
      </c>
      <c r="AA291" s="112">
        <v>-17.638190000000101</v>
      </c>
      <c r="AB291" s="112">
        <v>-205.37141</v>
      </c>
      <c r="AC291" s="112">
        <v>-120.28865999999999</v>
      </c>
      <c r="AD291" s="112">
        <v>-19.080889999999702</v>
      </c>
      <c r="AE291" s="111">
        <v>2169.2275</v>
      </c>
      <c r="AF291" s="111">
        <v>2172.6157600000001</v>
      </c>
      <c r="AG291" s="111">
        <v>2092.5593199999998</v>
      </c>
      <c r="AH291" s="111">
        <v>2256.8967600000001</v>
      </c>
      <c r="AI291" s="111">
        <v>2198.2244300000002</v>
      </c>
      <c r="AJ291" s="111">
        <v>2307.8913600000001</v>
      </c>
      <c r="AK291" s="111">
        <v>2126.4493900000002</v>
      </c>
      <c r="AL291" s="111">
        <v>2295.4521500000001</v>
      </c>
      <c r="AM291" s="111">
        <v>2625.3320899999999</v>
      </c>
      <c r="AN291" s="112">
        <v>149.09141</v>
      </c>
      <c r="AO291" s="112">
        <v>269.79998999999998</v>
      </c>
      <c r="AP291" s="112">
        <v>313.89098000000001</v>
      </c>
      <c r="AQ291" s="112">
        <v>126.47454999999999</v>
      </c>
      <c r="AR291" s="112">
        <v>191.64085</v>
      </c>
      <c r="AS291" s="112">
        <v>79.778189999999995</v>
      </c>
      <c r="AT291" s="112">
        <v>348.29036000000002</v>
      </c>
      <c r="AU291" s="112">
        <v>226.77866</v>
      </c>
      <c r="AV291" s="112">
        <v>125.57089000000001</v>
      </c>
      <c r="AW291" s="113">
        <v>109.7208</v>
      </c>
      <c r="AX291" s="113">
        <v>60.5</v>
      </c>
      <c r="AY291" s="113">
        <v>671.70354999999995</v>
      </c>
      <c r="AZ291" s="113">
        <v>1586.6416999999999</v>
      </c>
      <c r="BA291" s="113">
        <v>152.12809999999999</v>
      </c>
      <c r="BB291" s="113">
        <v>202.44264999999999</v>
      </c>
      <c r="BC291" s="113">
        <v>916.10095000000001</v>
      </c>
      <c r="BD291" s="113">
        <v>523.33159999999998</v>
      </c>
      <c r="BE291" s="113">
        <v>0</v>
      </c>
      <c r="BF291" s="112">
        <v>56.5</v>
      </c>
      <c r="BG291" s="112">
        <v>49.871000000000002</v>
      </c>
      <c r="BH291" s="112">
        <v>0</v>
      </c>
      <c r="BI291" s="112">
        <v>256.673</v>
      </c>
      <c r="BJ291" s="112">
        <v>951.57669999999996</v>
      </c>
      <c r="BK291" s="112">
        <v>200</v>
      </c>
      <c r="BL291" s="112">
        <v>78.896749999999997</v>
      </c>
      <c r="BM291" s="112">
        <v>69.774100000000004</v>
      </c>
      <c r="BN291" s="112">
        <v>0</v>
      </c>
      <c r="BO291" s="112">
        <v>53.220799999999997</v>
      </c>
      <c r="BP291" s="112">
        <v>10.629</v>
      </c>
      <c r="BQ291" s="112">
        <v>671.70354999999995</v>
      </c>
      <c r="BR291" s="112">
        <v>1329.9686999999999</v>
      </c>
      <c r="BS291" s="112">
        <v>-799.44860000000006</v>
      </c>
      <c r="BT291" s="112">
        <v>2.44265</v>
      </c>
      <c r="BU291" s="112">
        <v>837.20420000000001</v>
      </c>
      <c r="BV291" s="112">
        <v>453.5575</v>
      </c>
      <c r="BW291" s="112">
        <v>0</v>
      </c>
      <c r="BX291" s="112">
        <v>2278.9483</v>
      </c>
      <c r="BY291" s="112">
        <v>2233.1157600000001</v>
      </c>
      <c r="BZ291" s="112">
        <v>2764.26287</v>
      </c>
      <c r="CA291" s="112">
        <v>3843.5384600000002</v>
      </c>
      <c r="CB291" s="112">
        <v>2350.3525300000001</v>
      </c>
      <c r="CC291" s="112">
        <v>2510.33401</v>
      </c>
      <c r="CD291" s="112">
        <v>3042.5503399999998</v>
      </c>
      <c r="CE291" s="112">
        <v>2818.7837500000001</v>
      </c>
      <c r="CF291" s="112">
        <v>2625.3320899999999</v>
      </c>
      <c r="CG291" s="112">
        <v>-95.870609999999999</v>
      </c>
      <c r="CH291" s="112">
        <v>-259.17099000000002</v>
      </c>
      <c r="CI291" s="112">
        <v>357.81256999999999</v>
      </c>
      <c r="CJ291" s="112">
        <v>1203.49415</v>
      </c>
      <c r="CK291" s="112">
        <v>-991.08945000000006</v>
      </c>
      <c r="CL291" s="112">
        <v>-77.335539999999995</v>
      </c>
      <c r="CM291" s="112">
        <v>488.91383999999999</v>
      </c>
      <c r="CN291" s="112">
        <v>226.77884</v>
      </c>
      <c r="CO291" s="112">
        <v>-125.57089000000001</v>
      </c>
      <c r="CP291" s="113">
        <v>3663.6138500000002</v>
      </c>
      <c r="CQ291" s="113">
        <v>3408.9557500000001</v>
      </c>
      <c r="CR291" s="113">
        <v>5704.3345499999996</v>
      </c>
      <c r="CS291" s="113">
        <v>5439.6678499999998</v>
      </c>
      <c r="CT291" s="113">
        <v>5170.5111500000003</v>
      </c>
      <c r="CU291" s="113">
        <v>4913.6044499999998</v>
      </c>
      <c r="CV291" s="113">
        <v>4656.6977500000003</v>
      </c>
      <c r="CW291" s="113">
        <v>4405.7910499999998</v>
      </c>
      <c r="CX291" s="113">
        <v>4099.6963500000002</v>
      </c>
      <c r="CY291" s="113">
        <v>3986.6853999999998</v>
      </c>
      <c r="CZ291" s="113">
        <v>3669.7947100000001</v>
      </c>
      <c r="DA291" s="113">
        <v>6003.1459100000002</v>
      </c>
      <c r="DB291" s="113">
        <v>5654.4453999999996</v>
      </c>
      <c r="DC291" s="113">
        <v>5457.4571400000004</v>
      </c>
      <c r="DD291" s="113">
        <v>5182.1847299999999</v>
      </c>
      <c r="DE291" s="113">
        <v>4960.7206900000001</v>
      </c>
      <c r="DF291" s="113">
        <v>4718.4954200000002</v>
      </c>
      <c r="DG291" s="113">
        <v>4338.9913200000001</v>
      </c>
      <c r="DH291" s="113">
        <v>3917.2137299999999</v>
      </c>
      <c r="DI291" s="113">
        <v>3866.74928</v>
      </c>
      <c r="DJ291" s="113">
        <v>5842.28791</v>
      </c>
      <c r="DK291" s="113">
        <v>4179.4893499999998</v>
      </c>
      <c r="DL291" s="113">
        <v>4952.5305399999997</v>
      </c>
      <c r="DM291" s="113">
        <v>4754.5936700000002</v>
      </c>
      <c r="DN291" s="113">
        <v>4044.2157900000002</v>
      </c>
      <c r="DO291" s="113">
        <v>3575.2116799999999</v>
      </c>
      <c r="DP291" s="113">
        <v>3340.1930200000002</v>
      </c>
      <c r="DQ291" s="112">
        <v>69.471670000000003</v>
      </c>
      <c r="DR291" s="112">
        <v>-196.95456999999999</v>
      </c>
      <c r="DS291" s="112">
        <v>160.858</v>
      </c>
      <c r="DT291" s="112">
        <v>1474.95605</v>
      </c>
      <c r="DU291" s="112">
        <v>504.92660000000001</v>
      </c>
      <c r="DV291" s="112">
        <v>427.59106000000003</v>
      </c>
      <c r="DW291" s="112">
        <v>916.50490000000002</v>
      </c>
      <c r="DX291" s="112">
        <v>1143.2837400000001</v>
      </c>
      <c r="DY291" s="112">
        <v>998.79830000000004</v>
      </c>
      <c r="DZ291" s="112">
        <v>43.911990000000003</v>
      </c>
      <c r="EA291" s="112">
        <v>38.136290000000002</v>
      </c>
      <c r="EB291" s="112">
        <v>30.833179999999999</v>
      </c>
      <c r="EC291" s="112">
        <v>32.449420000000003</v>
      </c>
      <c r="ED291" s="112">
        <v>26.774380000000001</v>
      </c>
      <c r="EE291" s="112">
        <v>23.586819999999999</v>
      </c>
      <c r="EF291" s="112">
        <v>20.577629999999999</v>
      </c>
      <c r="EG291" s="112">
        <v>20.40034</v>
      </c>
      <c r="EH291" s="112">
        <v>17.691880000000001</v>
      </c>
      <c r="EI291" s="112">
        <v>127.61199000000001</v>
      </c>
      <c r="EJ291" s="112">
        <v>111.53628999999999</v>
      </c>
      <c r="EK291" s="112">
        <v>104.83318</v>
      </c>
      <c r="EL291" s="112">
        <v>104.24942</v>
      </c>
      <c r="EM291" s="112">
        <v>103.91437999999999</v>
      </c>
      <c r="EN291" s="112">
        <v>85.726820000000004</v>
      </c>
      <c r="EO291" s="112">
        <v>163.49663000000001</v>
      </c>
      <c r="EP291" s="112">
        <v>126.89033999999999</v>
      </c>
      <c r="EQ291" s="114">
        <v>124.18188000000001</v>
      </c>
    </row>
    <row r="292" spans="1:147" x14ac:dyDescent="0.25">
      <c r="A292" s="110" t="s">
        <v>140</v>
      </c>
      <c r="B292" s="110">
        <v>5650</v>
      </c>
      <c r="C292" s="110"/>
      <c r="D292" s="111">
        <v>5152.6524200000003</v>
      </c>
      <c r="E292" s="111">
        <v>6748.4566800000002</v>
      </c>
      <c r="F292" s="111">
        <v>7763.9087499999996</v>
      </c>
      <c r="G292" s="111">
        <v>10616.73357</v>
      </c>
      <c r="H292" s="111">
        <v>10277.385389999999</v>
      </c>
      <c r="I292" s="111">
        <v>11611.24595</v>
      </c>
      <c r="J292" s="111">
        <v>13934.17778</v>
      </c>
      <c r="K292" s="111">
        <v>17884.203870000001</v>
      </c>
      <c r="L292" s="111">
        <v>7057.31369</v>
      </c>
      <c r="M292" s="111">
        <v>5184.5749400000004</v>
      </c>
      <c r="N292" s="111">
        <v>7054.7296800000004</v>
      </c>
      <c r="O292" s="111">
        <v>8105.0710300000001</v>
      </c>
      <c r="P292" s="111">
        <v>11897.126060000001</v>
      </c>
      <c r="Q292" s="111">
        <v>10126.92129</v>
      </c>
      <c r="R292" s="111">
        <v>13306.066409999999</v>
      </c>
      <c r="S292" s="111">
        <v>12970.08353</v>
      </c>
      <c r="T292" s="111">
        <v>25882.514650000001</v>
      </c>
      <c r="U292" s="111">
        <v>7861.8606300000001</v>
      </c>
      <c r="V292" s="112">
        <v>-31.922520000000102</v>
      </c>
      <c r="W292" s="112">
        <v>-306.27300000000002</v>
      </c>
      <c r="X292" s="112">
        <v>-341.16228000000001</v>
      </c>
      <c r="Y292" s="112">
        <v>-1280.39249</v>
      </c>
      <c r="Z292" s="112">
        <v>150.46409999999901</v>
      </c>
      <c r="AA292" s="112">
        <v>-1694.8204599999999</v>
      </c>
      <c r="AB292" s="112">
        <v>964.09424999999999</v>
      </c>
      <c r="AC292" s="112">
        <v>-7998.3107799999998</v>
      </c>
      <c r="AD292" s="112">
        <v>-804.54693999999995</v>
      </c>
      <c r="AE292" s="111">
        <v>5148.6524200000003</v>
      </c>
      <c r="AF292" s="111">
        <v>6745.0566799999997</v>
      </c>
      <c r="AG292" s="111">
        <v>7760.50875</v>
      </c>
      <c r="AH292" s="111">
        <v>10613.333570000001</v>
      </c>
      <c r="AI292" s="111">
        <v>10273.98539</v>
      </c>
      <c r="AJ292" s="111">
        <v>11607.845950000001</v>
      </c>
      <c r="AK292" s="111">
        <v>13930.77778</v>
      </c>
      <c r="AL292" s="111">
        <v>17880.80387</v>
      </c>
      <c r="AM292" s="111">
        <v>7053.9136900000003</v>
      </c>
      <c r="AN292" s="112">
        <v>35.922520000000098</v>
      </c>
      <c r="AO292" s="112">
        <v>309.67300000000103</v>
      </c>
      <c r="AP292" s="112">
        <v>344.56227999999999</v>
      </c>
      <c r="AQ292" s="112">
        <v>1283.79249</v>
      </c>
      <c r="AR292" s="112">
        <v>-147.0641</v>
      </c>
      <c r="AS292" s="112">
        <v>1698.22046</v>
      </c>
      <c r="AT292" s="112">
        <v>-960.69425000000001</v>
      </c>
      <c r="AU292" s="112">
        <v>8001.7107800000003</v>
      </c>
      <c r="AV292" s="112">
        <v>807.94694000000004</v>
      </c>
      <c r="AW292" s="113">
        <v>151.32230000000001</v>
      </c>
      <c r="AX292" s="113">
        <v>639.49339999999995</v>
      </c>
      <c r="AY292" s="113">
        <v>14.9633</v>
      </c>
      <c r="AZ292" s="113">
        <v>0</v>
      </c>
      <c r="BA292" s="113">
        <v>61.908999999999999</v>
      </c>
      <c r="BB292" s="113">
        <v>17.451899999999998</v>
      </c>
      <c r="BC292" s="113">
        <v>22.186199999999999</v>
      </c>
      <c r="BD292" s="113">
        <v>9.9875500000000006</v>
      </c>
      <c r="BE292" s="113">
        <v>130.01722000000001</v>
      </c>
      <c r="BF292" s="112">
        <v>0</v>
      </c>
      <c r="BG292" s="112">
        <v>0</v>
      </c>
      <c r="BH292" s="112">
        <v>0</v>
      </c>
      <c r="BI292" s="112">
        <v>0</v>
      </c>
      <c r="BJ292" s="112">
        <v>0</v>
      </c>
      <c r="BK292" s="112">
        <v>0</v>
      </c>
      <c r="BL292" s="112">
        <v>0</v>
      </c>
      <c r="BM292" s="112">
        <v>0</v>
      </c>
      <c r="BN292" s="112">
        <v>1E-3</v>
      </c>
      <c r="BO292" s="112">
        <v>151.32230000000001</v>
      </c>
      <c r="BP292" s="112">
        <v>639.49339999999995</v>
      </c>
      <c r="BQ292" s="112">
        <v>14.9633</v>
      </c>
      <c r="BR292" s="112">
        <v>0</v>
      </c>
      <c r="BS292" s="112">
        <v>61.908999999999999</v>
      </c>
      <c r="BT292" s="112">
        <v>17.451899999999998</v>
      </c>
      <c r="BU292" s="112">
        <v>22.186199999999999</v>
      </c>
      <c r="BV292" s="112">
        <v>9.9875500000000006</v>
      </c>
      <c r="BW292" s="112">
        <v>130.01622</v>
      </c>
      <c r="BX292" s="112">
        <v>5299.9747200000002</v>
      </c>
      <c r="BY292" s="112">
        <v>7384.55008</v>
      </c>
      <c r="BZ292" s="112">
        <v>7775.4720500000003</v>
      </c>
      <c r="CA292" s="112">
        <v>10613.333570000001</v>
      </c>
      <c r="CB292" s="112">
        <v>10335.894389999999</v>
      </c>
      <c r="CC292" s="112">
        <v>11625.297850000001</v>
      </c>
      <c r="CD292" s="112">
        <v>13952.96398</v>
      </c>
      <c r="CE292" s="112">
        <v>17890.791420000001</v>
      </c>
      <c r="CF292" s="112">
        <v>7183.93091</v>
      </c>
      <c r="CG292" s="112">
        <v>115.39978000000001</v>
      </c>
      <c r="CH292" s="112">
        <v>329.82040000000001</v>
      </c>
      <c r="CI292" s="112">
        <v>-329.59897999999998</v>
      </c>
      <c r="CJ292" s="112">
        <v>-1283.79249</v>
      </c>
      <c r="CK292" s="112">
        <v>208.97309999999999</v>
      </c>
      <c r="CL292" s="112">
        <v>-1680.76856</v>
      </c>
      <c r="CM292" s="112">
        <v>982.88045</v>
      </c>
      <c r="CN292" s="112">
        <v>-7991.7232299999996</v>
      </c>
      <c r="CO292" s="112">
        <v>-677.93071999999995</v>
      </c>
      <c r="CP292" s="113">
        <v>1016.4093</v>
      </c>
      <c r="CQ292" s="113">
        <v>1026.5146500000001</v>
      </c>
      <c r="CR292" s="113">
        <v>1731.4007999999999</v>
      </c>
      <c r="CS292" s="113">
        <v>1030.8732</v>
      </c>
      <c r="CT292" s="113">
        <v>1030.2120500000001</v>
      </c>
      <c r="CU292" s="113">
        <v>1026.6374000000001</v>
      </c>
      <c r="CV292" s="113">
        <v>1009.61825</v>
      </c>
      <c r="CW292" s="113">
        <v>995.90179999999998</v>
      </c>
      <c r="CX292" s="113">
        <v>938.25170000000003</v>
      </c>
      <c r="CY292" s="113">
        <v>1529.9245000000001</v>
      </c>
      <c r="CZ292" s="113">
        <v>2606.9279700000002</v>
      </c>
      <c r="DA292" s="113">
        <v>4420.7727500000001</v>
      </c>
      <c r="DB292" s="113">
        <v>5018.4007700000002</v>
      </c>
      <c r="DC292" s="113">
        <v>7026.1165099999998</v>
      </c>
      <c r="DD292" s="113">
        <v>4222.3995299999997</v>
      </c>
      <c r="DE292" s="113">
        <v>4127.9952300000004</v>
      </c>
      <c r="DF292" s="113">
        <v>10038.49257</v>
      </c>
      <c r="DG292" s="113">
        <v>7647.4355699999996</v>
      </c>
      <c r="DH292" s="113">
        <v>11538.111790000001</v>
      </c>
      <c r="DI292" s="113">
        <v>12215.77576</v>
      </c>
      <c r="DJ292" s="113">
        <v>14364.435020000001</v>
      </c>
      <c r="DK292" s="113">
        <v>16256.63298</v>
      </c>
      <c r="DL292" s="113">
        <v>18066.281370000001</v>
      </c>
      <c r="DM292" s="113">
        <v>16957.145550000001</v>
      </c>
      <c r="DN292" s="113">
        <v>15907.08215</v>
      </c>
      <c r="DO292" s="113">
        <v>29833.051220000001</v>
      </c>
      <c r="DP292" s="113">
        <v>28187.46989</v>
      </c>
      <c r="DQ292" s="112">
        <v>-10008.18729</v>
      </c>
      <c r="DR292" s="112">
        <v>-9608.8477899999998</v>
      </c>
      <c r="DS292" s="112">
        <v>-9943.6622700000007</v>
      </c>
      <c r="DT292" s="112">
        <v>-11238.23221</v>
      </c>
      <c r="DU292" s="112">
        <v>-11040.164860000001</v>
      </c>
      <c r="DV292" s="112">
        <v>-12734.74602</v>
      </c>
      <c r="DW292" s="112">
        <v>-11779.08692</v>
      </c>
      <c r="DX292" s="112">
        <v>-19794.558649999999</v>
      </c>
      <c r="DY292" s="112">
        <v>-20540.034319999999</v>
      </c>
      <c r="DZ292" s="112">
        <v>21.148510000000002</v>
      </c>
      <c r="EA292" s="112">
        <v>34.669249999999998</v>
      </c>
      <c r="EB292" s="112">
        <v>25.402259999999998</v>
      </c>
      <c r="EC292" s="112">
        <v>95.958579999999998</v>
      </c>
      <c r="ED292" s="112">
        <v>-19.205580000000001</v>
      </c>
      <c r="EE292" s="112">
        <v>3.5825300000000002</v>
      </c>
      <c r="EF292" s="112">
        <v>2394.9526999999998</v>
      </c>
      <c r="EG292" s="112">
        <v>283.52066000000002</v>
      </c>
      <c r="EH292" s="112">
        <v>477.1773</v>
      </c>
      <c r="EI292" s="112">
        <v>25.148510000000002</v>
      </c>
      <c r="EJ292" s="112">
        <v>38.069249999999997</v>
      </c>
      <c r="EK292" s="112">
        <v>28.80226</v>
      </c>
      <c r="EL292" s="112">
        <v>99.358580000000003</v>
      </c>
      <c r="EM292" s="112">
        <v>-15.805580000000001</v>
      </c>
      <c r="EN292" s="112">
        <v>6.9825299999999997</v>
      </c>
      <c r="EO292" s="112">
        <v>2398.3526999999999</v>
      </c>
      <c r="EP292" s="112">
        <v>286.92066</v>
      </c>
      <c r="EQ292" s="114">
        <v>480.57729999999998</v>
      </c>
    </row>
    <row r="293" spans="1:147" x14ac:dyDescent="0.25">
      <c r="A293" s="110" t="s">
        <v>139</v>
      </c>
      <c r="B293" s="110">
        <v>5890</v>
      </c>
      <c r="C293" s="110"/>
      <c r="D293" s="111">
        <v>132755.59993999999</v>
      </c>
      <c r="E293" s="111">
        <v>132845.20937999999</v>
      </c>
      <c r="F293" s="111">
        <v>132735.57756999999</v>
      </c>
      <c r="G293" s="111">
        <v>138499.76050999999</v>
      </c>
      <c r="H293" s="111">
        <v>139765.47909000001</v>
      </c>
      <c r="I293" s="111">
        <v>146101.0392</v>
      </c>
      <c r="J293" s="111">
        <v>156027.03907</v>
      </c>
      <c r="K293" s="111">
        <v>151940.48676999999</v>
      </c>
      <c r="L293" s="111">
        <v>163716.19992000001</v>
      </c>
      <c r="M293" s="111">
        <v>130429.59396</v>
      </c>
      <c r="N293" s="111">
        <v>133428.85245999999</v>
      </c>
      <c r="O293" s="111">
        <v>131601.92803000001</v>
      </c>
      <c r="P293" s="111">
        <v>134179.09503999999</v>
      </c>
      <c r="Q293" s="111">
        <v>143069.35329999999</v>
      </c>
      <c r="R293" s="111">
        <v>145790.55106</v>
      </c>
      <c r="S293" s="111">
        <v>154168.87512000001</v>
      </c>
      <c r="T293" s="111">
        <v>146736.25520000001</v>
      </c>
      <c r="U293" s="111">
        <v>154116.76611999999</v>
      </c>
      <c r="V293" s="112">
        <v>2326.0059799999899</v>
      </c>
      <c r="W293" s="112">
        <v>-583.64308000000904</v>
      </c>
      <c r="X293" s="112">
        <v>1133.6495399999801</v>
      </c>
      <c r="Y293" s="112">
        <v>4320.6654700000099</v>
      </c>
      <c r="Z293" s="112">
        <v>-3303.8742099999799</v>
      </c>
      <c r="AA293" s="112">
        <v>310.48814000000101</v>
      </c>
      <c r="AB293" s="112">
        <v>1858.1639499999901</v>
      </c>
      <c r="AC293" s="112">
        <v>5204.2315699999699</v>
      </c>
      <c r="AD293" s="112">
        <v>9599.4338000000298</v>
      </c>
      <c r="AE293" s="111">
        <v>125328.03604000001</v>
      </c>
      <c r="AF293" s="111">
        <v>124549.02787999999</v>
      </c>
      <c r="AG293" s="111">
        <v>125171.91860999999</v>
      </c>
      <c r="AH293" s="111">
        <v>129898.82674</v>
      </c>
      <c r="AI293" s="111">
        <v>130563.22959</v>
      </c>
      <c r="AJ293" s="111">
        <v>136899.74656999999</v>
      </c>
      <c r="AK293" s="111">
        <v>147876.39399000001</v>
      </c>
      <c r="AL293" s="111">
        <v>143801.40116000001</v>
      </c>
      <c r="AM293" s="111">
        <v>145587.51355</v>
      </c>
      <c r="AN293" s="112">
        <v>5101.5579199999902</v>
      </c>
      <c r="AO293" s="112">
        <v>8879.8245800000004</v>
      </c>
      <c r="AP293" s="112">
        <v>6430.0094200000203</v>
      </c>
      <c r="AQ293" s="112">
        <v>4280.2682999999797</v>
      </c>
      <c r="AR293" s="112">
        <v>12506.12371</v>
      </c>
      <c r="AS293" s="112">
        <v>8890.8044900000095</v>
      </c>
      <c r="AT293" s="112">
        <v>6292.4811300000001</v>
      </c>
      <c r="AU293" s="112">
        <v>2934.8540400000102</v>
      </c>
      <c r="AV293" s="112">
        <v>8529.2525699999806</v>
      </c>
      <c r="AW293" s="113">
        <v>15678.15933</v>
      </c>
      <c r="AX293" s="113">
        <v>27476.197370000002</v>
      </c>
      <c r="AY293" s="113">
        <v>8734.1884200000004</v>
      </c>
      <c r="AZ293" s="113">
        <v>5690.3508599999996</v>
      </c>
      <c r="BA293" s="113">
        <v>9243.1428099999994</v>
      </c>
      <c r="BB293" s="113">
        <v>8342.53226</v>
      </c>
      <c r="BC293" s="113">
        <v>15793.290950000001</v>
      </c>
      <c r="BD293" s="113">
        <v>5039.6459100000002</v>
      </c>
      <c r="BE293" s="113">
        <v>3884.83871</v>
      </c>
      <c r="BF293" s="112">
        <v>1186.6672100000001</v>
      </c>
      <c r="BG293" s="112">
        <v>7112.9168499999996</v>
      </c>
      <c r="BH293" s="112">
        <v>462.3938</v>
      </c>
      <c r="BI293" s="112">
        <v>986.65970000000004</v>
      </c>
      <c r="BJ293" s="112">
        <v>480.92680000000001</v>
      </c>
      <c r="BK293" s="112">
        <v>445.92869999999999</v>
      </c>
      <c r="BL293" s="112">
        <v>3275.38717</v>
      </c>
      <c r="BM293" s="112">
        <v>1445.44885</v>
      </c>
      <c r="BN293" s="112">
        <v>326.07870000000003</v>
      </c>
      <c r="BO293" s="112">
        <v>14491.492120000001</v>
      </c>
      <c r="BP293" s="112">
        <v>20363.28052</v>
      </c>
      <c r="BQ293" s="112">
        <v>8271.7946200000006</v>
      </c>
      <c r="BR293" s="112">
        <v>4703.6911600000003</v>
      </c>
      <c r="BS293" s="112">
        <v>8762.2160100000001</v>
      </c>
      <c r="BT293" s="112">
        <v>7896.6035599999996</v>
      </c>
      <c r="BU293" s="112">
        <v>12517.903780000001</v>
      </c>
      <c r="BV293" s="112">
        <v>3594.19706</v>
      </c>
      <c r="BW293" s="112">
        <v>3558.76001</v>
      </c>
      <c r="BX293" s="112">
        <v>141006.19537</v>
      </c>
      <c r="BY293" s="112">
        <v>152025.22524999999</v>
      </c>
      <c r="BZ293" s="112">
        <v>133906.10703000001</v>
      </c>
      <c r="CA293" s="112">
        <v>135589.1776</v>
      </c>
      <c r="CB293" s="112">
        <v>139806.37239999999</v>
      </c>
      <c r="CC293" s="112">
        <v>145242.27883</v>
      </c>
      <c r="CD293" s="112">
        <v>163669.68494000001</v>
      </c>
      <c r="CE293" s="112">
        <v>148841.04707</v>
      </c>
      <c r="CF293" s="112">
        <v>149472.35226000001</v>
      </c>
      <c r="CG293" s="112">
        <v>9389.9341999999997</v>
      </c>
      <c r="CH293" s="112">
        <v>11483.45594</v>
      </c>
      <c r="CI293" s="112">
        <v>1841.7852</v>
      </c>
      <c r="CJ293" s="112">
        <v>423.42286000000001</v>
      </c>
      <c r="CK293" s="112">
        <v>-3743.9077000000002</v>
      </c>
      <c r="CL293" s="112">
        <v>-994.20092999999997</v>
      </c>
      <c r="CM293" s="112">
        <v>6225.4226500000004</v>
      </c>
      <c r="CN293" s="112">
        <v>659.34302000000002</v>
      </c>
      <c r="CO293" s="112">
        <v>-4970.4925599999997</v>
      </c>
      <c r="CP293" s="113">
        <v>169744.44445000001</v>
      </c>
      <c r="CQ293" s="113">
        <v>181445.02175000001</v>
      </c>
      <c r="CR293" s="113">
        <v>199222.92249999999</v>
      </c>
      <c r="CS293" s="113">
        <v>193988.10519999999</v>
      </c>
      <c r="CT293" s="113">
        <v>188700.43535000001</v>
      </c>
      <c r="CU293" s="113">
        <v>203430.28534999999</v>
      </c>
      <c r="CV293" s="113">
        <v>198179.1753</v>
      </c>
      <c r="CW293" s="113">
        <v>202924.19935000001</v>
      </c>
      <c r="CX293" s="113">
        <v>197662.5</v>
      </c>
      <c r="CY293" s="113">
        <v>194659.21906</v>
      </c>
      <c r="CZ293" s="113">
        <v>206232.35324</v>
      </c>
      <c r="DA293" s="113">
        <v>223456.32792000001</v>
      </c>
      <c r="DB293" s="113">
        <v>215551.64029000001</v>
      </c>
      <c r="DC293" s="113">
        <v>213745.32746999999</v>
      </c>
      <c r="DD293" s="113">
        <v>227512.32941999999</v>
      </c>
      <c r="DE293" s="113">
        <v>225724.00149</v>
      </c>
      <c r="DF293" s="113">
        <v>229793.68497999999</v>
      </c>
      <c r="DG293" s="113">
        <v>226895.12888</v>
      </c>
      <c r="DH293" s="113">
        <v>137462.54281000001</v>
      </c>
      <c r="DI293" s="113">
        <v>137124.12945000001</v>
      </c>
      <c r="DJ293" s="113">
        <v>151653.5197</v>
      </c>
      <c r="DK293" s="113">
        <v>142674.12775000001</v>
      </c>
      <c r="DL293" s="113">
        <v>144277.73522999999</v>
      </c>
      <c r="DM293" s="113">
        <v>158581.56039999999</v>
      </c>
      <c r="DN293" s="113">
        <v>150634.96695</v>
      </c>
      <c r="DO293" s="113">
        <v>153867.59036999999</v>
      </c>
      <c r="DP293" s="113">
        <v>155939.52682999999</v>
      </c>
      <c r="DQ293" s="112">
        <v>57196.676249999997</v>
      </c>
      <c r="DR293" s="112">
        <v>69108.223790000004</v>
      </c>
      <c r="DS293" s="112">
        <v>71802.808220000006</v>
      </c>
      <c r="DT293" s="112">
        <v>72877.512539999996</v>
      </c>
      <c r="DU293" s="112">
        <v>69467.592239999998</v>
      </c>
      <c r="DV293" s="112">
        <v>68930.769020000007</v>
      </c>
      <c r="DW293" s="112">
        <v>75089.034539999993</v>
      </c>
      <c r="DX293" s="112">
        <v>75926.09461</v>
      </c>
      <c r="DY293" s="112">
        <v>70955.602050000001</v>
      </c>
      <c r="DZ293" s="112">
        <v>1381.62547</v>
      </c>
      <c r="EA293" s="112">
        <v>1214.0206599999999</v>
      </c>
      <c r="EB293" s="112">
        <v>843.72900000000004</v>
      </c>
      <c r="EC293" s="112">
        <v>671.33657000000005</v>
      </c>
      <c r="ED293" s="112">
        <v>184.95688999999999</v>
      </c>
      <c r="EE293" s="112">
        <v>-222.98473999999999</v>
      </c>
      <c r="EF293" s="112">
        <v>-706.09384</v>
      </c>
      <c r="EG293" s="112">
        <v>-796.29516999999998</v>
      </c>
      <c r="EH293" s="112">
        <v>-1286.55594</v>
      </c>
      <c r="EI293" s="112">
        <v>8809.1894699999993</v>
      </c>
      <c r="EJ293" s="112">
        <v>9510.2026600000008</v>
      </c>
      <c r="EK293" s="112">
        <v>8407.3880000000008</v>
      </c>
      <c r="EL293" s="112">
        <v>9272.2705700000006</v>
      </c>
      <c r="EM293" s="112">
        <v>7187.2068900000004</v>
      </c>
      <c r="EN293" s="112">
        <v>8978.3082599999998</v>
      </c>
      <c r="EO293" s="112">
        <v>7444.55116</v>
      </c>
      <c r="EP293" s="112">
        <v>7342.7908299999999</v>
      </c>
      <c r="EQ293" s="114">
        <v>16842.13006</v>
      </c>
    </row>
    <row r="294" spans="1:147" x14ac:dyDescent="0.25">
      <c r="A294" s="110" t="s">
        <v>138</v>
      </c>
      <c r="B294" s="110">
        <v>5891</v>
      </c>
      <c r="C294" s="110"/>
      <c r="D294" s="111">
        <v>5979.7491399999999</v>
      </c>
      <c r="E294" s="111">
        <v>5257.8550299999997</v>
      </c>
      <c r="F294" s="111">
        <v>5177.4754899999998</v>
      </c>
      <c r="G294" s="111">
        <v>5838.6970300000003</v>
      </c>
      <c r="H294" s="111">
        <v>4864.8159900000001</v>
      </c>
      <c r="I294" s="111">
        <v>5468.5418900000004</v>
      </c>
      <c r="J294" s="111">
        <v>6082.5527599999996</v>
      </c>
      <c r="K294" s="111">
        <v>5613.9546399999999</v>
      </c>
      <c r="L294" s="111">
        <v>5109.0178100000003</v>
      </c>
      <c r="M294" s="111">
        <v>5428.7465300000003</v>
      </c>
      <c r="N294" s="111">
        <v>5456.1446900000001</v>
      </c>
      <c r="O294" s="111">
        <v>5033.29738</v>
      </c>
      <c r="P294" s="111">
        <v>5238.0506100000002</v>
      </c>
      <c r="Q294" s="111">
        <v>7582.4423500000003</v>
      </c>
      <c r="R294" s="111">
        <v>5646.3450899999998</v>
      </c>
      <c r="S294" s="111">
        <v>5913.4964300000001</v>
      </c>
      <c r="T294" s="111">
        <v>5890.2509300000002</v>
      </c>
      <c r="U294" s="111">
        <v>5406.6633000000002</v>
      </c>
      <c r="V294" s="112">
        <v>551.00261</v>
      </c>
      <c r="W294" s="112">
        <v>-198.28966</v>
      </c>
      <c r="X294" s="112">
        <v>144.17811</v>
      </c>
      <c r="Y294" s="112">
        <v>600.64642000000003</v>
      </c>
      <c r="Z294" s="112">
        <v>-2717.6263600000002</v>
      </c>
      <c r="AA294" s="112">
        <v>-177.80319999999901</v>
      </c>
      <c r="AB294" s="112">
        <v>169.05632999999901</v>
      </c>
      <c r="AC294" s="112">
        <v>-276.29629</v>
      </c>
      <c r="AD294" s="112">
        <v>-297.64549</v>
      </c>
      <c r="AE294" s="111">
        <v>5387.2834400000002</v>
      </c>
      <c r="AF294" s="111">
        <v>5249.5300299999999</v>
      </c>
      <c r="AG294" s="111">
        <v>5123.4275399999997</v>
      </c>
      <c r="AH294" s="111">
        <v>5385.7806799999998</v>
      </c>
      <c r="AI294" s="111">
        <v>4746.17364</v>
      </c>
      <c r="AJ294" s="111">
        <v>5294.1257400000004</v>
      </c>
      <c r="AK294" s="111">
        <v>5977.5777600000001</v>
      </c>
      <c r="AL294" s="111">
        <v>5470.8128399999996</v>
      </c>
      <c r="AM294" s="111">
        <v>4978.6428100000003</v>
      </c>
      <c r="AN294" s="112">
        <v>41.4630900000002</v>
      </c>
      <c r="AO294" s="112">
        <v>206.61465999999999</v>
      </c>
      <c r="AP294" s="112">
        <v>-90.130159999999705</v>
      </c>
      <c r="AQ294" s="112">
        <v>-147.73007000000001</v>
      </c>
      <c r="AR294" s="112">
        <v>2836.2687099999998</v>
      </c>
      <c r="AS294" s="112">
        <v>352.219349999999</v>
      </c>
      <c r="AT294" s="112">
        <v>-64.081329999999994</v>
      </c>
      <c r="AU294" s="112">
        <v>419.43809000000101</v>
      </c>
      <c r="AV294" s="112">
        <v>428.02049</v>
      </c>
      <c r="AW294" s="113">
        <v>606.23287000000005</v>
      </c>
      <c r="AX294" s="113">
        <v>456.88029999999998</v>
      </c>
      <c r="AY294" s="113">
        <v>930.22383000000002</v>
      </c>
      <c r="AZ294" s="113">
        <v>835.79434000000003</v>
      </c>
      <c r="BA294" s="113">
        <v>277.40370000000001</v>
      </c>
      <c r="BB294" s="113">
        <v>460.41464999999999</v>
      </c>
      <c r="BC294" s="113">
        <v>1003.25125</v>
      </c>
      <c r="BD294" s="113">
        <v>1209.78934</v>
      </c>
      <c r="BE294" s="113">
        <v>3597.0721899999999</v>
      </c>
      <c r="BF294" s="112">
        <v>348.89580000000001</v>
      </c>
      <c r="BG294" s="112">
        <v>173.4881</v>
      </c>
      <c r="BH294" s="112">
        <v>611.94269999999995</v>
      </c>
      <c r="BI294" s="112">
        <v>188.53065000000001</v>
      </c>
      <c r="BJ294" s="112">
        <v>210.24234999999999</v>
      </c>
      <c r="BK294" s="112">
        <v>307.351</v>
      </c>
      <c r="BL294" s="112">
        <v>393.24</v>
      </c>
      <c r="BM294" s="112">
        <v>375.13695000000001</v>
      </c>
      <c r="BN294" s="112">
        <v>469.10804999999999</v>
      </c>
      <c r="BO294" s="112">
        <v>257.33706999999998</v>
      </c>
      <c r="BP294" s="112">
        <v>283.3922</v>
      </c>
      <c r="BQ294" s="112">
        <v>318.28113000000002</v>
      </c>
      <c r="BR294" s="112">
        <v>647.26369</v>
      </c>
      <c r="BS294" s="112">
        <v>67.161349999999999</v>
      </c>
      <c r="BT294" s="112">
        <v>153.06365</v>
      </c>
      <c r="BU294" s="112">
        <v>610.01125000000002</v>
      </c>
      <c r="BV294" s="112">
        <v>834.65238999999997</v>
      </c>
      <c r="BW294" s="112">
        <v>3127.96414</v>
      </c>
      <c r="BX294" s="112">
        <v>5993.51631</v>
      </c>
      <c r="BY294" s="112">
        <v>5706.4103299999997</v>
      </c>
      <c r="BZ294" s="112">
        <v>6053.6513699999996</v>
      </c>
      <c r="CA294" s="112">
        <v>6221.5750200000002</v>
      </c>
      <c r="CB294" s="112">
        <v>5023.5773399999998</v>
      </c>
      <c r="CC294" s="112">
        <v>5754.5403900000001</v>
      </c>
      <c r="CD294" s="112">
        <v>6980.8290100000004</v>
      </c>
      <c r="CE294" s="112">
        <v>6680.6021799999999</v>
      </c>
      <c r="CF294" s="112">
        <v>8575.7150000000001</v>
      </c>
      <c r="CG294" s="112">
        <v>215.87397999999999</v>
      </c>
      <c r="CH294" s="112">
        <v>76.777540000000002</v>
      </c>
      <c r="CI294" s="112">
        <v>408.41129000000001</v>
      </c>
      <c r="CJ294" s="112">
        <v>794.99375999999995</v>
      </c>
      <c r="CK294" s="112">
        <v>-2769.10736</v>
      </c>
      <c r="CL294" s="112">
        <v>-199.1557</v>
      </c>
      <c r="CM294" s="112">
        <v>674.09258</v>
      </c>
      <c r="CN294" s="112">
        <v>415.21429999999998</v>
      </c>
      <c r="CO294" s="112">
        <v>2699.9436500000002</v>
      </c>
      <c r="CP294" s="113">
        <v>208.7149</v>
      </c>
      <c r="CQ294" s="113">
        <v>7.72905</v>
      </c>
      <c r="CR294" s="113">
        <v>206.7432</v>
      </c>
      <c r="CS294" s="113">
        <v>855.83995000000004</v>
      </c>
      <c r="CT294" s="113">
        <v>1854.9604999999999</v>
      </c>
      <c r="CU294" s="113">
        <v>1354.2145499999999</v>
      </c>
      <c r="CV294" s="113">
        <v>1924.2145499999999</v>
      </c>
      <c r="CW294" s="113">
        <v>1923.5487000000001</v>
      </c>
      <c r="CX294" s="113">
        <v>3353.1504500000001</v>
      </c>
      <c r="CY294" s="113">
        <v>1199.0921699999999</v>
      </c>
      <c r="CZ294" s="113">
        <v>1142.7039600000001</v>
      </c>
      <c r="DA294" s="113">
        <v>1486.1086700000001</v>
      </c>
      <c r="DB294" s="113">
        <v>2363.3347699999999</v>
      </c>
      <c r="DC294" s="113">
        <v>2773.9804399999998</v>
      </c>
      <c r="DD294" s="113">
        <v>2438.8246600000002</v>
      </c>
      <c r="DE294" s="113">
        <v>3635.7465200000001</v>
      </c>
      <c r="DF294" s="113">
        <v>3389.9363600000001</v>
      </c>
      <c r="DG294" s="113">
        <v>4563.0154199999997</v>
      </c>
      <c r="DH294" s="113">
        <v>2115.18696</v>
      </c>
      <c r="DI294" s="113">
        <v>1982.0212100000001</v>
      </c>
      <c r="DJ294" s="113">
        <v>1917.0146299999999</v>
      </c>
      <c r="DK294" s="113">
        <v>1999.2469699999999</v>
      </c>
      <c r="DL294" s="113">
        <v>5179</v>
      </c>
      <c r="DM294" s="113">
        <v>5042.9999200000002</v>
      </c>
      <c r="DN294" s="113">
        <v>5565.8292000000001</v>
      </c>
      <c r="DO294" s="113">
        <v>4904.8047399999996</v>
      </c>
      <c r="DP294" s="113">
        <v>3377.9401499999999</v>
      </c>
      <c r="DQ294" s="112">
        <v>-916.09478999999999</v>
      </c>
      <c r="DR294" s="112">
        <v>-839.31724999999994</v>
      </c>
      <c r="DS294" s="112">
        <v>-430.90595999999999</v>
      </c>
      <c r="DT294" s="112">
        <v>364.08780000000002</v>
      </c>
      <c r="DU294" s="112">
        <v>-2405.0195600000002</v>
      </c>
      <c r="DV294" s="112">
        <v>-2604.17526</v>
      </c>
      <c r="DW294" s="112">
        <v>-1930.08268</v>
      </c>
      <c r="DX294" s="112">
        <v>-1514.8683799999999</v>
      </c>
      <c r="DY294" s="112">
        <v>1185.07527</v>
      </c>
      <c r="DZ294" s="112">
        <v>-23.335070000000002</v>
      </c>
      <c r="EA294" s="112">
        <v>-24.05621</v>
      </c>
      <c r="EB294" s="112">
        <v>-32.936590000000002</v>
      </c>
      <c r="EC294" s="112">
        <v>-35.318129999999996</v>
      </c>
      <c r="ED294" s="112">
        <v>-22.320709999999998</v>
      </c>
      <c r="EE294" s="112">
        <v>-21.202739999999999</v>
      </c>
      <c r="EF294" s="112">
        <v>-29.479579999999999</v>
      </c>
      <c r="EG294" s="112">
        <v>-78.225089999999994</v>
      </c>
      <c r="EH294" s="112">
        <v>-21.484970000000001</v>
      </c>
      <c r="EI294" s="112">
        <v>24.72193</v>
      </c>
      <c r="EJ294" s="112">
        <v>-15.731210000000001</v>
      </c>
      <c r="EK294" s="112">
        <v>21.111409999999999</v>
      </c>
      <c r="EL294" s="112">
        <v>417.59787</v>
      </c>
      <c r="EM294" s="112">
        <v>96.321290000000005</v>
      </c>
      <c r="EN294" s="112">
        <v>153.21325999999999</v>
      </c>
      <c r="EO294" s="112">
        <v>75.495419999999996</v>
      </c>
      <c r="EP294" s="112">
        <v>64.916910000000001</v>
      </c>
      <c r="EQ294" s="114">
        <v>108.89003</v>
      </c>
    </row>
    <row r="295" spans="1:147" x14ac:dyDescent="0.25">
      <c r="A295" s="110" t="s">
        <v>137</v>
      </c>
      <c r="B295" s="110">
        <v>5732</v>
      </c>
      <c r="C295" s="110"/>
      <c r="D295" s="111">
        <v>5189.8467899999996</v>
      </c>
      <c r="E295" s="111">
        <v>4411.6746899999998</v>
      </c>
      <c r="F295" s="111">
        <v>4990.8014999999996</v>
      </c>
      <c r="G295" s="111">
        <v>6428.6824900000001</v>
      </c>
      <c r="H295" s="111">
        <v>6668.22253</v>
      </c>
      <c r="I295" s="111">
        <v>5673.3953700000002</v>
      </c>
      <c r="J295" s="111">
        <v>5630.5540499999997</v>
      </c>
      <c r="K295" s="111">
        <v>6337.8867700000001</v>
      </c>
      <c r="L295" s="111">
        <v>6630.2646800000002</v>
      </c>
      <c r="M295" s="111">
        <v>5694.6325299999999</v>
      </c>
      <c r="N295" s="111">
        <v>5558.2840299999998</v>
      </c>
      <c r="O295" s="111">
        <v>6685.4453800000001</v>
      </c>
      <c r="P295" s="111">
        <v>7587.9827699999996</v>
      </c>
      <c r="Q295" s="111">
        <v>6392.2098999999998</v>
      </c>
      <c r="R295" s="111">
        <v>7435.3169699999999</v>
      </c>
      <c r="S295" s="111">
        <v>6479.1243299999996</v>
      </c>
      <c r="T295" s="111">
        <v>6841.6200099999996</v>
      </c>
      <c r="U295" s="111">
        <v>7248.4747699999998</v>
      </c>
      <c r="V295" s="112">
        <v>-504.78573999999998</v>
      </c>
      <c r="W295" s="112">
        <v>-1146.60934</v>
      </c>
      <c r="X295" s="112">
        <v>-1694.6438800000001</v>
      </c>
      <c r="Y295" s="112">
        <v>-1159.3002799999999</v>
      </c>
      <c r="Z295" s="112">
        <v>276.01263</v>
      </c>
      <c r="AA295" s="112">
        <v>-1761.9215999999999</v>
      </c>
      <c r="AB295" s="112">
        <v>-848.57028000000003</v>
      </c>
      <c r="AC295" s="112">
        <v>-503.73324000000002</v>
      </c>
      <c r="AD295" s="112">
        <v>-618.21009000000004</v>
      </c>
      <c r="AE295" s="111">
        <v>5061.8467899999996</v>
      </c>
      <c r="AF295" s="111">
        <v>4283.6746899999998</v>
      </c>
      <c r="AG295" s="111">
        <v>4870.8014999999996</v>
      </c>
      <c r="AH295" s="111">
        <v>6348.6824900000001</v>
      </c>
      <c r="AI295" s="111">
        <v>6435.3611799999999</v>
      </c>
      <c r="AJ295" s="111">
        <v>5530.2209199999998</v>
      </c>
      <c r="AK295" s="111">
        <v>5501.4247999999998</v>
      </c>
      <c r="AL295" s="111">
        <v>6107.19992</v>
      </c>
      <c r="AM295" s="111">
        <v>6401.5506800000003</v>
      </c>
      <c r="AN295" s="112">
        <v>632.78574000000003</v>
      </c>
      <c r="AO295" s="112">
        <v>1274.60934</v>
      </c>
      <c r="AP295" s="112">
        <v>1814.6438800000001</v>
      </c>
      <c r="AQ295" s="112">
        <v>1239.3002799999999</v>
      </c>
      <c r="AR295" s="112">
        <v>-43.15128</v>
      </c>
      <c r="AS295" s="112">
        <v>1905.0960500000001</v>
      </c>
      <c r="AT295" s="112">
        <v>977.69952999999998</v>
      </c>
      <c r="AU295" s="112">
        <v>734.42008999999996</v>
      </c>
      <c r="AV295" s="112">
        <v>846.92408999999998</v>
      </c>
      <c r="AW295" s="113">
        <v>86.670270000000002</v>
      </c>
      <c r="AX295" s="113">
        <v>960.97065999999995</v>
      </c>
      <c r="AY295" s="113">
        <v>749.72604999999999</v>
      </c>
      <c r="AZ295" s="113">
        <v>715.48290999999995</v>
      </c>
      <c r="BA295" s="113">
        <v>1066.8501699999999</v>
      </c>
      <c r="BB295" s="113">
        <v>835.38679999999999</v>
      </c>
      <c r="BC295" s="113">
        <v>2585.8150000000001</v>
      </c>
      <c r="BD295" s="113">
        <v>302.81855000000002</v>
      </c>
      <c r="BE295" s="113">
        <v>446.73016000000001</v>
      </c>
      <c r="BF295" s="112">
        <v>0</v>
      </c>
      <c r="BG295" s="112">
        <v>0</v>
      </c>
      <c r="BH295" s="112">
        <v>400</v>
      </c>
      <c r="BI295" s="112">
        <v>344.64744000000002</v>
      </c>
      <c r="BJ295" s="112">
        <v>134.56985</v>
      </c>
      <c r="BK295" s="112">
        <v>111.5</v>
      </c>
      <c r="BL295" s="112">
        <v>114.07935000000001</v>
      </c>
      <c r="BM295" s="112">
        <v>0</v>
      </c>
      <c r="BN295" s="112">
        <v>74</v>
      </c>
      <c r="BO295" s="112">
        <v>86.670270000000002</v>
      </c>
      <c r="BP295" s="112">
        <v>960.97065999999995</v>
      </c>
      <c r="BQ295" s="112">
        <v>349.72604999999999</v>
      </c>
      <c r="BR295" s="112">
        <v>370.83546999999999</v>
      </c>
      <c r="BS295" s="112">
        <v>932.28031999999996</v>
      </c>
      <c r="BT295" s="112">
        <v>723.88679999999999</v>
      </c>
      <c r="BU295" s="112">
        <v>2471.7356500000001</v>
      </c>
      <c r="BV295" s="112">
        <v>302.81855000000002</v>
      </c>
      <c r="BW295" s="112">
        <v>372.73016000000001</v>
      </c>
      <c r="BX295" s="112">
        <v>5148.5170600000001</v>
      </c>
      <c r="BY295" s="112">
        <v>5244.6453499999998</v>
      </c>
      <c r="BZ295" s="112">
        <v>5620.5275499999998</v>
      </c>
      <c r="CA295" s="112">
        <v>7064.1653999999999</v>
      </c>
      <c r="CB295" s="112">
        <v>7502.2113499999996</v>
      </c>
      <c r="CC295" s="112">
        <v>6365.60772</v>
      </c>
      <c r="CD295" s="112">
        <v>8087.2398000000003</v>
      </c>
      <c r="CE295" s="112">
        <v>6410.01847</v>
      </c>
      <c r="CF295" s="112">
        <v>6848.2808400000004</v>
      </c>
      <c r="CG295" s="112">
        <v>-546.11546999999996</v>
      </c>
      <c r="CH295" s="112">
        <v>-313.63868000000002</v>
      </c>
      <c r="CI295" s="112">
        <v>-1464.9178300000001</v>
      </c>
      <c r="CJ295" s="112">
        <v>-868.46481000000006</v>
      </c>
      <c r="CK295" s="112">
        <v>975.4316</v>
      </c>
      <c r="CL295" s="112">
        <v>-1181.2092500000001</v>
      </c>
      <c r="CM295" s="112">
        <v>1494.03612</v>
      </c>
      <c r="CN295" s="112">
        <v>-431.60154</v>
      </c>
      <c r="CO295" s="112">
        <v>-474.19393000000002</v>
      </c>
      <c r="CP295" s="113">
        <v>1398</v>
      </c>
      <c r="CQ295" s="113">
        <v>496</v>
      </c>
      <c r="CR295" s="113">
        <v>440</v>
      </c>
      <c r="CS295" s="113">
        <v>0</v>
      </c>
      <c r="CT295" s="113">
        <v>0</v>
      </c>
      <c r="CU295" s="113">
        <v>0</v>
      </c>
      <c r="CV295" s="113">
        <v>0</v>
      </c>
      <c r="CW295" s="113">
        <v>0</v>
      </c>
      <c r="CX295" s="113">
        <v>0</v>
      </c>
      <c r="CY295" s="113">
        <v>2307.2653599999999</v>
      </c>
      <c r="CZ295" s="113">
        <v>1390.64519</v>
      </c>
      <c r="DA295" s="113">
        <v>1982.33502</v>
      </c>
      <c r="DB295" s="113">
        <v>2005.4725800000001</v>
      </c>
      <c r="DC295" s="113">
        <v>1391.2737400000001</v>
      </c>
      <c r="DD295" s="113">
        <v>842.98257999999998</v>
      </c>
      <c r="DE295" s="113">
        <v>1507.1392800000001</v>
      </c>
      <c r="DF295" s="113">
        <v>548.22331999999994</v>
      </c>
      <c r="DG295" s="113">
        <v>1434.6857500000001</v>
      </c>
      <c r="DH295" s="113">
        <v>4395.1259600000003</v>
      </c>
      <c r="DI295" s="113">
        <v>3792.1444700000002</v>
      </c>
      <c r="DJ295" s="113">
        <v>5848.7521299999999</v>
      </c>
      <c r="DK295" s="113">
        <v>6740.3545000000004</v>
      </c>
      <c r="DL295" s="113">
        <v>5150.7240599999996</v>
      </c>
      <c r="DM295" s="113">
        <v>5783.6421499999997</v>
      </c>
      <c r="DN295" s="113">
        <v>4953.7627300000004</v>
      </c>
      <c r="DO295" s="113">
        <v>4426.4483099999998</v>
      </c>
      <c r="DP295" s="113">
        <v>5787.1046699999997</v>
      </c>
      <c r="DQ295" s="112">
        <v>-2087.8606</v>
      </c>
      <c r="DR295" s="112">
        <v>-2401.49928</v>
      </c>
      <c r="DS295" s="112">
        <v>-3866.4171099999999</v>
      </c>
      <c r="DT295" s="112">
        <v>-4734.8819199999998</v>
      </c>
      <c r="DU295" s="112">
        <v>-3759.4503199999999</v>
      </c>
      <c r="DV295" s="112">
        <v>-4940.6595699999998</v>
      </c>
      <c r="DW295" s="112">
        <v>-3446.62345</v>
      </c>
      <c r="DX295" s="112">
        <v>-3878.2249900000002</v>
      </c>
      <c r="DY295" s="112">
        <v>-4352.4189200000001</v>
      </c>
      <c r="DZ295" s="112">
        <v>3.3614899999999999</v>
      </c>
      <c r="EA295" s="112">
        <v>-2.4036599999999999</v>
      </c>
      <c r="EB295" s="112">
        <v>-47.901890000000002</v>
      </c>
      <c r="EC295" s="112">
        <v>-45.289299999999997</v>
      </c>
      <c r="ED295" s="112">
        <v>-66.89922</v>
      </c>
      <c r="EE295" s="112">
        <v>-41.565040000000003</v>
      </c>
      <c r="EF295" s="112">
        <v>-58.096359999999997</v>
      </c>
      <c r="EG295" s="112">
        <v>-54.061570000000003</v>
      </c>
      <c r="EH295" s="112">
        <v>-40.674239999999998</v>
      </c>
      <c r="EI295" s="112">
        <v>131.36149</v>
      </c>
      <c r="EJ295" s="112">
        <v>125.59634</v>
      </c>
      <c r="EK295" s="112">
        <v>72.098110000000005</v>
      </c>
      <c r="EL295" s="112">
        <v>34.710700000000003</v>
      </c>
      <c r="EM295" s="112">
        <v>165.96178</v>
      </c>
      <c r="EN295" s="112">
        <v>101.60896</v>
      </c>
      <c r="EO295" s="112">
        <v>71.032640000000001</v>
      </c>
      <c r="EP295" s="112">
        <v>176.62542999999999</v>
      </c>
      <c r="EQ295" s="114">
        <v>188.03976</v>
      </c>
    </row>
    <row r="296" spans="1:147" x14ac:dyDescent="0.25">
      <c r="A296" s="110" t="s">
        <v>136</v>
      </c>
      <c r="B296" s="110">
        <v>5935</v>
      </c>
      <c r="C296" s="110"/>
      <c r="D296" s="111">
        <v>482.37056999999999</v>
      </c>
      <c r="E296" s="111">
        <v>394.86268000000001</v>
      </c>
      <c r="F296" s="111">
        <v>390.87592000000001</v>
      </c>
      <c r="G296" s="111">
        <v>473.55964</v>
      </c>
      <c r="H296" s="111">
        <v>361.97791000000001</v>
      </c>
      <c r="I296" s="111">
        <v>417.64535999999998</v>
      </c>
      <c r="J296" s="111">
        <v>401.55851000000001</v>
      </c>
      <c r="K296" s="111">
        <v>453.16248000000002</v>
      </c>
      <c r="L296" s="111">
        <v>411.28850999999997</v>
      </c>
      <c r="M296" s="111">
        <v>333.16134</v>
      </c>
      <c r="N296" s="111">
        <v>350.66622000000001</v>
      </c>
      <c r="O296" s="111">
        <v>520.78665999999998</v>
      </c>
      <c r="P296" s="111">
        <v>331.10287</v>
      </c>
      <c r="Q296" s="111">
        <v>405.2713</v>
      </c>
      <c r="R296" s="111">
        <v>461.47877999999997</v>
      </c>
      <c r="S296" s="111">
        <v>377.11768999999998</v>
      </c>
      <c r="T296" s="111">
        <v>372.15904999999998</v>
      </c>
      <c r="U296" s="111">
        <v>367.33172999999999</v>
      </c>
      <c r="V296" s="112">
        <v>149.20922999999999</v>
      </c>
      <c r="W296" s="112">
        <v>44.196460000000002</v>
      </c>
      <c r="X296" s="112">
        <v>-129.91074</v>
      </c>
      <c r="Y296" s="112">
        <v>142.45677000000001</v>
      </c>
      <c r="Z296" s="112">
        <v>-43.293390000000002</v>
      </c>
      <c r="AA296" s="112">
        <v>-43.833419999999997</v>
      </c>
      <c r="AB296" s="112">
        <v>24.440819999999999</v>
      </c>
      <c r="AC296" s="112">
        <v>81.003429999999994</v>
      </c>
      <c r="AD296" s="112">
        <v>43.956780000000002</v>
      </c>
      <c r="AE296" s="111">
        <v>476.97057000000001</v>
      </c>
      <c r="AF296" s="111">
        <v>388.07722999999999</v>
      </c>
      <c r="AG296" s="111">
        <v>385.47591999999997</v>
      </c>
      <c r="AH296" s="111">
        <v>468.15964000000002</v>
      </c>
      <c r="AI296" s="111">
        <v>356.57790999999997</v>
      </c>
      <c r="AJ296" s="111">
        <v>410.74536000000001</v>
      </c>
      <c r="AK296" s="111">
        <v>396.15850999999998</v>
      </c>
      <c r="AL296" s="111">
        <v>447.76247999999998</v>
      </c>
      <c r="AM296" s="111">
        <v>406.28850999999997</v>
      </c>
      <c r="AN296" s="112">
        <v>-143.80923000000001</v>
      </c>
      <c r="AO296" s="112">
        <v>-37.411009999999997</v>
      </c>
      <c r="AP296" s="112">
        <v>135.31074000000001</v>
      </c>
      <c r="AQ296" s="112">
        <v>-137.05677</v>
      </c>
      <c r="AR296" s="112">
        <v>48.693390000000001</v>
      </c>
      <c r="AS296" s="112">
        <v>50.733420000000002</v>
      </c>
      <c r="AT296" s="112">
        <v>-19.04082</v>
      </c>
      <c r="AU296" s="112">
        <v>-75.603430000000003</v>
      </c>
      <c r="AV296" s="112">
        <v>-38.956780000000002</v>
      </c>
      <c r="AW296" s="113">
        <v>0</v>
      </c>
      <c r="AX296" s="113">
        <v>6.9854500000000002</v>
      </c>
      <c r="AY296" s="113">
        <v>0</v>
      </c>
      <c r="AZ296" s="113">
        <v>0</v>
      </c>
      <c r="BA296" s="113">
        <v>0</v>
      </c>
      <c r="BB296" s="113">
        <v>7.4786999999999999</v>
      </c>
      <c r="BC296" s="113">
        <v>5.5620000000000003</v>
      </c>
      <c r="BD296" s="113">
        <v>0</v>
      </c>
      <c r="BE296" s="113">
        <v>0</v>
      </c>
      <c r="BF296" s="112">
        <v>0</v>
      </c>
      <c r="BG296" s="112">
        <v>0</v>
      </c>
      <c r="BH296" s="112">
        <v>0</v>
      </c>
      <c r="BI296" s="112">
        <v>0</v>
      </c>
      <c r="BJ296" s="112">
        <v>0</v>
      </c>
      <c r="BK296" s="112">
        <v>0</v>
      </c>
      <c r="BL296" s="112">
        <v>0</v>
      </c>
      <c r="BM296" s="112">
        <v>0</v>
      </c>
      <c r="BN296" s="112">
        <v>0</v>
      </c>
      <c r="BO296" s="112">
        <v>0</v>
      </c>
      <c r="BP296" s="112">
        <v>6.9854500000000002</v>
      </c>
      <c r="BQ296" s="112">
        <v>0</v>
      </c>
      <c r="BR296" s="112">
        <v>0</v>
      </c>
      <c r="BS296" s="112">
        <v>0</v>
      </c>
      <c r="BT296" s="112">
        <v>7.4786999999999999</v>
      </c>
      <c r="BU296" s="112">
        <v>5.5620000000000003</v>
      </c>
      <c r="BV296" s="112">
        <v>0</v>
      </c>
      <c r="BW296" s="112">
        <v>0</v>
      </c>
      <c r="BX296" s="112">
        <v>476.97057000000001</v>
      </c>
      <c r="BY296" s="112">
        <v>395.06268</v>
      </c>
      <c r="BZ296" s="112">
        <v>385.47591999999997</v>
      </c>
      <c r="CA296" s="112">
        <v>468.15964000000002</v>
      </c>
      <c r="CB296" s="112">
        <v>356.57790999999997</v>
      </c>
      <c r="CC296" s="112">
        <v>418.22406000000001</v>
      </c>
      <c r="CD296" s="112">
        <v>401.72050999999999</v>
      </c>
      <c r="CE296" s="112">
        <v>447.76247999999998</v>
      </c>
      <c r="CF296" s="112">
        <v>406.28850999999997</v>
      </c>
      <c r="CG296" s="112">
        <v>143.80923000000001</v>
      </c>
      <c r="CH296" s="112">
        <v>44.396459999999998</v>
      </c>
      <c r="CI296" s="112">
        <v>-135.31074000000001</v>
      </c>
      <c r="CJ296" s="112">
        <v>137.05677</v>
      </c>
      <c r="CK296" s="112">
        <v>-48.693390000000001</v>
      </c>
      <c r="CL296" s="112">
        <v>-43.254719999999999</v>
      </c>
      <c r="CM296" s="112">
        <v>24.602820000000001</v>
      </c>
      <c r="CN296" s="112">
        <v>75.603430000000003</v>
      </c>
      <c r="CO296" s="112">
        <v>38.956780000000002</v>
      </c>
      <c r="CP296" s="113">
        <v>0</v>
      </c>
      <c r="CQ296" s="113">
        <v>0</v>
      </c>
      <c r="CR296" s="113">
        <v>0</v>
      </c>
      <c r="CS296" s="113">
        <v>0</v>
      </c>
      <c r="CT296" s="113">
        <v>0</v>
      </c>
      <c r="CU296" s="113">
        <v>0</v>
      </c>
      <c r="CV296" s="113">
        <v>0</v>
      </c>
      <c r="CW296" s="113">
        <v>0</v>
      </c>
      <c r="CX296" s="113">
        <v>0</v>
      </c>
      <c r="CY296" s="113">
        <v>55.661749999999998</v>
      </c>
      <c r="CZ296" s="113">
        <v>54.372819999999997</v>
      </c>
      <c r="DA296" s="113">
        <v>170.90719000000001</v>
      </c>
      <c r="DB296" s="113">
        <v>94.933670000000006</v>
      </c>
      <c r="DC296" s="113">
        <v>88.238370000000003</v>
      </c>
      <c r="DD296" s="113">
        <v>113.79881</v>
      </c>
      <c r="DE296" s="113">
        <v>104.63553</v>
      </c>
      <c r="DF296" s="113">
        <v>192.41721000000001</v>
      </c>
      <c r="DG296" s="113">
        <v>167.88056</v>
      </c>
      <c r="DH296" s="113">
        <v>314.73980999999998</v>
      </c>
      <c r="DI296" s="113">
        <v>269.05441999999999</v>
      </c>
      <c r="DJ296" s="113">
        <v>420.89953000000003</v>
      </c>
      <c r="DK296" s="113">
        <v>307.86923999999999</v>
      </c>
      <c r="DL296" s="113">
        <v>319.86732999999998</v>
      </c>
      <c r="DM296" s="113">
        <v>370.68248999999997</v>
      </c>
      <c r="DN296" s="113">
        <v>336.91638999999998</v>
      </c>
      <c r="DO296" s="113">
        <v>439.70508999999998</v>
      </c>
      <c r="DP296" s="113">
        <v>376.21165999999999</v>
      </c>
      <c r="DQ296" s="112">
        <v>-259.07805999999999</v>
      </c>
      <c r="DR296" s="112">
        <v>-214.6816</v>
      </c>
      <c r="DS296" s="112">
        <v>-249.99234000000001</v>
      </c>
      <c r="DT296" s="112">
        <v>-212.93557000000001</v>
      </c>
      <c r="DU296" s="112">
        <v>-231.62896000000001</v>
      </c>
      <c r="DV296" s="112">
        <v>-256.88368000000003</v>
      </c>
      <c r="DW296" s="112">
        <v>-232.28085999999999</v>
      </c>
      <c r="DX296" s="112">
        <v>-247.28788</v>
      </c>
      <c r="DY296" s="112">
        <v>-208.33109999999999</v>
      </c>
      <c r="DZ296" s="112">
        <v>-0.48702000000000001</v>
      </c>
      <c r="EA296" s="112">
        <v>-6.9510000000000002E-2</v>
      </c>
      <c r="EB296" s="112">
        <v>-1.90883</v>
      </c>
      <c r="EC296" s="112">
        <v>-1.25989</v>
      </c>
      <c r="ED296" s="112">
        <v>-1.5181899999999999</v>
      </c>
      <c r="EE296" s="112">
        <v>-2.45892</v>
      </c>
      <c r="EF296" s="112">
        <v>-0.4844</v>
      </c>
      <c r="EG296" s="112">
        <v>-3.1759200000000001</v>
      </c>
      <c r="EH296" s="112">
        <v>-3.6633200000000001</v>
      </c>
      <c r="EI296" s="112">
        <v>4.9129800000000001</v>
      </c>
      <c r="EJ296" s="112">
        <v>6.71549</v>
      </c>
      <c r="EK296" s="112">
        <v>3.4911699999999999</v>
      </c>
      <c r="EL296" s="112">
        <v>4.14011</v>
      </c>
      <c r="EM296" s="112">
        <v>3.8818100000000002</v>
      </c>
      <c r="EN296" s="112">
        <v>4.4410800000000004</v>
      </c>
      <c r="EO296" s="112">
        <v>4.9156000000000004</v>
      </c>
      <c r="EP296" s="112">
        <v>2.2240799999999998</v>
      </c>
      <c r="EQ296" s="114">
        <v>1.3366800000000001</v>
      </c>
    </row>
    <row r="297" spans="1:147" x14ac:dyDescent="0.25">
      <c r="A297" s="110" t="s">
        <v>135</v>
      </c>
      <c r="B297" s="110">
        <v>5690</v>
      </c>
      <c r="C297" s="110"/>
      <c r="D297" s="111">
        <v>482.08791000000002</v>
      </c>
      <c r="E297" s="111">
        <v>439.23601000000002</v>
      </c>
      <c r="F297" s="111">
        <v>480.20332000000002</v>
      </c>
      <c r="G297" s="111">
        <v>535.24316999999996</v>
      </c>
      <c r="H297" s="111">
        <v>484.47849000000002</v>
      </c>
      <c r="I297" s="111">
        <v>469.98557</v>
      </c>
      <c r="J297" s="111">
        <v>520.91359999999997</v>
      </c>
      <c r="K297" s="111">
        <v>510.98642000000001</v>
      </c>
      <c r="L297" s="111">
        <v>459.41336999999999</v>
      </c>
      <c r="M297" s="111">
        <v>499.34730000000002</v>
      </c>
      <c r="N297" s="111">
        <v>531.75333999999998</v>
      </c>
      <c r="O297" s="111">
        <v>602.68003999999996</v>
      </c>
      <c r="P297" s="111">
        <v>521.16645000000005</v>
      </c>
      <c r="Q297" s="111">
        <v>553.63520000000005</v>
      </c>
      <c r="R297" s="111">
        <v>540.66305999999997</v>
      </c>
      <c r="S297" s="111">
        <v>600.33261000000005</v>
      </c>
      <c r="T297" s="111">
        <v>507.51720999999998</v>
      </c>
      <c r="U297" s="111">
        <v>533.63210000000004</v>
      </c>
      <c r="V297" s="112">
        <v>-17.25939</v>
      </c>
      <c r="W297" s="112">
        <v>-92.517330000000001</v>
      </c>
      <c r="X297" s="112">
        <v>-122.47672</v>
      </c>
      <c r="Y297" s="112">
        <v>14.0767199999999</v>
      </c>
      <c r="Z297" s="112">
        <v>-69.156710000000004</v>
      </c>
      <c r="AA297" s="112">
        <v>-70.677490000000006</v>
      </c>
      <c r="AB297" s="112">
        <v>-79.4190100000001</v>
      </c>
      <c r="AC297" s="112">
        <v>3.4692100000000301</v>
      </c>
      <c r="AD297" s="112">
        <v>-74.218730000000093</v>
      </c>
      <c r="AE297" s="111">
        <v>434.43455999999998</v>
      </c>
      <c r="AF297" s="111">
        <v>417.20560999999998</v>
      </c>
      <c r="AG297" s="111">
        <v>462.20332000000002</v>
      </c>
      <c r="AH297" s="111">
        <v>512.97717</v>
      </c>
      <c r="AI297" s="111">
        <v>460.96249</v>
      </c>
      <c r="AJ297" s="111">
        <v>456.11957000000001</v>
      </c>
      <c r="AK297" s="111">
        <v>506.70335</v>
      </c>
      <c r="AL297" s="111">
        <v>501.77337</v>
      </c>
      <c r="AM297" s="111">
        <v>453.76337000000001</v>
      </c>
      <c r="AN297" s="112">
        <v>64.912739999999999</v>
      </c>
      <c r="AO297" s="112">
        <v>114.54773</v>
      </c>
      <c r="AP297" s="112">
        <v>140.47672</v>
      </c>
      <c r="AQ297" s="112">
        <v>8.1892800000000499</v>
      </c>
      <c r="AR297" s="112">
        <v>92.672710000000095</v>
      </c>
      <c r="AS297" s="112">
        <v>84.543490000000006</v>
      </c>
      <c r="AT297" s="112">
        <v>93.629260000000002</v>
      </c>
      <c r="AU297" s="112">
        <v>5.7438399999999801</v>
      </c>
      <c r="AV297" s="112">
        <v>79.868729999999999</v>
      </c>
      <c r="AW297" s="113">
        <v>0</v>
      </c>
      <c r="AX297" s="113">
        <v>77.855999999999995</v>
      </c>
      <c r="AY297" s="113">
        <v>73.429150000000007</v>
      </c>
      <c r="AZ297" s="113">
        <v>44.785600000000002</v>
      </c>
      <c r="BA297" s="113">
        <v>0</v>
      </c>
      <c r="BB297" s="113">
        <v>0</v>
      </c>
      <c r="BC297" s="113">
        <v>15.2682</v>
      </c>
      <c r="BD297" s="113">
        <v>12.5716</v>
      </c>
      <c r="BE297" s="113">
        <v>22.097300000000001</v>
      </c>
      <c r="BF297" s="112">
        <v>0</v>
      </c>
      <c r="BG297" s="112">
        <v>0</v>
      </c>
      <c r="BH297" s="112">
        <v>0</v>
      </c>
      <c r="BI297" s="112">
        <v>0</v>
      </c>
      <c r="BJ297" s="112">
        <v>0</v>
      </c>
      <c r="BK297" s="112">
        <v>0</v>
      </c>
      <c r="BL297" s="112">
        <v>0</v>
      </c>
      <c r="BM297" s="112">
        <v>0</v>
      </c>
      <c r="BN297" s="112">
        <v>0</v>
      </c>
      <c r="BO297" s="112">
        <v>0</v>
      </c>
      <c r="BP297" s="112">
        <v>77.855999999999995</v>
      </c>
      <c r="BQ297" s="112">
        <v>73.429150000000007</v>
      </c>
      <c r="BR297" s="112">
        <v>44.785600000000002</v>
      </c>
      <c r="BS297" s="112">
        <v>0</v>
      </c>
      <c r="BT297" s="112">
        <v>0</v>
      </c>
      <c r="BU297" s="112">
        <v>15.2682</v>
      </c>
      <c r="BV297" s="112">
        <v>12.5716</v>
      </c>
      <c r="BW297" s="112">
        <v>22.097300000000001</v>
      </c>
      <c r="BX297" s="112">
        <v>434.43455999999998</v>
      </c>
      <c r="BY297" s="112">
        <v>495.06160999999997</v>
      </c>
      <c r="BZ297" s="112">
        <v>535.63247000000001</v>
      </c>
      <c r="CA297" s="112">
        <v>557.76277000000005</v>
      </c>
      <c r="CB297" s="112">
        <v>460.96249</v>
      </c>
      <c r="CC297" s="112">
        <v>456.11957000000001</v>
      </c>
      <c r="CD297" s="112">
        <v>521.97154999999998</v>
      </c>
      <c r="CE297" s="112">
        <v>514.34496999999999</v>
      </c>
      <c r="CF297" s="112">
        <v>475.86067000000003</v>
      </c>
      <c r="CG297" s="112">
        <v>-64.912739999999999</v>
      </c>
      <c r="CH297" s="112">
        <v>-36.69173</v>
      </c>
      <c r="CI297" s="112">
        <v>-67.047569999999993</v>
      </c>
      <c r="CJ297" s="112">
        <v>36.596319999999999</v>
      </c>
      <c r="CK297" s="112">
        <v>-92.672709999999995</v>
      </c>
      <c r="CL297" s="112">
        <v>-84.543490000000006</v>
      </c>
      <c r="CM297" s="112">
        <v>-78.361059999999995</v>
      </c>
      <c r="CN297" s="112">
        <v>6.8277599999999996</v>
      </c>
      <c r="CO297" s="112">
        <v>-57.771430000000002</v>
      </c>
      <c r="CP297" s="113">
        <v>0</v>
      </c>
      <c r="CQ297" s="113">
        <v>0</v>
      </c>
      <c r="CR297" s="113">
        <v>0</v>
      </c>
      <c r="CS297" s="113">
        <v>0</v>
      </c>
      <c r="CT297" s="113">
        <v>0</v>
      </c>
      <c r="CU297" s="113">
        <v>0</v>
      </c>
      <c r="CV297" s="113">
        <v>0</v>
      </c>
      <c r="CW297" s="113">
        <v>0</v>
      </c>
      <c r="CX297" s="113">
        <v>0</v>
      </c>
      <c r="CY297" s="113">
        <v>55.00515</v>
      </c>
      <c r="CZ297" s="113">
        <v>88.843149999999994</v>
      </c>
      <c r="DA297" s="113">
        <v>74.907700000000006</v>
      </c>
      <c r="DB297" s="113">
        <v>74.741150000000005</v>
      </c>
      <c r="DC297" s="113">
        <v>67.063850000000002</v>
      </c>
      <c r="DD297" s="113">
        <v>52.564300000000003</v>
      </c>
      <c r="DE297" s="113">
        <v>70.857600000000005</v>
      </c>
      <c r="DF297" s="113">
        <v>44.546700000000001</v>
      </c>
      <c r="DG297" s="113">
        <v>62.228949999999998</v>
      </c>
      <c r="DH297" s="113">
        <v>908.84331999999995</v>
      </c>
      <c r="DI297" s="113">
        <v>979.37305000000003</v>
      </c>
      <c r="DJ297" s="113">
        <v>1032.4851699999999</v>
      </c>
      <c r="DK297" s="113">
        <v>995.72230000000002</v>
      </c>
      <c r="DL297" s="113">
        <v>1080.7177099999999</v>
      </c>
      <c r="DM297" s="113">
        <v>1150.7616499999999</v>
      </c>
      <c r="DN297" s="113">
        <v>1247.4160099999999</v>
      </c>
      <c r="DO297" s="113">
        <v>1214.2773500000001</v>
      </c>
      <c r="DP297" s="113">
        <v>1289.7310299999999</v>
      </c>
      <c r="DQ297" s="112">
        <v>-853.83816999999999</v>
      </c>
      <c r="DR297" s="112">
        <v>-890.5299</v>
      </c>
      <c r="DS297" s="112">
        <v>-957.57746999999995</v>
      </c>
      <c r="DT297" s="112">
        <v>-920.98114999999996</v>
      </c>
      <c r="DU297" s="112">
        <v>-1013.65386</v>
      </c>
      <c r="DV297" s="112">
        <v>-1098.1973499999999</v>
      </c>
      <c r="DW297" s="112">
        <v>-1176.5584100000001</v>
      </c>
      <c r="DX297" s="112">
        <v>-1169.73065</v>
      </c>
      <c r="DY297" s="112">
        <v>-1227.50208</v>
      </c>
      <c r="DZ297" s="112">
        <v>-10.659750000000001</v>
      </c>
      <c r="EA297" s="112">
        <v>-12.75333</v>
      </c>
      <c r="EB297" s="112">
        <v>-12.549580000000001</v>
      </c>
      <c r="EC297" s="112">
        <v>-13.67314</v>
      </c>
      <c r="ED297" s="112">
        <v>-15.014150000000001</v>
      </c>
      <c r="EE297" s="112">
        <v>-14.198639999999999</v>
      </c>
      <c r="EF297" s="112">
        <v>-15.91188</v>
      </c>
      <c r="EG297" s="112">
        <v>-14.648</v>
      </c>
      <c r="EH297" s="112">
        <v>-14.11749</v>
      </c>
      <c r="EI297" s="112">
        <v>36.993250000000003</v>
      </c>
      <c r="EJ297" s="112">
        <v>9.2766699999999993</v>
      </c>
      <c r="EK297" s="112">
        <v>5.4504200000000003</v>
      </c>
      <c r="EL297" s="112">
        <v>8.5928599999999999</v>
      </c>
      <c r="EM297" s="112">
        <v>8.5018499999999992</v>
      </c>
      <c r="EN297" s="112">
        <v>-0.33263999999999999</v>
      </c>
      <c r="EO297" s="112">
        <v>-1.7018800000000001</v>
      </c>
      <c r="EP297" s="112">
        <v>-5.4349999999999996</v>
      </c>
      <c r="EQ297" s="114">
        <v>-8.4674899999999997</v>
      </c>
    </row>
    <row r="298" spans="1:147" x14ac:dyDescent="0.25">
      <c r="A298" s="110" t="s">
        <v>134</v>
      </c>
      <c r="B298" s="110">
        <v>5537</v>
      </c>
      <c r="C298" s="110"/>
      <c r="D298" s="111">
        <v>3417.5559199999998</v>
      </c>
      <c r="E298" s="111">
        <v>3543.5457999999999</v>
      </c>
      <c r="F298" s="111">
        <v>3569.6136299999998</v>
      </c>
      <c r="G298" s="111">
        <v>3809.02531</v>
      </c>
      <c r="H298" s="111">
        <v>3796.86879</v>
      </c>
      <c r="I298" s="111">
        <v>4248.9304700000002</v>
      </c>
      <c r="J298" s="111">
        <v>4452.25839</v>
      </c>
      <c r="K298" s="111">
        <v>4493.5483999999997</v>
      </c>
      <c r="L298" s="111">
        <v>4700.8950800000002</v>
      </c>
      <c r="M298" s="111">
        <v>3356.34413</v>
      </c>
      <c r="N298" s="111">
        <v>3582.0178500000002</v>
      </c>
      <c r="O298" s="111">
        <v>3476.3462199999999</v>
      </c>
      <c r="P298" s="111">
        <v>5259.4286899999997</v>
      </c>
      <c r="Q298" s="111">
        <v>4206.5084100000004</v>
      </c>
      <c r="R298" s="111">
        <v>4704.1328599999997</v>
      </c>
      <c r="S298" s="111">
        <v>4567.55224</v>
      </c>
      <c r="T298" s="111">
        <v>5146.3941000000004</v>
      </c>
      <c r="U298" s="111">
        <v>5450.8637500000004</v>
      </c>
      <c r="V298" s="112">
        <v>61.211789999999802</v>
      </c>
      <c r="W298" s="112">
        <v>-38.472050000000301</v>
      </c>
      <c r="X298" s="112">
        <v>93.267409999999899</v>
      </c>
      <c r="Y298" s="112">
        <v>-1450.40338</v>
      </c>
      <c r="Z298" s="112">
        <v>-409.63961999999998</v>
      </c>
      <c r="AA298" s="112">
        <v>-455.20238999999901</v>
      </c>
      <c r="AB298" s="112">
        <v>-115.29385000000001</v>
      </c>
      <c r="AC298" s="112">
        <v>-652.84570000000099</v>
      </c>
      <c r="AD298" s="112">
        <v>-749.96866999999997</v>
      </c>
      <c r="AE298" s="111">
        <v>3263.9659200000001</v>
      </c>
      <c r="AF298" s="111">
        <v>3389.9558000000002</v>
      </c>
      <c r="AG298" s="111">
        <v>3395.04763</v>
      </c>
      <c r="AH298" s="111">
        <v>3620.6383099999998</v>
      </c>
      <c r="AI298" s="111">
        <v>3563.3423899999998</v>
      </c>
      <c r="AJ298" s="111">
        <v>4015.40407</v>
      </c>
      <c r="AK298" s="111">
        <v>4117.9429899999996</v>
      </c>
      <c r="AL298" s="111">
        <v>4159.2330000000002</v>
      </c>
      <c r="AM298" s="111">
        <v>4375.5996800000003</v>
      </c>
      <c r="AN298" s="112">
        <v>92.378209999999896</v>
      </c>
      <c r="AO298" s="112">
        <v>192.06205</v>
      </c>
      <c r="AP298" s="112">
        <v>81.298589999999905</v>
      </c>
      <c r="AQ298" s="112">
        <v>1638.7903799999999</v>
      </c>
      <c r="AR298" s="112">
        <v>643.16602000000103</v>
      </c>
      <c r="AS298" s="112">
        <v>688.72879</v>
      </c>
      <c r="AT298" s="112">
        <v>449.60924999999997</v>
      </c>
      <c r="AU298" s="112">
        <v>987.16110000000003</v>
      </c>
      <c r="AV298" s="112">
        <v>1075.2640699999999</v>
      </c>
      <c r="AW298" s="113">
        <v>135.72575000000001</v>
      </c>
      <c r="AX298" s="113">
        <v>165.17070000000001</v>
      </c>
      <c r="AY298" s="113">
        <v>40.735750000000003</v>
      </c>
      <c r="AZ298" s="113">
        <v>1606.9881</v>
      </c>
      <c r="BA298" s="113">
        <v>919.57579999999996</v>
      </c>
      <c r="BB298" s="113">
        <v>1969.9891</v>
      </c>
      <c r="BC298" s="113">
        <v>486.75234999999998</v>
      </c>
      <c r="BD298" s="113">
        <v>151.15479999999999</v>
      </c>
      <c r="BE298" s="113">
        <v>1410.1622</v>
      </c>
      <c r="BF298" s="112">
        <v>72.782790000000006</v>
      </c>
      <c r="BG298" s="112">
        <v>0</v>
      </c>
      <c r="BH298" s="112">
        <v>0</v>
      </c>
      <c r="BI298" s="112">
        <v>74.400000000000006</v>
      </c>
      <c r="BJ298" s="112">
        <v>0</v>
      </c>
      <c r="BK298" s="112">
        <v>0</v>
      </c>
      <c r="BL298" s="112">
        <v>140.25194999999999</v>
      </c>
      <c r="BM298" s="112">
        <v>0</v>
      </c>
      <c r="BN298" s="112">
        <v>0</v>
      </c>
      <c r="BO298" s="112">
        <v>62.942959999999999</v>
      </c>
      <c r="BP298" s="112">
        <v>165.17070000000001</v>
      </c>
      <c r="BQ298" s="112">
        <v>40.735750000000003</v>
      </c>
      <c r="BR298" s="112">
        <v>1532.5880999999999</v>
      </c>
      <c r="BS298" s="112">
        <v>919.57579999999996</v>
      </c>
      <c r="BT298" s="112">
        <v>1969.9891</v>
      </c>
      <c r="BU298" s="112">
        <v>346.50040000000001</v>
      </c>
      <c r="BV298" s="112">
        <v>151.15479999999999</v>
      </c>
      <c r="BW298" s="112">
        <v>1410.1622</v>
      </c>
      <c r="BX298" s="112">
        <v>3399.6916700000002</v>
      </c>
      <c r="BY298" s="112">
        <v>3555.1264999999999</v>
      </c>
      <c r="BZ298" s="112">
        <v>3435.7833799999999</v>
      </c>
      <c r="CA298" s="112">
        <v>5227.6264099999999</v>
      </c>
      <c r="CB298" s="112">
        <v>4482.9181900000003</v>
      </c>
      <c r="CC298" s="112">
        <v>5985.3931700000003</v>
      </c>
      <c r="CD298" s="112">
        <v>4604.6953400000002</v>
      </c>
      <c r="CE298" s="112">
        <v>4310.3878000000004</v>
      </c>
      <c r="CF298" s="112">
        <v>5785.76188</v>
      </c>
      <c r="CG298" s="112">
        <v>-29.43525</v>
      </c>
      <c r="CH298" s="112">
        <v>-26.891349999999999</v>
      </c>
      <c r="CI298" s="112">
        <v>-40.562840000000001</v>
      </c>
      <c r="CJ298" s="112">
        <v>-106.20228</v>
      </c>
      <c r="CK298" s="112">
        <v>276.40978000000001</v>
      </c>
      <c r="CL298" s="112">
        <v>1281.2603099999999</v>
      </c>
      <c r="CM298" s="112">
        <v>-103.10885</v>
      </c>
      <c r="CN298" s="112">
        <v>-836.00630000000001</v>
      </c>
      <c r="CO298" s="112">
        <v>334.89812999999998</v>
      </c>
      <c r="CP298" s="113">
        <v>3486.34</v>
      </c>
      <c r="CQ298" s="113">
        <v>3309.82</v>
      </c>
      <c r="CR298" s="113">
        <v>3433.3</v>
      </c>
      <c r="CS298" s="113">
        <v>3573.44</v>
      </c>
      <c r="CT298" s="113">
        <v>3481.3440000000001</v>
      </c>
      <c r="CU298" s="113">
        <v>5589.2479999999996</v>
      </c>
      <c r="CV298" s="113">
        <v>5423.8159999999998</v>
      </c>
      <c r="CW298" s="113">
        <v>5258.384</v>
      </c>
      <c r="CX298" s="113">
        <v>5592.9520000000002</v>
      </c>
      <c r="CY298" s="113">
        <v>3685.1299800000002</v>
      </c>
      <c r="CZ298" s="113">
        <v>3560.8666600000001</v>
      </c>
      <c r="DA298" s="113">
        <v>3768.1931</v>
      </c>
      <c r="DB298" s="113">
        <v>3820.21947</v>
      </c>
      <c r="DC298" s="113">
        <v>3923.9405900000002</v>
      </c>
      <c r="DD298" s="113">
        <v>6196.1137399999998</v>
      </c>
      <c r="DE298" s="113">
        <v>5872.5697</v>
      </c>
      <c r="DF298" s="113">
        <v>5530.8008399999999</v>
      </c>
      <c r="DG298" s="113">
        <v>5836.3348400000004</v>
      </c>
      <c r="DH298" s="113">
        <v>1273.38212</v>
      </c>
      <c r="DI298" s="113">
        <v>1176.0101500000001</v>
      </c>
      <c r="DJ298" s="113">
        <v>1423.8994299999999</v>
      </c>
      <c r="DK298" s="113">
        <v>1582.12808</v>
      </c>
      <c r="DL298" s="113">
        <v>1409.4394199999999</v>
      </c>
      <c r="DM298" s="113">
        <v>2400.3522600000001</v>
      </c>
      <c r="DN298" s="113">
        <v>2179.91707</v>
      </c>
      <c r="DO298" s="113">
        <v>2674.1545099999998</v>
      </c>
      <c r="DP298" s="113">
        <v>2644.7903799999999</v>
      </c>
      <c r="DQ298" s="112">
        <v>2411.7478599999999</v>
      </c>
      <c r="DR298" s="112">
        <v>2384.8565100000001</v>
      </c>
      <c r="DS298" s="112">
        <v>2344.29367</v>
      </c>
      <c r="DT298" s="112">
        <v>2238.09139</v>
      </c>
      <c r="DU298" s="112">
        <v>2514.50117</v>
      </c>
      <c r="DV298" s="112">
        <v>3795.7614800000001</v>
      </c>
      <c r="DW298" s="112">
        <v>3692.65263</v>
      </c>
      <c r="DX298" s="112">
        <v>2856.64633</v>
      </c>
      <c r="DY298" s="112">
        <v>3191.5444600000001</v>
      </c>
      <c r="DZ298" s="112">
        <v>69.088329999999999</v>
      </c>
      <c r="EA298" s="112">
        <v>66.876400000000004</v>
      </c>
      <c r="EB298" s="112">
        <v>61.675739999999998</v>
      </c>
      <c r="EC298" s="112">
        <v>44.408009999999997</v>
      </c>
      <c r="ED298" s="112">
        <v>24.218050000000002</v>
      </c>
      <c r="EE298" s="112">
        <v>36.092979999999997</v>
      </c>
      <c r="EF298" s="112">
        <v>27.185420000000001</v>
      </c>
      <c r="EG298" s="112">
        <v>-0.28623999999999999</v>
      </c>
      <c r="EH298" s="112">
        <v>11.906969999999999</v>
      </c>
      <c r="EI298" s="112">
        <v>222.67832999999999</v>
      </c>
      <c r="EJ298" s="112">
        <v>220.46639999999999</v>
      </c>
      <c r="EK298" s="112">
        <v>236.24173999999999</v>
      </c>
      <c r="EL298" s="112">
        <v>232.79500999999999</v>
      </c>
      <c r="EM298" s="112">
        <v>257.74405000000002</v>
      </c>
      <c r="EN298" s="112">
        <v>269.61898000000002</v>
      </c>
      <c r="EO298" s="112">
        <v>361.50042000000002</v>
      </c>
      <c r="EP298" s="112">
        <v>334.02875999999998</v>
      </c>
      <c r="EQ298" s="114">
        <v>337.20197000000002</v>
      </c>
    </row>
    <row r="299" spans="1:147" x14ac:dyDescent="0.25">
      <c r="A299" s="110" t="s">
        <v>133</v>
      </c>
      <c r="B299" s="110">
        <v>5651</v>
      </c>
      <c r="C299" s="110"/>
      <c r="D299" s="111">
        <v>3726.1135399999998</v>
      </c>
      <c r="E299" s="111">
        <v>3915.0563699999998</v>
      </c>
      <c r="F299" s="111">
        <v>4557.6556200000005</v>
      </c>
      <c r="G299" s="111">
        <v>4100.3762299999999</v>
      </c>
      <c r="H299" s="111">
        <v>4850.1074500000004</v>
      </c>
      <c r="I299" s="111">
        <v>4841.3445599999995</v>
      </c>
      <c r="J299" s="111">
        <v>6152.2596400000002</v>
      </c>
      <c r="K299" s="111">
        <v>4866.8346899999997</v>
      </c>
      <c r="L299" s="111">
        <v>5042.6289200000001</v>
      </c>
      <c r="M299" s="111">
        <v>4488.2589699999999</v>
      </c>
      <c r="N299" s="111">
        <v>4489.3118199999999</v>
      </c>
      <c r="O299" s="111">
        <v>5058.3140199999998</v>
      </c>
      <c r="P299" s="111">
        <v>4569.2646500000001</v>
      </c>
      <c r="Q299" s="111">
        <v>5246.9177</v>
      </c>
      <c r="R299" s="111">
        <v>5064.9261200000001</v>
      </c>
      <c r="S299" s="111">
        <v>5400.06369</v>
      </c>
      <c r="T299" s="111">
        <v>5708.9475400000001</v>
      </c>
      <c r="U299" s="111">
        <v>5164.3369400000001</v>
      </c>
      <c r="V299" s="112">
        <v>-762.14543000000003</v>
      </c>
      <c r="W299" s="112">
        <v>-574.25545</v>
      </c>
      <c r="X299" s="112">
        <v>-500.65839999999901</v>
      </c>
      <c r="Y299" s="112">
        <v>-468.88842</v>
      </c>
      <c r="Z299" s="112">
        <v>-396.81025</v>
      </c>
      <c r="AA299" s="112">
        <v>-223.58156000000099</v>
      </c>
      <c r="AB299" s="112">
        <v>752.19595000000004</v>
      </c>
      <c r="AC299" s="112">
        <v>-842.11284999999998</v>
      </c>
      <c r="AD299" s="112">
        <v>-121.70802</v>
      </c>
      <c r="AE299" s="111">
        <v>3636.7135400000002</v>
      </c>
      <c r="AF299" s="111">
        <v>3826.9755700000001</v>
      </c>
      <c r="AG299" s="111">
        <v>3841.2111199999999</v>
      </c>
      <c r="AH299" s="111">
        <v>3788.8621800000001</v>
      </c>
      <c r="AI299" s="111">
        <v>4698.9996499999997</v>
      </c>
      <c r="AJ299" s="111">
        <v>4789.3445599999995</v>
      </c>
      <c r="AK299" s="111">
        <v>5286.2115400000002</v>
      </c>
      <c r="AL299" s="111">
        <v>4831.9064399999997</v>
      </c>
      <c r="AM299" s="111">
        <v>5011.7600700000003</v>
      </c>
      <c r="AN299" s="112">
        <v>851.54543000000001</v>
      </c>
      <c r="AO299" s="112">
        <v>662.33624999999995</v>
      </c>
      <c r="AP299" s="112">
        <v>1217.1029000000001</v>
      </c>
      <c r="AQ299" s="112">
        <v>780.40246999999999</v>
      </c>
      <c r="AR299" s="112">
        <v>547.91804999999999</v>
      </c>
      <c r="AS299" s="112">
        <v>275.58156000000099</v>
      </c>
      <c r="AT299" s="112">
        <v>113.85214999999999</v>
      </c>
      <c r="AU299" s="112">
        <v>877.04110000000003</v>
      </c>
      <c r="AV299" s="112">
        <v>152.57687000000001</v>
      </c>
      <c r="AW299" s="113">
        <v>40.6922</v>
      </c>
      <c r="AX299" s="113">
        <v>242.86035000000001</v>
      </c>
      <c r="AY299" s="113">
        <v>549.94994999999994</v>
      </c>
      <c r="AZ299" s="113">
        <v>677.34984999999995</v>
      </c>
      <c r="BA299" s="113">
        <v>716.92055000000005</v>
      </c>
      <c r="BB299" s="113">
        <v>387.72426999999999</v>
      </c>
      <c r="BC299" s="113">
        <v>289.14474999999999</v>
      </c>
      <c r="BD299" s="113">
        <v>414.37184999999999</v>
      </c>
      <c r="BE299" s="113">
        <v>114.31465</v>
      </c>
      <c r="BF299" s="112">
        <v>165.41915</v>
      </c>
      <c r="BG299" s="112">
        <v>0</v>
      </c>
      <c r="BH299" s="112">
        <v>351.5</v>
      </c>
      <c r="BI299" s="112">
        <v>0</v>
      </c>
      <c r="BJ299" s="112">
        <v>0</v>
      </c>
      <c r="BK299" s="112">
        <v>0</v>
      </c>
      <c r="BL299" s="112">
        <v>0</v>
      </c>
      <c r="BM299" s="112">
        <v>0</v>
      </c>
      <c r="BN299" s="112">
        <v>272.22789999999998</v>
      </c>
      <c r="BO299" s="112">
        <v>-124.72695</v>
      </c>
      <c r="BP299" s="112">
        <v>242.86035000000001</v>
      </c>
      <c r="BQ299" s="112">
        <v>198.44995</v>
      </c>
      <c r="BR299" s="112">
        <v>677.34984999999995</v>
      </c>
      <c r="BS299" s="112">
        <v>716.92055000000005</v>
      </c>
      <c r="BT299" s="112">
        <v>387.72426999999999</v>
      </c>
      <c r="BU299" s="112">
        <v>289.14474999999999</v>
      </c>
      <c r="BV299" s="112">
        <v>414.37184999999999</v>
      </c>
      <c r="BW299" s="112">
        <v>-157.91325000000001</v>
      </c>
      <c r="BX299" s="112">
        <v>3677.4057400000002</v>
      </c>
      <c r="BY299" s="112">
        <v>4069.83592</v>
      </c>
      <c r="BZ299" s="112">
        <v>4391.1610700000001</v>
      </c>
      <c r="CA299" s="112">
        <v>4466.2120299999997</v>
      </c>
      <c r="CB299" s="112">
        <v>5415.9201999999996</v>
      </c>
      <c r="CC299" s="112">
        <v>5177.0688300000002</v>
      </c>
      <c r="CD299" s="112">
        <v>5575.3562899999997</v>
      </c>
      <c r="CE299" s="112">
        <v>5246.2782900000002</v>
      </c>
      <c r="CF299" s="112">
        <v>5126.0747199999996</v>
      </c>
      <c r="CG299" s="112">
        <v>-976.27238</v>
      </c>
      <c r="CH299" s="112">
        <v>-419.47590000000002</v>
      </c>
      <c r="CI299" s="112">
        <v>-1018.65295</v>
      </c>
      <c r="CJ299" s="112">
        <v>-103.05262</v>
      </c>
      <c r="CK299" s="112">
        <v>169.0025</v>
      </c>
      <c r="CL299" s="112">
        <v>112.14270999999999</v>
      </c>
      <c r="CM299" s="112">
        <v>175.29259999999999</v>
      </c>
      <c r="CN299" s="112">
        <v>-462.66924999999998</v>
      </c>
      <c r="CO299" s="112">
        <v>-310.49011999999999</v>
      </c>
      <c r="CP299" s="113">
        <v>2500</v>
      </c>
      <c r="CQ299" s="113">
        <v>2500</v>
      </c>
      <c r="CR299" s="113">
        <v>1500</v>
      </c>
      <c r="CS299" s="113">
        <v>1500</v>
      </c>
      <c r="CT299" s="113">
        <v>1500</v>
      </c>
      <c r="CU299" s="113">
        <v>1500</v>
      </c>
      <c r="CV299" s="113">
        <v>1500</v>
      </c>
      <c r="CW299" s="113">
        <v>1500</v>
      </c>
      <c r="CX299" s="113">
        <v>1500</v>
      </c>
      <c r="CY299" s="113">
        <v>3117.002</v>
      </c>
      <c r="CZ299" s="113">
        <v>3613.6740300000001</v>
      </c>
      <c r="DA299" s="113">
        <v>2045.4360099999999</v>
      </c>
      <c r="DB299" s="113">
        <v>2243.1168699999998</v>
      </c>
      <c r="DC299" s="113">
        <v>2802.3524499999999</v>
      </c>
      <c r="DD299" s="113">
        <v>2906.7406000000001</v>
      </c>
      <c r="DE299" s="113">
        <v>2951.9104499999999</v>
      </c>
      <c r="DF299" s="113">
        <v>2584.9341399999998</v>
      </c>
      <c r="DG299" s="113">
        <v>2222.8597500000001</v>
      </c>
      <c r="DH299" s="113">
        <v>4104.2080699999997</v>
      </c>
      <c r="DI299" s="113">
        <v>5020.3559999999998</v>
      </c>
      <c r="DJ299" s="113">
        <v>4470.7709299999997</v>
      </c>
      <c r="DK299" s="113">
        <v>4771.5044099999996</v>
      </c>
      <c r="DL299" s="113">
        <v>5161.7374900000004</v>
      </c>
      <c r="DM299" s="113">
        <v>5153.9829300000001</v>
      </c>
      <c r="DN299" s="113">
        <v>5023.8601799999997</v>
      </c>
      <c r="DO299" s="113">
        <v>5119.5531199999996</v>
      </c>
      <c r="DP299" s="113">
        <v>5067.9688500000002</v>
      </c>
      <c r="DQ299" s="112">
        <v>-987.20606999999995</v>
      </c>
      <c r="DR299" s="112">
        <v>-1406.6819700000001</v>
      </c>
      <c r="DS299" s="112">
        <v>-2425.3349199999998</v>
      </c>
      <c r="DT299" s="112">
        <v>-2528.3875400000002</v>
      </c>
      <c r="DU299" s="112">
        <v>-2359.3850400000001</v>
      </c>
      <c r="DV299" s="112">
        <v>-2247.24233</v>
      </c>
      <c r="DW299" s="112">
        <v>-2071.9497299999998</v>
      </c>
      <c r="DX299" s="112">
        <v>-2534.6189800000002</v>
      </c>
      <c r="DY299" s="112">
        <v>-2845.1091000000001</v>
      </c>
      <c r="DZ299" s="112">
        <v>0.38947999999999999</v>
      </c>
      <c r="EA299" s="112">
        <v>5.8628099999999996</v>
      </c>
      <c r="EB299" s="112">
        <v>-7.2769700000000004</v>
      </c>
      <c r="EC299" s="112">
        <v>-11.600580000000001</v>
      </c>
      <c r="ED299" s="112">
        <v>-15.24009</v>
      </c>
      <c r="EE299" s="112">
        <v>-14.212529999999999</v>
      </c>
      <c r="EF299" s="112">
        <v>-22.723610000000001</v>
      </c>
      <c r="EG299" s="112">
        <v>-56.770339999999997</v>
      </c>
      <c r="EH299" s="112">
        <v>-18.64988</v>
      </c>
      <c r="EI299" s="112">
        <v>89.789479999999998</v>
      </c>
      <c r="EJ299" s="112">
        <v>93.943809999999999</v>
      </c>
      <c r="EK299" s="112">
        <v>709.16803000000004</v>
      </c>
      <c r="EL299" s="112">
        <v>299.91341999999997</v>
      </c>
      <c r="EM299" s="112">
        <v>135.86790999999999</v>
      </c>
      <c r="EN299" s="112">
        <v>37.787469999999999</v>
      </c>
      <c r="EO299" s="112">
        <v>843.32438999999999</v>
      </c>
      <c r="EP299" s="112">
        <v>-21.84234</v>
      </c>
      <c r="EQ299" s="114">
        <v>12.21912</v>
      </c>
    </row>
    <row r="300" spans="1:147" x14ac:dyDescent="0.25">
      <c r="A300" s="110" t="s">
        <v>132</v>
      </c>
      <c r="B300" s="110">
        <v>5652</v>
      </c>
      <c r="C300" s="110"/>
      <c r="D300" s="111">
        <v>2608.5070900000001</v>
      </c>
      <c r="E300" s="111">
        <v>2812.90589</v>
      </c>
      <c r="F300" s="111">
        <v>2682.4604399999998</v>
      </c>
      <c r="G300" s="111">
        <v>2976.2302199999999</v>
      </c>
      <c r="H300" s="111">
        <v>2855.0658100000001</v>
      </c>
      <c r="I300" s="111">
        <v>2932.0713000000001</v>
      </c>
      <c r="J300" s="111">
        <v>3019.8869300000001</v>
      </c>
      <c r="K300" s="111">
        <v>2802.39354</v>
      </c>
      <c r="L300" s="111">
        <v>2689.6202699999999</v>
      </c>
      <c r="M300" s="111">
        <v>2797.00162</v>
      </c>
      <c r="N300" s="111">
        <v>2857.4419899999998</v>
      </c>
      <c r="O300" s="111">
        <v>2821.2778699999999</v>
      </c>
      <c r="P300" s="111">
        <v>2891.2384900000002</v>
      </c>
      <c r="Q300" s="111">
        <v>2795.6363999999999</v>
      </c>
      <c r="R300" s="111">
        <v>3154.68291</v>
      </c>
      <c r="S300" s="111">
        <v>3414.9457200000002</v>
      </c>
      <c r="T300" s="111">
        <v>3134.9874500000001</v>
      </c>
      <c r="U300" s="111">
        <v>2961.56738</v>
      </c>
      <c r="V300" s="112">
        <v>-188.49453</v>
      </c>
      <c r="W300" s="112">
        <v>-44.536099999999799</v>
      </c>
      <c r="X300" s="112">
        <v>-138.81743</v>
      </c>
      <c r="Y300" s="112">
        <v>84.991729999999706</v>
      </c>
      <c r="Z300" s="112">
        <v>59.429410000000203</v>
      </c>
      <c r="AA300" s="112">
        <v>-222.61161000000001</v>
      </c>
      <c r="AB300" s="112">
        <v>-395.05878999999999</v>
      </c>
      <c r="AC300" s="112">
        <v>-332.59390999999999</v>
      </c>
      <c r="AD300" s="112">
        <v>-271.94711000000001</v>
      </c>
      <c r="AE300" s="111">
        <v>2519.8070899999998</v>
      </c>
      <c r="AF300" s="111">
        <v>2721.4088900000002</v>
      </c>
      <c r="AG300" s="111">
        <v>2607.9604399999998</v>
      </c>
      <c r="AH300" s="111">
        <v>2911.7302199999999</v>
      </c>
      <c r="AI300" s="111">
        <v>2790.5658100000001</v>
      </c>
      <c r="AJ300" s="111">
        <v>2867.5713000000001</v>
      </c>
      <c r="AK300" s="111">
        <v>2993.3869300000001</v>
      </c>
      <c r="AL300" s="111">
        <v>2769.01154</v>
      </c>
      <c r="AM300" s="111">
        <v>2663.1202699999999</v>
      </c>
      <c r="AN300" s="112">
        <v>277.19452999999999</v>
      </c>
      <c r="AO300" s="112">
        <v>136.03309999999999</v>
      </c>
      <c r="AP300" s="112">
        <v>213.31743</v>
      </c>
      <c r="AQ300" s="112">
        <v>-20.491729999999698</v>
      </c>
      <c r="AR300" s="112">
        <v>5.0705899999998101</v>
      </c>
      <c r="AS300" s="112">
        <v>287.11160999999998</v>
      </c>
      <c r="AT300" s="112">
        <v>421.55878999999999</v>
      </c>
      <c r="AU300" s="112">
        <v>365.97591</v>
      </c>
      <c r="AV300" s="112">
        <v>298.44711000000001</v>
      </c>
      <c r="AW300" s="113">
        <v>0</v>
      </c>
      <c r="AX300" s="113">
        <v>78.679000000000002</v>
      </c>
      <c r="AY300" s="113">
        <v>0</v>
      </c>
      <c r="AZ300" s="113">
        <v>0</v>
      </c>
      <c r="BA300" s="113">
        <v>0.25</v>
      </c>
      <c r="BB300" s="113">
        <v>0</v>
      </c>
      <c r="BC300" s="113">
        <v>0</v>
      </c>
      <c r="BD300" s="113">
        <v>0</v>
      </c>
      <c r="BE300" s="113">
        <v>0</v>
      </c>
      <c r="BF300" s="112">
        <v>0</v>
      </c>
      <c r="BG300" s="112">
        <v>0</v>
      </c>
      <c r="BH300" s="112">
        <v>0</v>
      </c>
      <c r="BI300" s="112">
        <v>0</v>
      </c>
      <c r="BJ300" s="112">
        <v>0</v>
      </c>
      <c r="BK300" s="112">
        <v>0</v>
      </c>
      <c r="BL300" s="112">
        <v>0</v>
      </c>
      <c r="BM300" s="112">
        <v>0</v>
      </c>
      <c r="BN300" s="112">
        <v>2.4</v>
      </c>
      <c r="BO300" s="112">
        <v>0</v>
      </c>
      <c r="BP300" s="112">
        <v>78.679000000000002</v>
      </c>
      <c r="BQ300" s="112">
        <v>0</v>
      </c>
      <c r="BR300" s="112">
        <v>0</v>
      </c>
      <c r="BS300" s="112">
        <v>0.25</v>
      </c>
      <c r="BT300" s="112">
        <v>0</v>
      </c>
      <c r="BU300" s="112">
        <v>0</v>
      </c>
      <c r="BV300" s="112">
        <v>0</v>
      </c>
      <c r="BW300" s="112">
        <v>-2.4</v>
      </c>
      <c r="BX300" s="112">
        <v>2519.8070899999998</v>
      </c>
      <c r="BY300" s="112">
        <v>2800.0878899999998</v>
      </c>
      <c r="BZ300" s="112">
        <v>2607.9604399999998</v>
      </c>
      <c r="CA300" s="112">
        <v>2911.7302199999999</v>
      </c>
      <c r="CB300" s="112">
        <v>2790.8158100000001</v>
      </c>
      <c r="CC300" s="112">
        <v>2867.5713000000001</v>
      </c>
      <c r="CD300" s="112">
        <v>2993.3869300000001</v>
      </c>
      <c r="CE300" s="112">
        <v>2769.01154</v>
      </c>
      <c r="CF300" s="112">
        <v>2663.1202699999999</v>
      </c>
      <c r="CG300" s="112">
        <v>-277.19452999999999</v>
      </c>
      <c r="CH300" s="112">
        <v>-57.354100000000003</v>
      </c>
      <c r="CI300" s="112">
        <v>-213.31743</v>
      </c>
      <c r="CJ300" s="112">
        <v>20.49173</v>
      </c>
      <c r="CK300" s="112">
        <v>-4.8205900000000002</v>
      </c>
      <c r="CL300" s="112">
        <v>-287.11160999999998</v>
      </c>
      <c r="CM300" s="112">
        <v>-421.55878999999999</v>
      </c>
      <c r="CN300" s="112">
        <v>-365.97591</v>
      </c>
      <c r="CO300" s="112">
        <v>-300.84710999999999</v>
      </c>
      <c r="CP300" s="113">
        <v>1670.75</v>
      </c>
      <c r="CQ300" s="113">
        <v>1530.25</v>
      </c>
      <c r="CR300" s="113">
        <v>1402.25</v>
      </c>
      <c r="CS300" s="113">
        <v>1237</v>
      </c>
      <c r="CT300" s="113">
        <v>1139</v>
      </c>
      <c r="CU300" s="113">
        <v>1041</v>
      </c>
      <c r="CV300" s="113">
        <v>943</v>
      </c>
      <c r="CW300" s="113">
        <v>855</v>
      </c>
      <c r="CX300" s="113">
        <v>767</v>
      </c>
      <c r="CY300" s="113">
        <v>2194.82348</v>
      </c>
      <c r="CZ300" s="113">
        <v>1973.50872</v>
      </c>
      <c r="DA300" s="113">
        <v>1960.4408900000001</v>
      </c>
      <c r="DB300" s="113">
        <v>1603.1252400000001</v>
      </c>
      <c r="DC300" s="113">
        <v>1552.2830300000001</v>
      </c>
      <c r="DD300" s="113">
        <v>1768.27694</v>
      </c>
      <c r="DE300" s="113">
        <v>1494.75602</v>
      </c>
      <c r="DF300" s="113">
        <v>1063.6991499999999</v>
      </c>
      <c r="DG300" s="113">
        <v>993.84046999999998</v>
      </c>
      <c r="DH300" s="113">
        <v>2512.1209800000001</v>
      </c>
      <c r="DI300" s="113">
        <v>2348.16032</v>
      </c>
      <c r="DJ300" s="113">
        <v>2548.4099200000001</v>
      </c>
      <c r="DK300" s="113">
        <v>2170.6025399999999</v>
      </c>
      <c r="DL300" s="113">
        <v>2124.5809199999999</v>
      </c>
      <c r="DM300" s="113">
        <v>2627.6864399999999</v>
      </c>
      <c r="DN300" s="113">
        <v>2775.7243100000001</v>
      </c>
      <c r="DO300" s="113">
        <v>2710.6433499999998</v>
      </c>
      <c r="DP300" s="113">
        <v>2941.6317800000002</v>
      </c>
      <c r="DQ300" s="112">
        <v>-317.29750000000001</v>
      </c>
      <c r="DR300" s="112">
        <v>-374.65159999999997</v>
      </c>
      <c r="DS300" s="112">
        <v>-587.96902999999998</v>
      </c>
      <c r="DT300" s="112">
        <v>-567.47730000000001</v>
      </c>
      <c r="DU300" s="112">
        <v>-572.29789000000005</v>
      </c>
      <c r="DV300" s="112">
        <v>-859.40949999999998</v>
      </c>
      <c r="DW300" s="112">
        <v>-1280.96829</v>
      </c>
      <c r="DX300" s="112">
        <v>-1646.9441999999999</v>
      </c>
      <c r="DY300" s="112">
        <v>-1947.7913100000001</v>
      </c>
      <c r="DZ300" s="112">
        <v>6.4253099999999996</v>
      </c>
      <c r="EA300" s="112">
        <v>5.9353999999999996</v>
      </c>
      <c r="EB300" s="112">
        <v>-8.5226900000000008</v>
      </c>
      <c r="EC300" s="112">
        <v>-2.4782999999999999</v>
      </c>
      <c r="ED300" s="112">
        <v>-8.4994399999999999</v>
      </c>
      <c r="EE300" s="112">
        <v>-15.219810000000001</v>
      </c>
      <c r="EF300" s="112">
        <v>-33.113590000000002</v>
      </c>
      <c r="EG300" s="112">
        <v>-27.782</v>
      </c>
      <c r="EH300" s="112">
        <v>-24.06287</v>
      </c>
      <c r="EI300" s="112">
        <v>95.125309999999999</v>
      </c>
      <c r="EJ300" s="112">
        <v>97.432400000000001</v>
      </c>
      <c r="EK300" s="112">
        <v>65.977310000000003</v>
      </c>
      <c r="EL300" s="112">
        <v>62.021700000000003</v>
      </c>
      <c r="EM300" s="112">
        <v>56.00056</v>
      </c>
      <c r="EN300" s="112">
        <v>49.280189999999997</v>
      </c>
      <c r="EO300" s="112">
        <v>-6.6135900000000003</v>
      </c>
      <c r="EP300" s="112">
        <v>5.6</v>
      </c>
      <c r="EQ300" s="114">
        <v>2.4371299999999998</v>
      </c>
    </row>
    <row r="301" spans="1:147" x14ac:dyDescent="0.25">
      <c r="A301" s="110" t="s">
        <v>131</v>
      </c>
      <c r="B301" s="110">
        <v>5830</v>
      </c>
      <c r="C301" s="110"/>
      <c r="D301" s="111">
        <v>1248.70589</v>
      </c>
      <c r="E301" s="111">
        <v>1309.4028000000001</v>
      </c>
      <c r="F301" s="111">
        <v>1358.1306099999999</v>
      </c>
      <c r="G301" s="111">
        <v>1284.6723400000001</v>
      </c>
      <c r="H301" s="111">
        <v>1265.16176</v>
      </c>
      <c r="I301" s="111">
        <v>2467.2701400000001</v>
      </c>
      <c r="J301" s="111">
        <v>1607.9750799999999</v>
      </c>
      <c r="K301" s="111">
        <v>1437.56396</v>
      </c>
      <c r="L301" s="111">
        <v>1443.60419</v>
      </c>
      <c r="M301" s="111">
        <v>1330.96729</v>
      </c>
      <c r="N301" s="111">
        <v>1361.49954</v>
      </c>
      <c r="O301" s="111">
        <v>1522.1419699999999</v>
      </c>
      <c r="P301" s="111">
        <v>1299.2278699999999</v>
      </c>
      <c r="Q301" s="111">
        <v>1440.1104700000001</v>
      </c>
      <c r="R301" s="111">
        <v>6613.8210900000004</v>
      </c>
      <c r="S301" s="111">
        <v>1815.7499700000001</v>
      </c>
      <c r="T301" s="111">
        <v>1705.09626</v>
      </c>
      <c r="U301" s="111">
        <v>1898.84485</v>
      </c>
      <c r="V301" s="112">
        <v>-82.261400000000094</v>
      </c>
      <c r="W301" s="112">
        <v>-52.096739999999997</v>
      </c>
      <c r="X301" s="112">
        <v>-164.01136</v>
      </c>
      <c r="Y301" s="112">
        <v>-14.5555299999999</v>
      </c>
      <c r="Z301" s="112">
        <v>-174.94871000000001</v>
      </c>
      <c r="AA301" s="112">
        <v>-4146.5509499999998</v>
      </c>
      <c r="AB301" s="112">
        <v>-207.77489</v>
      </c>
      <c r="AC301" s="112">
        <v>-267.53230000000002</v>
      </c>
      <c r="AD301" s="112">
        <v>-455.24065999999999</v>
      </c>
      <c r="AE301" s="111">
        <v>993.12099000000001</v>
      </c>
      <c r="AF301" s="111">
        <v>1086.34015</v>
      </c>
      <c r="AG301" s="111">
        <v>1148.1025299999999</v>
      </c>
      <c r="AH301" s="111">
        <v>1187.6723400000001</v>
      </c>
      <c r="AI301" s="111">
        <v>1146.6945599999999</v>
      </c>
      <c r="AJ301" s="111">
        <v>2228.2701400000001</v>
      </c>
      <c r="AK301" s="111">
        <v>1407.8813299999999</v>
      </c>
      <c r="AL301" s="111">
        <v>1262.53766</v>
      </c>
      <c r="AM301" s="111">
        <v>1277.8041900000001</v>
      </c>
      <c r="AN301" s="112">
        <v>337.84629999999999</v>
      </c>
      <c r="AO301" s="112">
        <v>275.15938999999997</v>
      </c>
      <c r="AP301" s="112">
        <v>374.03944000000001</v>
      </c>
      <c r="AQ301" s="112">
        <v>111.55553</v>
      </c>
      <c r="AR301" s="112">
        <v>293.41591</v>
      </c>
      <c r="AS301" s="112">
        <v>4385.5509499999998</v>
      </c>
      <c r="AT301" s="112">
        <v>407.86864000000003</v>
      </c>
      <c r="AU301" s="112">
        <v>442.55860000000001</v>
      </c>
      <c r="AV301" s="112">
        <v>621.04066</v>
      </c>
      <c r="AW301" s="113">
        <v>182.65600000000001</v>
      </c>
      <c r="AX301" s="113">
        <v>221.91354999999999</v>
      </c>
      <c r="AY301" s="113">
        <v>275.54399999999998</v>
      </c>
      <c r="AZ301" s="113">
        <v>112.6551</v>
      </c>
      <c r="BA301" s="113">
        <v>411.29860000000002</v>
      </c>
      <c r="BB301" s="113">
        <v>342.3929</v>
      </c>
      <c r="BC301" s="113">
        <v>1087.05845</v>
      </c>
      <c r="BD301" s="113">
        <v>1732.4856</v>
      </c>
      <c r="BE301" s="113">
        <v>928.41138000000001</v>
      </c>
      <c r="BF301" s="112">
        <v>0</v>
      </c>
      <c r="BG301" s="112">
        <v>66.698400000000007</v>
      </c>
      <c r="BH301" s="112">
        <v>163.584</v>
      </c>
      <c r="BI301" s="112">
        <v>216.56899999999999</v>
      </c>
      <c r="BJ301" s="112">
        <v>53.973799999999997</v>
      </c>
      <c r="BK301" s="112">
        <v>9.234</v>
      </c>
      <c r="BL301" s="112">
        <v>4.9055999999999997</v>
      </c>
      <c r="BM301" s="112">
        <v>97.790999999999997</v>
      </c>
      <c r="BN301" s="112">
        <v>87.71</v>
      </c>
      <c r="BO301" s="112">
        <v>182.65600000000001</v>
      </c>
      <c r="BP301" s="112">
        <v>155.21514999999999</v>
      </c>
      <c r="BQ301" s="112">
        <v>111.96</v>
      </c>
      <c r="BR301" s="112">
        <v>-103.9139</v>
      </c>
      <c r="BS301" s="112">
        <v>357.32479999999998</v>
      </c>
      <c r="BT301" s="112">
        <v>333.15890000000002</v>
      </c>
      <c r="BU301" s="112">
        <v>1082.1528499999999</v>
      </c>
      <c r="BV301" s="112">
        <v>1634.6946</v>
      </c>
      <c r="BW301" s="112">
        <v>840.70137999999997</v>
      </c>
      <c r="BX301" s="112">
        <v>1175.7769900000001</v>
      </c>
      <c r="BY301" s="112">
        <v>1308.2537</v>
      </c>
      <c r="BZ301" s="112">
        <v>1423.64653</v>
      </c>
      <c r="CA301" s="112">
        <v>1300.32744</v>
      </c>
      <c r="CB301" s="112">
        <v>1557.99316</v>
      </c>
      <c r="CC301" s="112">
        <v>2570.6630399999999</v>
      </c>
      <c r="CD301" s="112">
        <v>2494.9397800000002</v>
      </c>
      <c r="CE301" s="112">
        <v>2995.0232599999999</v>
      </c>
      <c r="CF301" s="112">
        <v>2206.2155699999998</v>
      </c>
      <c r="CG301" s="112">
        <v>-155.19030000000001</v>
      </c>
      <c r="CH301" s="112">
        <v>-119.94423999999999</v>
      </c>
      <c r="CI301" s="112">
        <v>-262.07943999999998</v>
      </c>
      <c r="CJ301" s="112">
        <v>-215.46942999999999</v>
      </c>
      <c r="CK301" s="112">
        <v>63.90889</v>
      </c>
      <c r="CL301" s="112">
        <v>-4052.3920499999999</v>
      </c>
      <c r="CM301" s="112">
        <v>674.28421000000003</v>
      </c>
      <c r="CN301" s="112">
        <v>1192.136</v>
      </c>
      <c r="CO301" s="112">
        <v>219.66072</v>
      </c>
      <c r="CP301" s="113">
        <v>1753.2</v>
      </c>
      <c r="CQ301" s="113">
        <v>1684.8</v>
      </c>
      <c r="CR301" s="113">
        <v>1616.4</v>
      </c>
      <c r="CS301" s="113">
        <v>1548</v>
      </c>
      <c r="CT301" s="113">
        <v>1479.7980500000001</v>
      </c>
      <c r="CU301" s="113">
        <v>1411.2</v>
      </c>
      <c r="CV301" s="113">
        <v>1342.8</v>
      </c>
      <c r="CW301" s="113">
        <v>1274.4000000000001</v>
      </c>
      <c r="CX301" s="113">
        <v>1206</v>
      </c>
      <c r="CY301" s="113">
        <v>1877.47066</v>
      </c>
      <c r="CZ301" s="113">
        <v>1872.6584499999999</v>
      </c>
      <c r="DA301" s="113">
        <v>1764.04628</v>
      </c>
      <c r="DB301" s="113">
        <v>1704.5976000000001</v>
      </c>
      <c r="DC301" s="113">
        <v>1693.4091100000001</v>
      </c>
      <c r="DD301" s="113">
        <v>1708.87625</v>
      </c>
      <c r="DE301" s="113">
        <v>1783.19281</v>
      </c>
      <c r="DF301" s="113">
        <v>1445.6618000000001</v>
      </c>
      <c r="DG301" s="113">
        <v>1613.8477</v>
      </c>
      <c r="DH301" s="113">
        <v>922.40129000000002</v>
      </c>
      <c r="DI301" s="113">
        <v>1037.53332</v>
      </c>
      <c r="DJ301" s="113">
        <v>1190.89059</v>
      </c>
      <c r="DK301" s="113">
        <v>1346.9113400000001</v>
      </c>
      <c r="DL301" s="113">
        <v>1271.7039600000001</v>
      </c>
      <c r="DM301" s="113">
        <v>5339.3241500000004</v>
      </c>
      <c r="DN301" s="113">
        <v>4748.7138500000001</v>
      </c>
      <c r="DO301" s="113">
        <v>3217.2117899999998</v>
      </c>
      <c r="DP301" s="113">
        <v>3146.3624199999999</v>
      </c>
      <c r="DQ301" s="112">
        <v>955.06937000000005</v>
      </c>
      <c r="DR301" s="112">
        <v>835.12513000000001</v>
      </c>
      <c r="DS301" s="112">
        <v>573.15569000000005</v>
      </c>
      <c r="DT301" s="112">
        <v>357.68626</v>
      </c>
      <c r="DU301" s="112">
        <v>421.70515</v>
      </c>
      <c r="DV301" s="112">
        <v>-3630.4479000000001</v>
      </c>
      <c r="DW301" s="112">
        <v>-2965.5210400000001</v>
      </c>
      <c r="DX301" s="112">
        <v>-1771.54999</v>
      </c>
      <c r="DY301" s="112">
        <v>-1532.5147199999999</v>
      </c>
      <c r="DZ301" s="112">
        <v>25.490290000000002</v>
      </c>
      <c r="EA301" s="112">
        <v>15.402049999999999</v>
      </c>
      <c r="EB301" s="112">
        <v>12.692159999999999</v>
      </c>
      <c r="EC301" s="112">
        <v>11.21801</v>
      </c>
      <c r="ED301" s="112">
        <v>0.24623</v>
      </c>
      <c r="EE301" s="112">
        <v>-7.1889099999999999</v>
      </c>
      <c r="EF301" s="112">
        <v>-24.64922</v>
      </c>
      <c r="EG301" s="112">
        <v>-14.834540000000001</v>
      </c>
      <c r="EH301" s="112">
        <v>-7.7823500000000001</v>
      </c>
      <c r="EI301" s="112">
        <v>281.07529</v>
      </c>
      <c r="EJ301" s="112">
        <v>238.46504999999999</v>
      </c>
      <c r="EK301" s="112">
        <v>222.72015999999999</v>
      </c>
      <c r="EL301" s="112">
        <v>108.21801000000001</v>
      </c>
      <c r="EM301" s="112">
        <v>118.71323</v>
      </c>
      <c r="EN301" s="112">
        <v>231.81109000000001</v>
      </c>
      <c r="EO301" s="112">
        <v>175.44478000000001</v>
      </c>
      <c r="EP301" s="112">
        <v>160.19146000000001</v>
      </c>
      <c r="EQ301" s="114">
        <v>158.01765</v>
      </c>
    </row>
    <row r="302" spans="1:147" x14ac:dyDescent="0.25">
      <c r="A302" s="110" t="s">
        <v>130</v>
      </c>
      <c r="B302" s="110">
        <v>5414</v>
      </c>
      <c r="C302" s="110"/>
      <c r="D302" s="111">
        <v>22340.61837</v>
      </c>
      <c r="E302" s="111">
        <v>22397.169020000001</v>
      </c>
      <c r="F302" s="111">
        <v>23402.860260000001</v>
      </c>
      <c r="G302" s="111">
        <v>24644.098460000001</v>
      </c>
      <c r="H302" s="111">
        <v>24279.428769999999</v>
      </c>
      <c r="I302" s="111">
        <v>25973.32805</v>
      </c>
      <c r="J302" s="111">
        <v>26198.20825</v>
      </c>
      <c r="K302" s="111">
        <v>26774.292359999999</v>
      </c>
      <c r="L302" s="111">
        <v>27205.932000000001</v>
      </c>
      <c r="M302" s="111">
        <v>23473.167219999999</v>
      </c>
      <c r="N302" s="111">
        <v>26268.848689999999</v>
      </c>
      <c r="O302" s="111">
        <v>24732.017540000001</v>
      </c>
      <c r="P302" s="111">
        <v>24588.654610000001</v>
      </c>
      <c r="Q302" s="111">
        <v>27336.721160000001</v>
      </c>
      <c r="R302" s="111">
        <v>28468.291450000001</v>
      </c>
      <c r="S302" s="111">
        <v>29115.330720000002</v>
      </c>
      <c r="T302" s="111">
        <v>28191.965889999999</v>
      </c>
      <c r="U302" s="111">
        <v>32802.92338</v>
      </c>
      <c r="V302" s="112">
        <v>-1132.5488499999999</v>
      </c>
      <c r="W302" s="112">
        <v>-3871.67967</v>
      </c>
      <c r="X302" s="112">
        <v>-1329.1572799999999</v>
      </c>
      <c r="Y302" s="112">
        <v>55.443849999999699</v>
      </c>
      <c r="Z302" s="112">
        <v>-3057.2923900000001</v>
      </c>
      <c r="AA302" s="112">
        <v>-2494.9634000000001</v>
      </c>
      <c r="AB302" s="112">
        <v>-2917.1224699999998</v>
      </c>
      <c r="AC302" s="112">
        <v>-1417.67353</v>
      </c>
      <c r="AD302" s="112">
        <v>-5596.9913800000004</v>
      </c>
      <c r="AE302" s="111">
        <v>21150.61837</v>
      </c>
      <c r="AF302" s="111">
        <v>20852.327020000001</v>
      </c>
      <c r="AG302" s="111">
        <v>22133.160260000001</v>
      </c>
      <c r="AH302" s="111">
        <v>23652.098460000001</v>
      </c>
      <c r="AI302" s="111">
        <v>23205.428769999999</v>
      </c>
      <c r="AJ302" s="111">
        <v>24615.32805</v>
      </c>
      <c r="AK302" s="111">
        <v>24735.20825</v>
      </c>
      <c r="AL302" s="111">
        <v>25274.792359999999</v>
      </c>
      <c r="AM302" s="111">
        <v>25513.232</v>
      </c>
      <c r="AN302" s="112">
        <v>2322.5488500000001</v>
      </c>
      <c r="AO302" s="112">
        <v>5416.5216700000001</v>
      </c>
      <c r="AP302" s="112">
        <v>2598.8572800000002</v>
      </c>
      <c r="AQ302" s="112">
        <v>936.55615</v>
      </c>
      <c r="AR302" s="112">
        <v>4131.2923899999996</v>
      </c>
      <c r="AS302" s="112">
        <v>3852.9634000000001</v>
      </c>
      <c r="AT302" s="112">
        <v>4380.1224700000002</v>
      </c>
      <c r="AU302" s="112">
        <v>2917.17353</v>
      </c>
      <c r="AV302" s="112">
        <v>7289.6913800000002</v>
      </c>
      <c r="AW302" s="113">
        <v>6673.4421499999999</v>
      </c>
      <c r="AX302" s="113">
        <v>2523.7809699999998</v>
      </c>
      <c r="AY302" s="113">
        <v>3140.45813</v>
      </c>
      <c r="AZ302" s="113">
        <v>5987.5006999999996</v>
      </c>
      <c r="BA302" s="113">
        <v>6302.8033299999997</v>
      </c>
      <c r="BB302" s="113">
        <v>5432.1356299999998</v>
      </c>
      <c r="BC302" s="113">
        <v>9214.4796000000006</v>
      </c>
      <c r="BD302" s="113">
        <v>7170.8009499999998</v>
      </c>
      <c r="BE302" s="113">
        <v>5916.0173000000004</v>
      </c>
      <c r="BF302" s="112">
        <v>934.53111000000001</v>
      </c>
      <c r="BG302" s="112">
        <v>1085.1200699999999</v>
      </c>
      <c r="BH302" s="112">
        <v>903.75600999999995</v>
      </c>
      <c r="BI302" s="112">
        <v>812.78219999999999</v>
      </c>
      <c r="BJ302" s="112">
        <v>1009.58048</v>
      </c>
      <c r="BK302" s="112">
        <v>821.81140000000005</v>
      </c>
      <c r="BL302" s="112">
        <v>1471.75405</v>
      </c>
      <c r="BM302" s="112">
        <v>621.70180000000005</v>
      </c>
      <c r="BN302" s="112">
        <v>2171.7447000000002</v>
      </c>
      <c r="BO302" s="112">
        <v>5738.91104</v>
      </c>
      <c r="BP302" s="112">
        <v>1438.6609000000001</v>
      </c>
      <c r="BQ302" s="112">
        <v>2236.7021199999999</v>
      </c>
      <c r="BR302" s="112">
        <v>5174.7184999999999</v>
      </c>
      <c r="BS302" s="112">
        <v>5293.2228500000001</v>
      </c>
      <c r="BT302" s="112">
        <v>4610.3242300000002</v>
      </c>
      <c r="BU302" s="112">
        <v>7742.7255500000001</v>
      </c>
      <c r="BV302" s="112">
        <v>6549.09915</v>
      </c>
      <c r="BW302" s="112">
        <v>3744.2725999999998</v>
      </c>
      <c r="BX302" s="112">
        <v>27824.060519999999</v>
      </c>
      <c r="BY302" s="112">
        <v>23376.10799</v>
      </c>
      <c r="BZ302" s="112">
        <v>25273.61839</v>
      </c>
      <c r="CA302" s="112">
        <v>29639.599160000002</v>
      </c>
      <c r="CB302" s="112">
        <v>29508.232100000001</v>
      </c>
      <c r="CC302" s="112">
        <v>30047.463680000001</v>
      </c>
      <c r="CD302" s="112">
        <v>33949.687850000002</v>
      </c>
      <c r="CE302" s="112">
        <v>32445.59331</v>
      </c>
      <c r="CF302" s="112">
        <v>31429.249299999999</v>
      </c>
      <c r="CG302" s="112">
        <v>3416.3621899999998</v>
      </c>
      <c r="CH302" s="112">
        <v>-3977.8607699999998</v>
      </c>
      <c r="CI302" s="112">
        <v>-362.15516000000002</v>
      </c>
      <c r="CJ302" s="112">
        <v>4238.1623499999996</v>
      </c>
      <c r="CK302" s="112">
        <v>1161.93046</v>
      </c>
      <c r="CL302" s="112">
        <v>757.36082999999996</v>
      </c>
      <c r="CM302" s="112">
        <v>3362.6030799999999</v>
      </c>
      <c r="CN302" s="112">
        <v>3631.92562</v>
      </c>
      <c r="CO302" s="112">
        <v>-3545.41878</v>
      </c>
      <c r="CP302" s="113">
        <v>23347.472549999999</v>
      </c>
      <c r="CQ302" s="113">
        <v>20991.272000000001</v>
      </c>
      <c r="CR302" s="113">
        <v>19833.276000000002</v>
      </c>
      <c r="CS302" s="113">
        <v>25051.64</v>
      </c>
      <c r="CT302" s="113">
        <v>24400</v>
      </c>
      <c r="CU302" s="113">
        <v>23949.367900000001</v>
      </c>
      <c r="CV302" s="113">
        <v>24560</v>
      </c>
      <c r="CW302" s="113">
        <v>29714.903900000001</v>
      </c>
      <c r="CX302" s="113">
        <v>28200</v>
      </c>
      <c r="CY302" s="113">
        <v>27170.75792</v>
      </c>
      <c r="CZ302" s="113">
        <v>24779.952259999998</v>
      </c>
      <c r="DA302" s="113">
        <v>23670.107400000001</v>
      </c>
      <c r="DB302" s="113">
        <v>28855.385849999999</v>
      </c>
      <c r="DC302" s="113">
        <v>28733.24641</v>
      </c>
      <c r="DD302" s="113">
        <v>30398.42511</v>
      </c>
      <c r="DE302" s="113">
        <v>32676.850200000001</v>
      </c>
      <c r="DF302" s="113">
        <v>36064.599730000002</v>
      </c>
      <c r="DG302" s="113">
        <v>33485.878770000003</v>
      </c>
      <c r="DH302" s="113">
        <v>11239.76362</v>
      </c>
      <c r="DI302" s="113">
        <v>12826.818730000001</v>
      </c>
      <c r="DJ302" s="113">
        <v>12079.12903</v>
      </c>
      <c r="DK302" s="113">
        <v>13022.875330000001</v>
      </c>
      <c r="DL302" s="113">
        <v>11733.74488</v>
      </c>
      <c r="DM302" s="113">
        <v>12638.12615</v>
      </c>
      <c r="DN302" s="113">
        <v>11564.10241</v>
      </c>
      <c r="DO302" s="113">
        <v>11769.92632</v>
      </c>
      <c r="DP302" s="113">
        <v>12814.172039999999</v>
      </c>
      <c r="DQ302" s="112">
        <v>15930.9943</v>
      </c>
      <c r="DR302" s="112">
        <v>11953.133529999999</v>
      </c>
      <c r="DS302" s="112">
        <v>11590.978370000001</v>
      </c>
      <c r="DT302" s="112">
        <v>15832.51052</v>
      </c>
      <c r="DU302" s="112">
        <v>16999.501530000001</v>
      </c>
      <c r="DV302" s="112">
        <v>17760.29896</v>
      </c>
      <c r="DW302" s="112">
        <v>21112.747790000001</v>
      </c>
      <c r="DX302" s="112">
        <v>24294.673409999999</v>
      </c>
      <c r="DY302" s="112">
        <v>20671.706730000002</v>
      </c>
      <c r="DZ302" s="112">
        <v>286.96949999999998</v>
      </c>
      <c r="EA302" s="112">
        <v>248.34215</v>
      </c>
      <c r="EB302" s="112">
        <v>209.21738999999999</v>
      </c>
      <c r="EC302" s="112">
        <v>115.58186000000001</v>
      </c>
      <c r="ED302" s="112">
        <v>28.098140000000001</v>
      </c>
      <c r="EE302" s="112">
        <v>1.0452999999999999</v>
      </c>
      <c r="EF302" s="112">
        <v>-102.84272</v>
      </c>
      <c r="EG302" s="112">
        <v>-100.21401</v>
      </c>
      <c r="EH302" s="112">
        <v>-158.24822</v>
      </c>
      <c r="EI302" s="112">
        <v>1476.9694999999999</v>
      </c>
      <c r="EJ302" s="112">
        <v>1793.18415</v>
      </c>
      <c r="EK302" s="112">
        <v>1478.9173900000001</v>
      </c>
      <c r="EL302" s="112">
        <v>1107.58186</v>
      </c>
      <c r="EM302" s="112">
        <v>1102.0981400000001</v>
      </c>
      <c r="EN302" s="112">
        <v>1359.0453</v>
      </c>
      <c r="EO302" s="112">
        <v>1360.1572799999999</v>
      </c>
      <c r="EP302" s="112">
        <v>1399.2859900000001</v>
      </c>
      <c r="EQ302" s="114">
        <v>1534.4517800000001</v>
      </c>
    </row>
    <row r="303" spans="1:147" x14ac:dyDescent="0.25">
      <c r="A303" s="110" t="s">
        <v>129</v>
      </c>
      <c r="B303" s="110">
        <v>5863</v>
      </c>
      <c r="C303" s="110"/>
      <c r="D303" s="111">
        <v>1831.5380600000001</v>
      </c>
      <c r="E303" s="111">
        <v>2108.86492</v>
      </c>
      <c r="F303" s="111">
        <v>2190.9871199999998</v>
      </c>
      <c r="G303" s="111">
        <v>1914.3470199999999</v>
      </c>
      <c r="H303" s="111">
        <v>2812.2280700000001</v>
      </c>
      <c r="I303" s="111">
        <v>2101.8616999999999</v>
      </c>
      <c r="J303" s="111">
        <v>1980.6960300000001</v>
      </c>
      <c r="K303" s="111">
        <v>1907.5062399999999</v>
      </c>
      <c r="L303" s="111">
        <v>1846.1770899999999</v>
      </c>
      <c r="M303" s="111">
        <v>2092.2119200000002</v>
      </c>
      <c r="N303" s="111">
        <v>1842.80144</v>
      </c>
      <c r="O303" s="111">
        <v>2432.8304600000001</v>
      </c>
      <c r="P303" s="111">
        <v>2128.7092200000002</v>
      </c>
      <c r="Q303" s="111">
        <v>2316.8205899999998</v>
      </c>
      <c r="R303" s="111">
        <v>2306.27493</v>
      </c>
      <c r="S303" s="111">
        <v>1898.4249400000001</v>
      </c>
      <c r="T303" s="111">
        <v>2027.51026</v>
      </c>
      <c r="U303" s="111">
        <v>2029.5510099999999</v>
      </c>
      <c r="V303" s="112">
        <v>-260.67385999999999</v>
      </c>
      <c r="W303" s="112">
        <v>266.06348000000003</v>
      </c>
      <c r="X303" s="112">
        <v>-241.84334000000001</v>
      </c>
      <c r="Y303" s="112">
        <v>-214.3622</v>
      </c>
      <c r="Z303" s="112">
        <v>495.40748000000002</v>
      </c>
      <c r="AA303" s="112">
        <v>-204.41323</v>
      </c>
      <c r="AB303" s="112">
        <v>82.271090000000001</v>
      </c>
      <c r="AC303" s="112">
        <v>-120.00402</v>
      </c>
      <c r="AD303" s="112">
        <v>-183.37392</v>
      </c>
      <c r="AE303" s="111">
        <v>1797.5390600000001</v>
      </c>
      <c r="AF303" s="111">
        <v>2108.86492</v>
      </c>
      <c r="AG303" s="111">
        <v>2190.9871199999998</v>
      </c>
      <c r="AH303" s="111">
        <v>1914.3470199999999</v>
      </c>
      <c r="AI303" s="111">
        <v>2812.2280700000001</v>
      </c>
      <c r="AJ303" s="111">
        <v>2101.8616999999999</v>
      </c>
      <c r="AK303" s="111">
        <v>1980.6960300000001</v>
      </c>
      <c r="AL303" s="111">
        <v>1907.5062399999999</v>
      </c>
      <c r="AM303" s="111">
        <v>1846.1770899999999</v>
      </c>
      <c r="AN303" s="112">
        <v>294.67286000000001</v>
      </c>
      <c r="AO303" s="112">
        <v>-266.06348000000003</v>
      </c>
      <c r="AP303" s="112">
        <v>241.84334000000001</v>
      </c>
      <c r="AQ303" s="112">
        <v>214.3622</v>
      </c>
      <c r="AR303" s="112">
        <v>-495.40748000000002</v>
      </c>
      <c r="AS303" s="112">
        <v>204.41323</v>
      </c>
      <c r="AT303" s="112">
        <v>-82.271090000000001</v>
      </c>
      <c r="AU303" s="112">
        <v>120.00402</v>
      </c>
      <c r="AV303" s="112">
        <v>183.37392</v>
      </c>
      <c r="AW303" s="113">
        <v>4.8</v>
      </c>
      <c r="AX303" s="113">
        <v>0</v>
      </c>
      <c r="AY303" s="113">
        <v>0</v>
      </c>
      <c r="AZ303" s="113">
        <v>5.1631499999999999</v>
      </c>
      <c r="BA303" s="113">
        <v>0.67500000000000004</v>
      </c>
      <c r="BB303" s="113">
        <v>33.222499999999997</v>
      </c>
      <c r="BC303" s="113">
        <v>352.7835</v>
      </c>
      <c r="BD303" s="113">
        <v>906.03824999999995</v>
      </c>
      <c r="BE303" s="113">
        <v>48.262500000000003</v>
      </c>
      <c r="BF303" s="112">
        <v>0.81359999999999999</v>
      </c>
      <c r="BG303" s="112">
        <v>0</v>
      </c>
      <c r="BH303" s="112">
        <v>0</v>
      </c>
      <c r="BI303" s="112">
        <v>0</v>
      </c>
      <c r="BJ303" s="112">
        <v>0</v>
      </c>
      <c r="BK303" s="112">
        <v>4.5</v>
      </c>
      <c r="BL303" s="112">
        <v>0</v>
      </c>
      <c r="BM303" s="112">
        <v>0</v>
      </c>
      <c r="BN303" s="112">
        <v>0</v>
      </c>
      <c r="BO303" s="112">
        <v>3.9864000000000002</v>
      </c>
      <c r="BP303" s="112">
        <v>0</v>
      </c>
      <c r="BQ303" s="112">
        <v>0</v>
      </c>
      <c r="BR303" s="112">
        <v>5.1631499999999999</v>
      </c>
      <c r="BS303" s="112">
        <v>0.67500000000000004</v>
      </c>
      <c r="BT303" s="112">
        <v>28.7225</v>
      </c>
      <c r="BU303" s="112">
        <v>352.7835</v>
      </c>
      <c r="BV303" s="112">
        <v>906.03824999999995</v>
      </c>
      <c r="BW303" s="112">
        <v>48.262500000000003</v>
      </c>
      <c r="BX303" s="112">
        <v>1802.33906</v>
      </c>
      <c r="BY303" s="112">
        <v>2108.86492</v>
      </c>
      <c r="BZ303" s="112">
        <v>2190.9871199999998</v>
      </c>
      <c r="CA303" s="112">
        <v>1919.51017</v>
      </c>
      <c r="CB303" s="112">
        <v>2812.9030699999998</v>
      </c>
      <c r="CC303" s="112">
        <v>2135.0841999999998</v>
      </c>
      <c r="CD303" s="112">
        <v>2333.4795300000001</v>
      </c>
      <c r="CE303" s="112">
        <v>2813.5444900000002</v>
      </c>
      <c r="CF303" s="112">
        <v>1894.43959</v>
      </c>
      <c r="CG303" s="112">
        <v>-290.68646000000001</v>
      </c>
      <c r="CH303" s="112">
        <v>266.06348000000003</v>
      </c>
      <c r="CI303" s="112">
        <v>-241.84334000000001</v>
      </c>
      <c r="CJ303" s="112">
        <v>-209.19905</v>
      </c>
      <c r="CK303" s="112">
        <v>496.08247999999998</v>
      </c>
      <c r="CL303" s="112">
        <v>-175.69073</v>
      </c>
      <c r="CM303" s="112">
        <v>435.05459000000002</v>
      </c>
      <c r="CN303" s="112">
        <v>786.03422999999998</v>
      </c>
      <c r="CO303" s="112">
        <v>-135.11142000000001</v>
      </c>
      <c r="CP303" s="113">
        <v>0</v>
      </c>
      <c r="CQ303" s="113">
        <v>0</v>
      </c>
      <c r="CR303" s="113">
        <v>5.9050000000000002</v>
      </c>
      <c r="CS303" s="113">
        <v>0</v>
      </c>
      <c r="CT303" s="113">
        <v>0</v>
      </c>
      <c r="CU303" s="113">
        <v>0</v>
      </c>
      <c r="CV303" s="113">
        <v>0</v>
      </c>
      <c r="CW303" s="113">
        <v>300</v>
      </c>
      <c r="CX303" s="113">
        <v>300</v>
      </c>
      <c r="CY303" s="113">
        <v>68.939319999999995</v>
      </c>
      <c r="CZ303" s="113">
        <v>63.63165</v>
      </c>
      <c r="DA303" s="113">
        <v>90.472390000000004</v>
      </c>
      <c r="DB303" s="113">
        <v>58.263550000000002</v>
      </c>
      <c r="DC303" s="113">
        <v>341.3442</v>
      </c>
      <c r="DD303" s="113">
        <v>124.73102</v>
      </c>
      <c r="DE303" s="113">
        <v>253.52314999999999</v>
      </c>
      <c r="DF303" s="113">
        <v>357.63943</v>
      </c>
      <c r="DG303" s="113">
        <v>488.89954999999998</v>
      </c>
      <c r="DH303" s="113">
        <v>2193.9750800000002</v>
      </c>
      <c r="DI303" s="113">
        <v>1922.60393</v>
      </c>
      <c r="DJ303" s="113">
        <v>2191.2880100000002</v>
      </c>
      <c r="DK303" s="113">
        <v>2368.2782200000001</v>
      </c>
      <c r="DL303" s="113">
        <v>2155.27639</v>
      </c>
      <c r="DM303" s="113">
        <v>2114.35394</v>
      </c>
      <c r="DN303" s="113">
        <v>1808.09148</v>
      </c>
      <c r="DO303" s="113">
        <v>1126.17353</v>
      </c>
      <c r="DP303" s="113">
        <v>1392.5450699999999</v>
      </c>
      <c r="DQ303" s="112">
        <v>-2125.0357600000002</v>
      </c>
      <c r="DR303" s="112">
        <v>-1858.97228</v>
      </c>
      <c r="DS303" s="112">
        <v>-2100.8156199999999</v>
      </c>
      <c r="DT303" s="112">
        <v>-2310.01467</v>
      </c>
      <c r="DU303" s="112">
        <v>-1813.93219</v>
      </c>
      <c r="DV303" s="112">
        <v>-1989.62292</v>
      </c>
      <c r="DW303" s="112">
        <v>-1554.5683300000001</v>
      </c>
      <c r="DX303" s="112">
        <v>-768.53409999999997</v>
      </c>
      <c r="DY303" s="112">
        <v>-903.64552000000003</v>
      </c>
      <c r="DZ303" s="112">
        <v>-8.4995999999999992</v>
      </c>
      <c r="EA303" s="112">
        <v>-9.6875400000000003</v>
      </c>
      <c r="EB303" s="112">
        <v>-15.643129999999999</v>
      </c>
      <c r="EC303" s="112">
        <v>-11.445650000000001</v>
      </c>
      <c r="ED303" s="112">
        <v>-29.883389999999999</v>
      </c>
      <c r="EE303" s="112">
        <v>-14.97049</v>
      </c>
      <c r="EF303" s="112">
        <v>-23.859950000000001</v>
      </c>
      <c r="EG303" s="112">
        <v>-12.66502</v>
      </c>
      <c r="EH303" s="112">
        <v>-9.0657399999999999</v>
      </c>
      <c r="EI303" s="112">
        <v>25.499400000000001</v>
      </c>
      <c r="EJ303" s="112">
        <v>-9.6875400000000003</v>
      </c>
      <c r="EK303" s="112">
        <v>-15.643129999999999</v>
      </c>
      <c r="EL303" s="112">
        <v>-11.445650000000001</v>
      </c>
      <c r="EM303" s="112">
        <v>-29.883389999999999</v>
      </c>
      <c r="EN303" s="112">
        <v>-14.97049</v>
      </c>
      <c r="EO303" s="112">
        <v>-23.859950000000001</v>
      </c>
      <c r="EP303" s="112">
        <v>-12.66502</v>
      </c>
      <c r="EQ303" s="114">
        <v>-9.0657399999999999</v>
      </c>
    </row>
    <row r="304" spans="1:147" x14ac:dyDescent="0.25">
      <c r="A304" s="110" t="s">
        <v>128</v>
      </c>
      <c r="B304" s="110">
        <v>5539</v>
      </c>
      <c r="C304" s="110"/>
      <c r="D304" s="111">
        <v>2909.9010800000001</v>
      </c>
      <c r="E304" s="111">
        <v>3041.0128199999999</v>
      </c>
      <c r="F304" s="111">
        <v>3377.0721600000002</v>
      </c>
      <c r="G304" s="111">
        <v>3950.92373</v>
      </c>
      <c r="H304" s="111">
        <v>4094.1057599999999</v>
      </c>
      <c r="I304" s="111">
        <v>3761.79801</v>
      </c>
      <c r="J304" s="111">
        <v>3573.6535399999998</v>
      </c>
      <c r="K304" s="111">
        <v>3975.1429800000001</v>
      </c>
      <c r="L304" s="111">
        <v>3815.1774599999999</v>
      </c>
      <c r="M304" s="111">
        <v>3390.9495000000002</v>
      </c>
      <c r="N304" s="111">
        <v>3584.3112900000001</v>
      </c>
      <c r="O304" s="111">
        <v>4922.5087299999996</v>
      </c>
      <c r="P304" s="111">
        <v>3400.2806399999999</v>
      </c>
      <c r="Q304" s="111">
        <v>4719.6470799999997</v>
      </c>
      <c r="R304" s="111">
        <v>4158.6609399999998</v>
      </c>
      <c r="S304" s="111">
        <v>4118.8465399999995</v>
      </c>
      <c r="T304" s="111">
        <v>4501.0163199999997</v>
      </c>
      <c r="U304" s="111">
        <v>4644.3293899999999</v>
      </c>
      <c r="V304" s="112">
        <v>-481.04842000000002</v>
      </c>
      <c r="W304" s="112">
        <v>-543.29846999999995</v>
      </c>
      <c r="X304" s="112">
        <v>-1545.4365700000001</v>
      </c>
      <c r="Y304" s="112">
        <v>550.64309000000003</v>
      </c>
      <c r="Z304" s="112">
        <v>-625.54132000000004</v>
      </c>
      <c r="AA304" s="112">
        <v>-396.86293000000001</v>
      </c>
      <c r="AB304" s="112">
        <v>-545.19299999999998</v>
      </c>
      <c r="AC304" s="112">
        <v>-525.87333999999998</v>
      </c>
      <c r="AD304" s="112">
        <v>-829.15192999999999</v>
      </c>
      <c r="AE304" s="111">
        <v>2746.0490799999998</v>
      </c>
      <c r="AF304" s="111">
        <v>2885.70282</v>
      </c>
      <c r="AG304" s="111">
        <v>3188.75216</v>
      </c>
      <c r="AH304" s="111">
        <v>3762.6037299999998</v>
      </c>
      <c r="AI304" s="111">
        <v>3905.7857600000002</v>
      </c>
      <c r="AJ304" s="111">
        <v>3573.7799100000002</v>
      </c>
      <c r="AK304" s="111">
        <v>3444.3335400000001</v>
      </c>
      <c r="AL304" s="111">
        <v>3884.7905700000001</v>
      </c>
      <c r="AM304" s="111">
        <v>3651.9934600000001</v>
      </c>
      <c r="AN304" s="112">
        <v>644.90042000000005</v>
      </c>
      <c r="AO304" s="112">
        <v>698.60847000000001</v>
      </c>
      <c r="AP304" s="112">
        <v>1733.75657</v>
      </c>
      <c r="AQ304" s="112">
        <v>-362.32308999999998</v>
      </c>
      <c r="AR304" s="112">
        <v>813.86131999999998</v>
      </c>
      <c r="AS304" s="112">
        <v>584.88103000000001</v>
      </c>
      <c r="AT304" s="112">
        <v>674.51299999999901</v>
      </c>
      <c r="AU304" s="112">
        <v>616.22574999999995</v>
      </c>
      <c r="AV304" s="112">
        <v>992.33592999999996</v>
      </c>
      <c r="AW304" s="113">
        <v>103.5</v>
      </c>
      <c r="AX304" s="113">
        <v>555.93949999999995</v>
      </c>
      <c r="AY304" s="113">
        <v>916.24739999999997</v>
      </c>
      <c r="AZ304" s="113">
        <v>331.59525000000002</v>
      </c>
      <c r="BA304" s="113">
        <v>129.19845000000001</v>
      </c>
      <c r="BB304" s="113">
        <v>53.923299999999998</v>
      </c>
      <c r="BC304" s="113">
        <v>1056.1745000000001</v>
      </c>
      <c r="BD304" s="113">
        <v>275.46924999999999</v>
      </c>
      <c r="BE304" s="113">
        <v>296.76454999999999</v>
      </c>
      <c r="BF304" s="112">
        <v>70.233649999999997</v>
      </c>
      <c r="BG304" s="112">
        <v>0</v>
      </c>
      <c r="BH304" s="112">
        <v>235.59</v>
      </c>
      <c r="BI304" s="112">
        <v>35.130000000000003</v>
      </c>
      <c r="BJ304" s="112">
        <v>0</v>
      </c>
      <c r="BK304" s="112">
        <v>640</v>
      </c>
      <c r="BL304" s="112">
        <v>0</v>
      </c>
      <c r="BM304" s="112">
        <v>0</v>
      </c>
      <c r="BN304" s="112">
        <v>0</v>
      </c>
      <c r="BO304" s="112">
        <v>33.266350000000003</v>
      </c>
      <c r="BP304" s="112">
        <v>555.93949999999995</v>
      </c>
      <c r="BQ304" s="112">
        <v>680.65740000000005</v>
      </c>
      <c r="BR304" s="112">
        <v>296.46525000000003</v>
      </c>
      <c r="BS304" s="112">
        <v>129.19845000000001</v>
      </c>
      <c r="BT304" s="112">
        <v>-586.07669999999996</v>
      </c>
      <c r="BU304" s="112">
        <v>1056.1745000000001</v>
      </c>
      <c r="BV304" s="112">
        <v>275.46924999999999</v>
      </c>
      <c r="BW304" s="112">
        <v>296.76454999999999</v>
      </c>
      <c r="BX304" s="112">
        <v>2849.5490799999998</v>
      </c>
      <c r="BY304" s="112">
        <v>3441.6423199999999</v>
      </c>
      <c r="BZ304" s="112">
        <v>4104.9995600000002</v>
      </c>
      <c r="CA304" s="112">
        <v>4094.1989800000001</v>
      </c>
      <c r="CB304" s="112">
        <v>4034.9842100000001</v>
      </c>
      <c r="CC304" s="112">
        <v>3627.7032100000001</v>
      </c>
      <c r="CD304" s="112">
        <v>4500.5080399999997</v>
      </c>
      <c r="CE304" s="112">
        <v>4160.2598200000002</v>
      </c>
      <c r="CF304" s="112">
        <v>3948.75801</v>
      </c>
      <c r="CG304" s="112">
        <v>-611.63406999999995</v>
      </c>
      <c r="CH304" s="112">
        <v>-142.66897</v>
      </c>
      <c r="CI304" s="112">
        <v>-1053.09917</v>
      </c>
      <c r="CJ304" s="112">
        <v>658.78833999999995</v>
      </c>
      <c r="CK304" s="112">
        <v>-684.66287</v>
      </c>
      <c r="CL304" s="112">
        <v>-1170.9577300000001</v>
      </c>
      <c r="CM304" s="112">
        <v>381.66149999999999</v>
      </c>
      <c r="CN304" s="112">
        <v>-340.75650000000002</v>
      </c>
      <c r="CO304" s="112">
        <v>-695.57137999999998</v>
      </c>
      <c r="CP304" s="113">
        <v>3688.0520000000001</v>
      </c>
      <c r="CQ304" s="113">
        <v>3541.652</v>
      </c>
      <c r="CR304" s="113">
        <v>2590</v>
      </c>
      <c r="CS304" s="113">
        <v>3160</v>
      </c>
      <c r="CT304" s="113">
        <v>3500</v>
      </c>
      <c r="CU304" s="113">
        <v>2000</v>
      </c>
      <c r="CV304" s="113">
        <v>3000</v>
      </c>
      <c r="CW304" s="113">
        <v>3000</v>
      </c>
      <c r="CX304" s="113">
        <v>2000</v>
      </c>
      <c r="CY304" s="113">
        <v>3958.3973599999999</v>
      </c>
      <c r="CZ304" s="113">
        <v>3910.1202499999999</v>
      </c>
      <c r="DA304" s="113">
        <v>3031.7424999999998</v>
      </c>
      <c r="DB304" s="113">
        <v>3420.8125</v>
      </c>
      <c r="DC304" s="113">
        <v>3958.9656100000002</v>
      </c>
      <c r="DD304" s="113">
        <v>2808.9537999999998</v>
      </c>
      <c r="DE304" s="113">
        <v>3545.5717500000001</v>
      </c>
      <c r="DF304" s="113">
        <v>3651.7415500000002</v>
      </c>
      <c r="DG304" s="113">
        <v>2184.67112</v>
      </c>
      <c r="DH304" s="113">
        <v>1961.9459300000001</v>
      </c>
      <c r="DI304" s="113">
        <v>2056.33779</v>
      </c>
      <c r="DJ304" s="113">
        <v>2231.0592099999999</v>
      </c>
      <c r="DK304" s="113">
        <v>1961.34087</v>
      </c>
      <c r="DL304" s="113">
        <v>3184.1568499999998</v>
      </c>
      <c r="DM304" s="113">
        <v>3205.10277</v>
      </c>
      <c r="DN304" s="113">
        <v>3560.0592200000001</v>
      </c>
      <c r="DO304" s="113">
        <v>4006.9855200000002</v>
      </c>
      <c r="DP304" s="113">
        <v>3235.4864699999998</v>
      </c>
      <c r="DQ304" s="112">
        <v>1996.4514300000001</v>
      </c>
      <c r="DR304" s="112">
        <v>1853.7824599999999</v>
      </c>
      <c r="DS304" s="112">
        <v>800.68329000000006</v>
      </c>
      <c r="DT304" s="112">
        <v>1459.47163</v>
      </c>
      <c r="DU304" s="112">
        <v>774.80876000000001</v>
      </c>
      <c r="DV304" s="112">
        <v>-396.14897000000002</v>
      </c>
      <c r="DW304" s="112">
        <v>-14.48747</v>
      </c>
      <c r="DX304" s="112">
        <v>-355.24396999999999</v>
      </c>
      <c r="DY304" s="112">
        <v>-1050.8153500000001</v>
      </c>
      <c r="DZ304" s="112">
        <v>26.262409999999999</v>
      </c>
      <c r="EA304" s="112">
        <v>21.145240000000001</v>
      </c>
      <c r="EB304" s="112">
        <v>8.4516200000000001</v>
      </c>
      <c r="EC304" s="112">
        <v>6.2937599999999998</v>
      </c>
      <c r="ED304" s="112">
        <v>-6.1807699999999999</v>
      </c>
      <c r="EE304" s="112">
        <v>-30.801020000000001</v>
      </c>
      <c r="EF304" s="112">
        <v>-39.05847</v>
      </c>
      <c r="EG304" s="112">
        <v>-40.069920000000003</v>
      </c>
      <c r="EH304" s="112">
        <v>-35.9694</v>
      </c>
      <c r="EI304" s="112">
        <v>190.11440999999999</v>
      </c>
      <c r="EJ304" s="112">
        <v>176.45524</v>
      </c>
      <c r="EK304" s="112">
        <v>196.77162000000001</v>
      </c>
      <c r="EL304" s="112">
        <v>194.61376000000001</v>
      </c>
      <c r="EM304" s="112">
        <v>182.13923</v>
      </c>
      <c r="EN304" s="112">
        <v>157.21698000000001</v>
      </c>
      <c r="EO304" s="112">
        <v>90.261529999999993</v>
      </c>
      <c r="EP304" s="112">
        <v>50.282080000000001</v>
      </c>
      <c r="EQ304" s="114">
        <v>127.2146</v>
      </c>
    </row>
    <row r="305" spans="1:147" x14ac:dyDescent="0.25">
      <c r="A305" s="110" t="s">
        <v>127</v>
      </c>
      <c r="B305" s="110">
        <v>5692</v>
      </c>
      <c r="C305" s="110"/>
      <c r="D305" s="111">
        <v>2120.3025899999998</v>
      </c>
      <c r="E305" s="111">
        <v>1976.2329999999999</v>
      </c>
      <c r="F305" s="111">
        <v>2226.65753</v>
      </c>
      <c r="G305" s="111">
        <v>2156.4522200000001</v>
      </c>
      <c r="H305" s="111">
        <v>2363.6643300000001</v>
      </c>
      <c r="I305" s="111">
        <v>2672.10169</v>
      </c>
      <c r="J305" s="111">
        <v>2319.1606400000001</v>
      </c>
      <c r="K305" s="111">
        <v>2338.5417499999999</v>
      </c>
      <c r="L305" s="111">
        <v>2454.01379</v>
      </c>
      <c r="M305" s="111">
        <v>2106.5194499999998</v>
      </c>
      <c r="N305" s="111">
        <v>2303.5034300000002</v>
      </c>
      <c r="O305" s="111">
        <v>2168.0151099999998</v>
      </c>
      <c r="P305" s="111">
        <v>2425.3966399999999</v>
      </c>
      <c r="Q305" s="111">
        <v>2530.8325199999999</v>
      </c>
      <c r="R305" s="111">
        <v>2618.2548299999999</v>
      </c>
      <c r="S305" s="111">
        <v>2495.3353000000002</v>
      </c>
      <c r="T305" s="111">
        <v>2742.9405000000002</v>
      </c>
      <c r="U305" s="111">
        <v>2874.13429</v>
      </c>
      <c r="V305" s="112">
        <v>13.78314</v>
      </c>
      <c r="W305" s="112">
        <v>-327.27042999999998</v>
      </c>
      <c r="X305" s="112">
        <v>58.642420000000101</v>
      </c>
      <c r="Y305" s="112">
        <v>-268.94441999999998</v>
      </c>
      <c r="Z305" s="112">
        <v>-167.16819000000001</v>
      </c>
      <c r="AA305" s="112">
        <v>53.846860000000099</v>
      </c>
      <c r="AB305" s="112">
        <v>-176.17465999999999</v>
      </c>
      <c r="AC305" s="112">
        <v>-404.39875000000001</v>
      </c>
      <c r="AD305" s="112">
        <v>-420.12049999999999</v>
      </c>
      <c r="AE305" s="111">
        <v>2005.30259</v>
      </c>
      <c r="AF305" s="111">
        <v>1863.0830000000001</v>
      </c>
      <c r="AG305" s="111">
        <v>2098.55753</v>
      </c>
      <c r="AH305" s="111">
        <v>2027.6743200000001</v>
      </c>
      <c r="AI305" s="111">
        <v>2236.6643300000001</v>
      </c>
      <c r="AJ305" s="111">
        <v>2494.7016899999999</v>
      </c>
      <c r="AK305" s="111">
        <v>2187.8606399999999</v>
      </c>
      <c r="AL305" s="111">
        <v>2226.2417500000001</v>
      </c>
      <c r="AM305" s="111">
        <v>2356.9137900000001</v>
      </c>
      <c r="AN305" s="112">
        <v>101.21686</v>
      </c>
      <c r="AO305" s="112">
        <v>440.42043000000001</v>
      </c>
      <c r="AP305" s="112">
        <v>69.457579999999794</v>
      </c>
      <c r="AQ305" s="112">
        <v>397.72232000000002</v>
      </c>
      <c r="AR305" s="112">
        <v>294.16818999999998</v>
      </c>
      <c r="AS305" s="112">
        <v>123.55314</v>
      </c>
      <c r="AT305" s="112">
        <v>307.47465999999997</v>
      </c>
      <c r="AU305" s="112">
        <v>516.69875000000002</v>
      </c>
      <c r="AV305" s="112">
        <v>517.22050000000002</v>
      </c>
      <c r="AW305" s="113">
        <v>0</v>
      </c>
      <c r="AX305" s="113">
        <v>53.26155</v>
      </c>
      <c r="AY305" s="113">
        <v>176.43455</v>
      </c>
      <c r="AZ305" s="113">
        <v>54.023800000000001</v>
      </c>
      <c r="BA305" s="113">
        <v>249.51429999999999</v>
      </c>
      <c r="BB305" s="113">
        <v>55.978850000000001</v>
      </c>
      <c r="BC305" s="113">
        <v>260.88229999999999</v>
      </c>
      <c r="BD305" s="113">
        <v>0</v>
      </c>
      <c r="BE305" s="113">
        <v>22.617000000000001</v>
      </c>
      <c r="BF305" s="112">
        <v>0</v>
      </c>
      <c r="BG305" s="112">
        <v>0</v>
      </c>
      <c r="BH305" s="112">
        <v>0</v>
      </c>
      <c r="BI305" s="112">
        <v>0</v>
      </c>
      <c r="BJ305" s="112">
        <v>58.4</v>
      </c>
      <c r="BK305" s="112">
        <v>0</v>
      </c>
      <c r="BL305" s="112">
        <v>0</v>
      </c>
      <c r="BM305" s="112">
        <v>0</v>
      </c>
      <c r="BN305" s="112">
        <v>0</v>
      </c>
      <c r="BO305" s="112">
        <v>0</v>
      </c>
      <c r="BP305" s="112">
        <v>53.26155</v>
      </c>
      <c r="BQ305" s="112">
        <v>176.43455</v>
      </c>
      <c r="BR305" s="112">
        <v>54.023800000000001</v>
      </c>
      <c r="BS305" s="112">
        <v>191.11429999999999</v>
      </c>
      <c r="BT305" s="112">
        <v>55.978850000000001</v>
      </c>
      <c r="BU305" s="112">
        <v>260.88229999999999</v>
      </c>
      <c r="BV305" s="112">
        <v>0</v>
      </c>
      <c r="BW305" s="112">
        <v>22.617000000000001</v>
      </c>
      <c r="BX305" s="112">
        <v>2005.30259</v>
      </c>
      <c r="BY305" s="112">
        <v>1916.34455</v>
      </c>
      <c r="BZ305" s="112">
        <v>2274.99208</v>
      </c>
      <c r="CA305" s="112">
        <v>2081.69812</v>
      </c>
      <c r="CB305" s="112">
        <v>2486.1786299999999</v>
      </c>
      <c r="CC305" s="112">
        <v>2550.6805399999998</v>
      </c>
      <c r="CD305" s="112">
        <v>2448.7429400000001</v>
      </c>
      <c r="CE305" s="112">
        <v>2226.2417500000001</v>
      </c>
      <c r="CF305" s="112">
        <v>2379.5307899999998</v>
      </c>
      <c r="CG305" s="112">
        <v>-101.21686</v>
      </c>
      <c r="CH305" s="112">
        <v>-387.15888000000001</v>
      </c>
      <c r="CI305" s="112">
        <v>106.97696999999999</v>
      </c>
      <c r="CJ305" s="112">
        <v>-343.69851999999997</v>
      </c>
      <c r="CK305" s="112">
        <v>-103.05389</v>
      </c>
      <c r="CL305" s="112">
        <v>-67.574290000000005</v>
      </c>
      <c r="CM305" s="112">
        <v>-46.592359999999999</v>
      </c>
      <c r="CN305" s="112">
        <v>-516.69875000000002</v>
      </c>
      <c r="CO305" s="112">
        <v>-494.6035</v>
      </c>
      <c r="CP305" s="113">
        <v>3164.6</v>
      </c>
      <c r="CQ305" s="113">
        <v>3048.2</v>
      </c>
      <c r="CR305" s="113">
        <v>3019.3</v>
      </c>
      <c r="CS305" s="113">
        <v>2877.9</v>
      </c>
      <c r="CT305" s="113">
        <v>2816.5</v>
      </c>
      <c r="CU305" s="113">
        <v>2572.5</v>
      </c>
      <c r="CV305" s="113">
        <v>2597.5</v>
      </c>
      <c r="CW305" s="113">
        <v>3252.5</v>
      </c>
      <c r="CX305" s="113">
        <v>2887.5</v>
      </c>
      <c r="CY305" s="113">
        <v>3246.4474100000002</v>
      </c>
      <c r="CZ305" s="113">
        <v>3163.2797700000001</v>
      </c>
      <c r="DA305" s="113">
        <v>3152.80728</v>
      </c>
      <c r="DB305" s="113">
        <v>3069.53413</v>
      </c>
      <c r="DC305" s="113">
        <v>3129.6667600000001</v>
      </c>
      <c r="DD305" s="113">
        <v>2719.0118499999999</v>
      </c>
      <c r="DE305" s="113">
        <v>2640.9217899999999</v>
      </c>
      <c r="DF305" s="113">
        <v>3335.6846</v>
      </c>
      <c r="DG305" s="113">
        <v>3008.2408500000001</v>
      </c>
      <c r="DH305" s="113">
        <v>1720.6937600000001</v>
      </c>
      <c r="DI305" s="113">
        <v>2024.6849999999999</v>
      </c>
      <c r="DJ305" s="113">
        <v>1907.2355399999999</v>
      </c>
      <c r="DK305" s="113">
        <v>2175.4477099999999</v>
      </c>
      <c r="DL305" s="113">
        <v>2341.98423</v>
      </c>
      <c r="DM305" s="113">
        <v>1998.9036100000001</v>
      </c>
      <c r="DN305" s="113">
        <v>1967.4059099999999</v>
      </c>
      <c r="DO305" s="113">
        <v>3178.8674700000001</v>
      </c>
      <c r="DP305" s="113">
        <v>3346.0272199999999</v>
      </c>
      <c r="DQ305" s="112">
        <v>1525.7536500000001</v>
      </c>
      <c r="DR305" s="112">
        <v>1138.5947699999999</v>
      </c>
      <c r="DS305" s="112">
        <v>1245.5717400000001</v>
      </c>
      <c r="DT305" s="112">
        <v>894.08641999999998</v>
      </c>
      <c r="DU305" s="112">
        <v>787.68253000000004</v>
      </c>
      <c r="DV305" s="112">
        <v>720.10824000000002</v>
      </c>
      <c r="DW305" s="112">
        <v>673.51588000000004</v>
      </c>
      <c r="DX305" s="112">
        <v>156.81712999999999</v>
      </c>
      <c r="DY305" s="112">
        <v>-337.78636999999998</v>
      </c>
      <c r="DZ305" s="112">
        <v>17.08662</v>
      </c>
      <c r="EA305" s="112">
        <v>17.62285</v>
      </c>
      <c r="EB305" s="112">
        <v>11.155239999999999</v>
      </c>
      <c r="EC305" s="112">
        <v>10.988580000000001</v>
      </c>
      <c r="ED305" s="112">
        <v>8.4690399999999997</v>
      </c>
      <c r="EE305" s="112">
        <v>-0.19217999999999999</v>
      </c>
      <c r="EF305" s="112">
        <v>-0.45273000000000002</v>
      </c>
      <c r="EG305" s="112">
        <v>-9.8928600000000007</v>
      </c>
      <c r="EH305" s="112">
        <v>-22.82686</v>
      </c>
      <c r="EI305" s="112">
        <v>132.08662000000001</v>
      </c>
      <c r="EJ305" s="112">
        <v>130.77285000000001</v>
      </c>
      <c r="EK305" s="112">
        <v>139.25523999999999</v>
      </c>
      <c r="EL305" s="112">
        <v>139.76658</v>
      </c>
      <c r="EM305" s="112">
        <v>135.46904000000001</v>
      </c>
      <c r="EN305" s="112">
        <v>177.20782</v>
      </c>
      <c r="EO305" s="112">
        <v>130.84727000000001</v>
      </c>
      <c r="EP305" s="112">
        <v>102.40714</v>
      </c>
      <c r="EQ305" s="114">
        <v>74.273139999999998</v>
      </c>
    </row>
    <row r="306" spans="1:147" x14ac:dyDescent="0.25">
      <c r="A306" s="110" t="s">
        <v>126</v>
      </c>
      <c r="B306" s="110">
        <v>5503</v>
      </c>
      <c r="C306" s="110"/>
      <c r="D306" s="111">
        <v>5537.2436699999998</v>
      </c>
      <c r="E306" s="111">
        <v>5490.4188700000004</v>
      </c>
      <c r="F306" s="111">
        <v>5798.5305900000003</v>
      </c>
      <c r="G306" s="111">
        <v>6178.1647400000002</v>
      </c>
      <c r="H306" s="111">
        <v>6643.71227</v>
      </c>
      <c r="I306" s="111">
        <v>6586.6991500000004</v>
      </c>
      <c r="J306" s="111">
        <v>8341.1353600000002</v>
      </c>
      <c r="K306" s="111">
        <v>7637.9123099999997</v>
      </c>
      <c r="L306" s="111">
        <v>7744.3442299999997</v>
      </c>
      <c r="M306" s="111">
        <v>5479.70309</v>
      </c>
      <c r="N306" s="111">
        <v>5677.1247599999997</v>
      </c>
      <c r="O306" s="111">
        <v>6441.30314</v>
      </c>
      <c r="P306" s="111">
        <v>6927.0791600000002</v>
      </c>
      <c r="Q306" s="111">
        <v>6437.1614200000004</v>
      </c>
      <c r="R306" s="111">
        <v>8475.8698700000004</v>
      </c>
      <c r="S306" s="111">
        <v>7924.2608200000004</v>
      </c>
      <c r="T306" s="111">
        <v>7691.7531099999997</v>
      </c>
      <c r="U306" s="111">
        <v>8788.1932099999995</v>
      </c>
      <c r="V306" s="112">
        <v>57.540579999999899</v>
      </c>
      <c r="W306" s="112">
        <v>-186.70588999999899</v>
      </c>
      <c r="X306" s="112">
        <v>-642.77255000000002</v>
      </c>
      <c r="Y306" s="112">
        <v>-748.91441999999995</v>
      </c>
      <c r="Z306" s="112">
        <v>206.55085</v>
      </c>
      <c r="AA306" s="112">
        <v>-1889.1707200000001</v>
      </c>
      <c r="AB306" s="112">
        <v>416.87454000000002</v>
      </c>
      <c r="AC306" s="112">
        <v>-53.840799999999902</v>
      </c>
      <c r="AD306" s="112">
        <v>-1043.84898</v>
      </c>
      <c r="AE306" s="111">
        <v>5129.6642199999997</v>
      </c>
      <c r="AF306" s="111">
        <v>5109.1219199999996</v>
      </c>
      <c r="AG306" s="111">
        <v>5437.7905899999996</v>
      </c>
      <c r="AH306" s="111">
        <v>5800.5647399999998</v>
      </c>
      <c r="AI306" s="111">
        <v>6173.9172699999999</v>
      </c>
      <c r="AJ306" s="111">
        <v>6146.0617499999998</v>
      </c>
      <c r="AK306" s="111">
        <v>7962.2953600000001</v>
      </c>
      <c r="AL306" s="111">
        <v>7229.28161</v>
      </c>
      <c r="AM306" s="111">
        <v>7317.4412300000004</v>
      </c>
      <c r="AN306" s="112">
        <v>350.03886999999997</v>
      </c>
      <c r="AO306" s="112">
        <v>568.00283999999999</v>
      </c>
      <c r="AP306" s="112">
        <v>1003.51255</v>
      </c>
      <c r="AQ306" s="112">
        <v>1126.51442</v>
      </c>
      <c r="AR306" s="112">
        <v>263.24414999999999</v>
      </c>
      <c r="AS306" s="112">
        <v>2329.8081200000001</v>
      </c>
      <c r="AT306" s="112">
        <v>-38.034539999999701</v>
      </c>
      <c r="AU306" s="112">
        <v>462.47149999999999</v>
      </c>
      <c r="AV306" s="112">
        <v>1470.75198</v>
      </c>
      <c r="AW306" s="113">
        <v>493.78404999999998</v>
      </c>
      <c r="AX306" s="113">
        <v>609.75234999999998</v>
      </c>
      <c r="AY306" s="113">
        <v>887.29925000000003</v>
      </c>
      <c r="AZ306" s="113">
        <v>355.07774999999998</v>
      </c>
      <c r="BA306" s="113">
        <v>461.44970000000001</v>
      </c>
      <c r="BB306" s="113">
        <v>911.38824999999997</v>
      </c>
      <c r="BC306" s="113">
        <v>3013.8370500000001</v>
      </c>
      <c r="BD306" s="113">
        <v>384.88189999999997</v>
      </c>
      <c r="BE306" s="113">
        <v>579.56200000000001</v>
      </c>
      <c r="BF306" s="112">
        <v>61.363300000000002</v>
      </c>
      <c r="BG306" s="112">
        <v>7</v>
      </c>
      <c r="BH306" s="112">
        <v>65.090999999999994</v>
      </c>
      <c r="BI306" s="112">
        <v>108.07965</v>
      </c>
      <c r="BJ306" s="112">
        <v>37.659649999999999</v>
      </c>
      <c r="BK306" s="112">
        <v>612.45799999999997</v>
      </c>
      <c r="BL306" s="112">
        <v>102.12575</v>
      </c>
      <c r="BM306" s="112">
        <v>19.3</v>
      </c>
      <c r="BN306" s="112">
        <v>7.1</v>
      </c>
      <c r="BO306" s="112">
        <v>432.42075</v>
      </c>
      <c r="BP306" s="112">
        <v>602.75234999999998</v>
      </c>
      <c r="BQ306" s="112">
        <v>822.20825000000002</v>
      </c>
      <c r="BR306" s="112">
        <v>246.99809999999999</v>
      </c>
      <c r="BS306" s="112">
        <v>423.79005000000001</v>
      </c>
      <c r="BT306" s="112">
        <v>298.93025</v>
      </c>
      <c r="BU306" s="112">
        <v>2911.7112999999999</v>
      </c>
      <c r="BV306" s="112">
        <v>365.58190000000002</v>
      </c>
      <c r="BW306" s="112">
        <v>572.46199999999999</v>
      </c>
      <c r="BX306" s="112">
        <v>5623.4482699999999</v>
      </c>
      <c r="BY306" s="112">
        <v>5718.8742700000003</v>
      </c>
      <c r="BZ306" s="112">
        <v>6325.0898399999996</v>
      </c>
      <c r="CA306" s="112">
        <v>6155.6424900000002</v>
      </c>
      <c r="CB306" s="112">
        <v>6635.36697</v>
      </c>
      <c r="CC306" s="112">
        <v>7057.45</v>
      </c>
      <c r="CD306" s="112">
        <v>10976.13241</v>
      </c>
      <c r="CE306" s="112">
        <v>7614.1635100000003</v>
      </c>
      <c r="CF306" s="112">
        <v>7897.0032300000003</v>
      </c>
      <c r="CG306" s="112">
        <v>82.381879999999995</v>
      </c>
      <c r="CH306" s="112">
        <v>34.749510000000001</v>
      </c>
      <c r="CI306" s="112">
        <v>-181.30430000000001</v>
      </c>
      <c r="CJ306" s="112">
        <v>-879.51631999999995</v>
      </c>
      <c r="CK306" s="112">
        <v>160.54589999999999</v>
      </c>
      <c r="CL306" s="112">
        <v>-2030.87787</v>
      </c>
      <c r="CM306" s="112">
        <v>2949.74584</v>
      </c>
      <c r="CN306" s="112">
        <v>-96.889600000000002</v>
      </c>
      <c r="CO306" s="112">
        <v>-898.28998000000001</v>
      </c>
      <c r="CP306" s="113">
        <v>7392.9394499999999</v>
      </c>
      <c r="CQ306" s="113">
        <v>7914.8707000000004</v>
      </c>
      <c r="CR306" s="113">
        <v>7273.8994499999999</v>
      </c>
      <c r="CS306" s="113">
        <v>7467.4394499999999</v>
      </c>
      <c r="CT306" s="113">
        <v>7254.4394499999999</v>
      </c>
      <c r="CU306" s="113">
        <v>8986.4394499999999</v>
      </c>
      <c r="CV306" s="113">
        <v>8517.9394499999999</v>
      </c>
      <c r="CW306" s="113">
        <v>8261.7394499999991</v>
      </c>
      <c r="CX306" s="113">
        <v>7913.2934999999998</v>
      </c>
      <c r="CY306" s="113">
        <v>7451.3720000000003</v>
      </c>
      <c r="CZ306" s="113">
        <v>8038.4120999999996</v>
      </c>
      <c r="DA306" s="113">
        <v>7572.8109299999996</v>
      </c>
      <c r="DB306" s="113">
        <v>7780.1351800000002</v>
      </c>
      <c r="DC306" s="113">
        <v>7567.6545400000005</v>
      </c>
      <c r="DD306" s="113">
        <v>9345.9629800000002</v>
      </c>
      <c r="DE306" s="113">
        <v>11108.002560000001</v>
      </c>
      <c r="DF306" s="113">
        <v>9801.7898399999995</v>
      </c>
      <c r="DG306" s="113">
        <v>9026.7139900000002</v>
      </c>
      <c r="DH306" s="113">
        <v>4063.1140300000002</v>
      </c>
      <c r="DI306" s="113">
        <v>4615.4046200000003</v>
      </c>
      <c r="DJ306" s="113">
        <v>4331.1077500000001</v>
      </c>
      <c r="DK306" s="113">
        <v>5417.9483200000004</v>
      </c>
      <c r="DL306" s="113">
        <v>5044.9217799999997</v>
      </c>
      <c r="DM306" s="113">
        <v>8854.1080899999997</v>
      </c>
      <c r="DN306" s="113">
        <v>7666.4018299999998</v>
      </c>
      <c r="DO306" s="113">
        <v>6457.0787099999998</v>
      </c>
      <c r="DP306" s="113">
        <v>6580.2928400000001</v>
      </c>
      <c r="DQ306" s="112">
        <v>3388.2579700000001</v>
      </c>
      <c r="DR306" s="112">
        <v>3423.0074800000002</v>
      </c>
      <c r="DS306" s="112">
        <v>3241.70318</v>
      </c>
      <c r="DT306" s="112">
        <v>2362.1868599999998</v>
      </c>
      <c r="DU306" s="112">
        <v>2522.7327599999999</v>
      </c>
      <c r="DV306" s="112">
        <v>491.85489000000001</v>
      </c>
      <c r="DW306" s="112">
        <v>3441.6007300000001</v>
      </c>
      <c r="DX306" s="112">
        <v>3344.7111300000001</v>
      </c>
      <c r="DY306" s="112">
        <v>2446.4211500000001</v>
      </c>
      <c r="DZ306" s="112">
        <v>132.24804</v>
      </c>
      <c r="EA306" s="112">
        <v>125.75751</v>
      </c>
      <c r="EB306" s="112">
        <v>132.86888999999999</v>
      </c>
      <c r="EC306" s="112">
        <v>85.802099999999996</v>
      </c>
      <c r="ED306" s="112">
        <v>84.529250000000005</v>
      </c>
      <c r="EE306" s="112">
        <v>77.620180000000005</v>
      </c>
      <c r="EF306" s="112">
        <v>55.624929999999999</v>
      </c>
      <c r="EG306" s="112">
        <v>50.709090000000003</v>
      </c>
      <c r="EH306" s="112">
        <v>62.255540000000003</v>
      </c>
      <c r="EI306" s="112">
        <v>539.82704000000001</v>
      </c>
      <c r="EJ306" s="112">
        <v>507.05450999999999</v>
      </c>
      <c r="EK306" s="112">
        <v>493.60888999999997</v>
      </c>
      <c r="EL306" s="112">
        <v>463.40210000000002</v>
      </c>
      <c r="EM306" s="112">
        <v>554.32425000000001</v>
      </c>
      <c r="EN306" s="112">
        <v>518.25717999999995</v>
      </c>
      <c r="EO306" s="112">
        <v>434.46492999999998</v>
      </c>
      <c r="EP306" s="112">
        <v>459.34008999999998</v>
      </c>
      <c r="EQ306" s="114">
        <v>489.15854000000002</v>
      </c>
    </row>
    <row r="307" spans="1:147" x14ac:dyDescent="0.25">
      <c r="A307" s="110" t="s">
        <v>125</v>
      </c>
      <c r="B307" s="110">
        <v>5653</v>
      </c>
      <c r="C307" s="110"/>
      <c r="D307" s="111">
        <v>4240.3486300000004</v>
      </c>
      <c r="E307" s="111">
        <v>4338.1493300000002</v>
      </c>
      <c r="F307" s="111">
        <v>4255.6683999999996</v>
      </c>
      <c r="G307" s="111">
        <v>4442.0261399999999</v>
      </c>
      <c r="H307" s="111">
        <v>4871.5904</v>
      </c>
      <c r="I307" s="111">
        <v>4683.25983</v>
      </c>
      <c r="J307" s="111">
        <v>6248.1777300000003</v>
      </c>
      <c r="K307" s="111">
        <v>5139.9634900000001</v>
      </c>
      <c r="L307" s="111">
        <v>6262.9996199999996</v>
      </c>
      <c r="M307" s="111">
        <v>4176.1630999999998</v>
      </c>
      <c r="N307" s="111">
        <v>4228.9210800000001</v>
      </c>
      <c r="O307" s="111">
        <v>4550.1633000000002</v>
      </c>
      <c r="P307" s="111">
        <v>4409.7403999999997</v>
      </c>
      <c r="Q307" s="111">
        <v>4081.2619500000001</v>
      </c>
      <c r="R307" s="111">
        <v>4659.5041300000003</v>
      </c>
      <c r="S307" s="111">
        <v>7383.3912300000002</v>
      </c>
      <c r="T307" s="111">
        <v>5157.0381600000001</v>
      </c>
      <c r="U307" s="111">
        <v>6229.0446099999999</v>
      </c>
      <c r="V307" s="112">
        <v>64.185530000000696</v>
      </c>
      <c r="W307" s="112">
        <v>109.22825</v>
      </c>
      <c r="X307" s="112">
        <v>-294.494900000001</v>
      </c>
      <c r="Y307" s="112">
        <v>32.285740000000303</v>
      </c>
      <c r="Z307" s="112">
        <v>790.32844999999998</v>
      </c>
      <c r="AA307" s="112">
        <v>23.755699999999699</v>
      </c>
      <c r="AB307" s="112">
        <v>-1135.2135000000001</v>
      </c>
      <c r="AC307" s="112">
        <v>-17.074670000000001</v>
      </c>
      <c r="AD307" s="112">
        <v>33.955009999999703</v>
      </c>
      <c r="AE307" s="111">
        <v>4195.5486300000002</v>
      </c>
      <c r="AF307" s="111">
        <v>4267.34933</v>
      </c>
      <c r="AG307" s="111">
        <v>4152.9683999999997</v>
      </c>
      <c r="AH307" s="111">
        <v>4337.0811400000002</v>
      </c>
      <c r="AI307" s="111">
        <v>4778.8904000000002</v>
      </c>
      <c r="AJ307" s="111">
        <v>4590.3598300000003</v>
      </c>
      <c r="AK307" s="111">
        <v>6155.2777299999998</v>
      </c>
      <c r="AL307" s="111">
        <v>5060.4934899999998</v>
      </c>
      <c r="AM307" s="111">
        <v>6182.2996199999998</v>
      </c>
      <c r="AN307" s="112">
        <v>-19.3855300000005</v>
      </c>
      <c r="AO307" s="112">
        <v>-38.428249999999899</v>
      </c>
      <c r="AP307" s="112">
        <v>397.19490000000002</v>
      </c>
      <c r="AQ307" s="112">
        <v>72.659259999999406</v>
      </c>
      <c r="AR307" s="112">
        <v>-697.62845000000004</v>
      </c>
      <c r="AS307" s="112">
        <v>69.144299999999902</v>
      </c>
      <c r="AT307" s="112">
        <v>1228.1134999999999</v>
      </c>
      <c r="AU307" s="112">
        <v>96.544670000000195</v>
      </c>
      <c r="AV307" s="112">
        <v>46.744990000000101</v>
      </c>
      <c r="AW307" s="113">
        <v>31.399650000000001</v>
      </c>
      <c r="AX307" s="113">
        <v>484.2174</v>
      </c>
      <c r="AY307" s="113">
        <v>550.97942</v>
      </c>
      <c r="AZ307" s="113">
        <v>102.1968</v>
      </c>
      <c r="BA307" s="113">
        <v>210.37350000000001</v>
      </c>
      <c r="BB307" s="113">
        <v>13.3131</v>
      </c>
      <c r="BC307" s="113">
        <v>577.85077999999999</v>
      </c>
      <c r="BD307" s="113">
        <v>184.40153000000001</v>
      </c>
      <c r="BE307" s="113">
        <v>76.318950000000001</v>
      </c>
      <c r="BF307" s="112">
        <v>0</v>
      </c>
      <c r="BG307" s="112">
        <v>0</v>
      </c>
      <c r="BH307" s="112">
        <v>0</v>
      </c>
      <c r="BI307" s="112">
        <v>0</v>
      </c>
      <c r="BJ307" s="112">
        <v>16.915800000000001</v>
      </c>
      <c r="BK307" s="112">
        <v>0</v>
      </c>
      <c r="BL307" s="112">
        <v>0</v>
      </c>
      <c r="BM307" s="112">
        <v>0</v>
      </c>
      <c r="BN307" s="112">
        <v>10.9434</v>
      </c>
      <c r="BO307" s="112">
        <v>31.399650000000001</v>
      </c>
      <c r="BP307" s="112">
        <v>484.2174</v>
      </c>
      <c r="BQ307" s="112">
        <v>550.97942</v>
      </c>
      <c r="BR307" s="112">
        <v>102.1968</v>
      </c>
      <c r="BS307" s="112">
        <v>193.45769999999999</v>
      </c>
      <c r="BT307" s="112">
        <v>13.3131</v>
      </c>
      <c r="BU307" s="112">
        <v>577.85077999999999</v>
      </c>
      <c r="BV307" s="112">
        <v>184.40153000000001</v>
      </c>
      <c r="BW307" s="112">
        <v>65.375550000000004</v>
      </c>
      <c r="BX307" s="112">
        <v>4226.9482799999996</v>
      </c>
      <c r="BY307" s="112">
        <v>4751.5667299999996</v>
      </c>
      <c r="BZ307" s="112">
        <v>4703.9478200000003</v>
      </c>
      <c r="CA307" s="112">
        <v>4439.2779399999999</v>
      </c>
      <c r="CB307" s="112">
        <v>4989.2638999999999</v>
      </c>
      <c r="CC307" s="112">
        <v>4603.6729299999997</v>
      </c>
      <c r="CD307" s="112">
        <v>6733.1285099999996</v>
      </c>
      <c r="CE307" s="112">
        <v>5244.8950199999999</v>
      </c>
      <c r="CF307" s="112">
        <v>6258.6185699999996</v>
      </c>
      <c r="CG307" s="112">
        <v>50.785179999999997</v>
      </c>
      <c r="CH307" s="112">
        <v>522.64565000000005</v>
      </c>
      <c r="CI307" s="112">
        <v>153.78451999999999</v>
      </c>
      <c r="CJ307" s="112">
        <v>29.53754</v>
      </c>
      <c r="CK307" s="112">
        <v>891.08614999999998</v>
      </c>
      <c r="CL307" s="112">
        <v>-55.831200000000003</v>
      </c>
      <c r="CM307" s="112">
        <v>-650.26271999999994</v>
      </c>
      <c r="CN307" s="112">
        <v>87.856859999999998</v>
      </c>
      <c r="CO307" s="112">
        <v>18.630559999999999</v>
      </c>
      <c r="CP307" s="113">
        <v>0</v>
      </c>
      <c r="CQ307" s="113">
        <v>0</v>
      </c>
      <c r="CR307" s="113">
        <v>0</v>
      </c>
      <c r="CS307" s="113">
        <v>0</v>
      </c>
      <c r="CT307" s="113">
        <v>0</v>
      </c>
      <c r="CU307" s="113">
        <v>0</v>
      </c>
      <c r="CV307" s="113">
        <v>0</v>
      </c>
      <c r="CW307" s="113">
        <v>0</v>
      </c>
      <c r="CX307" s="113">
        <v>0</v>
      </c>
      <c r="CY307" s="113">
        <v>123.28995</v>
      </c>
      <c r="CZ307" s="113">
        <v>223.40594999999999</v>
      </c>
      <c r="DA307" s="113">
        <v>98.869969999999995</v>
      </c>
      <c r="DB307" s="113">
        <v>239.7534</v>
      </c>
      <c r="DC307" s="113">
        <v>267.56509999999997</v>
      </c>
      <c r="DD307" s="113">
        <v>309.43400000000003</v>
      </c>
      <c r="DE307" s="113">
        <v>1318.1590000000001</v>
      </c>
      <c r="DF307" s="113">
        <v>453.48595</v>
      </c>
      <c r="DG307" s="113">
        <v>1309.8806199999999</v>
      </c>
      <c r="DH307" s="113">
        <v>3285.5747200000001</v>
      </c>
      <c r="DI307" s="113">
        <v>2863.0450700000001</v>
      </c>
      <c r="DJ307" s="113">
        <v>2584.7245699999999</v>
      </c>
      <c r="DK307" s="113">
        <v>2696.0704599999999</v>
      </c>
      <c r="DL307" s="113">
        <v>1832.79601</v>
      </c>
      <c r="DM307" s="113">
        <v>1930.49611</v>
      </c>
      <c r="DN307" s="113">
        <v>3589.4838300000001</v>
      </c>
      <c r="DO307" s="113">
        <v>2636.9539199999999</v>
      </c>
      <c r="DP307" s="113">
        <v>3474.71803</v>
      </c>
      <c r="DQ307" s="112">
        <v>-3162.2847700000002</v>
      </c>
      <c r="DR307" s="112">
        <v>-2639.6391199999998</v>
      </c>
      <c r="DS307" s="112">
        <v>-2485.8546000000001</v>
      </c>
      <c r="DT307" s="112">
        <v>-2456.3170599999999</v>
      </c>
      <c r="DU307" s="112">
        <v>-1565.23091</v>
      </c>
      <c r="DV307" s="112">
        <v>-1621.0621100000001</v>
      </c>
      <c r="DW307" s="112">
        <v>-2271.32483</v>
      </c>
      <c r="DX307" s="112">
        <v>-2183.4679700000002</v>
      </c>
      <c r="DY307" s="112">
        <v>-2164.8374100000001</v>
      </c>
      <c r="DZ307" s="112">
        <v>-12.63585</v>
      </c>
      <c r="EA307" s="112">
        <v>-6.7680800000000003</v>
      </c>
      <c r="EB307" s="112">
        <v>-9.7545000000000002</v>
      </c>
      <c r="EC307" s="112">
        <v>-8.3463200000000004</v>
      </c>
      <c r="ED307" s="112">
        <v>-13.185370000000001</v>
      </c>
      <c r="EE307" s="112">
        <v>-17.535409999999999</v>
      </c>
      <c r="EF307" s="112">
        <v>-59.269469999999998</v>
      </c>
      <c r="EG307" s="112">
        <v>-16.556899999999999</v>
      </c>
      <c r="EH307" s="112">
        <v>-23.690639999999998</v>
      </c>
      <c r="EI307" s="112">
        <v>32.164149999999999</v>
      </c>
      <c r="EJ307" s="112">
        <v>64.03192</v>
      </c>
      <c r="EK307" s="112">
        <v>92.945499999999996</v>
      </c>
      <c r="EL307" s="112">
        <v>96.598680000000002</v>
      </c>
      <c r="EM307" s="112">
        <v>79.514629999999997</v>
      </c>
      <c r="EN307" s="112">
        <v>75.364590000000007</v>
      </c>
      <c r="EO307" s="112">
        <v>33.63053</v>
      </c>
      <c r="EP307" s="112">
        <v>62.9131</v>
      </c>
      <c r="EQ307" s="114">
        <v>57.009360000000001</v>
      </c>
    </row>
    <row r="308" spans="1:147" x14ac:dyDescent="0.25">
      <c r="A308" s="110" t="s">
        <v>124</v>
      </c>
      <c r="B308" s="110">
        <v>5937</v>
      </c>
      <c r="C308" s="110"/>
      <c r="D308" s="111">
        <v>408.8021</v>
      </c>
      <c r="E308" s="111">
        <v>396.26141000000001</v>
      </c>
      <c r="F308" s="111">
        <v>461.47399000000001</v>
      </c>
      <c r="G308" s="111">
        <v>487.79899999999998</v>
      </c>
      <c r="H308" s="111">
        <v>480.33476999999999</v>
      </c>
      <c r="I308" s="111">
        <v>523.25012000000004</v>
      </c>
      <c r="J308" s="111">
        <v>511.69612999999998</v>
      </c>
      <c r="K308" s="111">
        <v>493.41591</v>
      </c>
      <c r="L308" s="111">
        <v>577.25197000000003</v>
      </c>
      <c r="M308" s="111">
        <v>410.56990000000002</v>
      </c>
      <c r="N308" s="111">
        <v>455.43804999999998</v>
      </c>
      <c r="O308" s="111">
        <v>428.02883000000003</v>
      </c>
      <c r="P308" s="111">
        <v>488.26684999999998</v>
      </c>
      <c r="Q308" s="111">
        <v>493.98926999999998</v>
      </c>
      <c r="R308" s="111">
        <v>469.80585000000002</v>
      </c>
      <c r="S308" s="111">
        <v>461.61237999999997</v>
      </c>
      <c r="T308" s="111">
        <v>505.82146999999998</v>
      </c>
      <c r="U308" s="111">
        <v>605.10847000000001</v>
      </c>
      <c r="V308" s="112">
        <v>-1.76780000000002</v>
      </c>
      <c r="W308" s="112">
        <v>-59.176639999999999</v>
      </c>
      <c r="X308" s="112">
        <v>33.445160000000001</v>
      </c>
      <c r="Y308" s="112">
        <v>-0.46784999999999899</v>
      </c>
      <c r="Z308" s="112">
        <v>-13.654500000000001</v>
      </c>
      <c r="AA308" s="112">
        <v>53.444270000000003</v>
      </c>
      <c r="AB308" s="112">
        <v>50.083750000000002</v>
      </c>
      <c r="AC308" s="112">
        <v>-12.405559999999999</v>
      </c>
      <c r="AD308" s="112">
        <v>-27.8565</v>
      </c>
      <c r="AE308" s="111">
        <v>390.1551</v>
      </c>
      <c r="AF308" s="111">
        <v>356.22376000000003</v>
      </c>
      <c r="AG308" s="111">
        <v>424.02399000000003</v>
      </c>
      <c r="AH308" s="111">
        <v>450.24900000000002</v>
      </c>
      <c r="AI308" s="111">
        <v>445.03147000000001</v>
      </c>
      <c r="AJ308" s="111">
        <v>490.23007000000001</v>
      </c>
      <c r="AK308" s="111">
        <v>478.64613000000003</v>
      </c>
      <c r="AL308" s="111">
        <v>452.80808000000002</v>
      </c>
      <c r="AM308" s="111">
        <v>536.59397000000001</v>
      </c>
      <c r="AN308" s="112">
        <v>20.4148</v>
      </c>
      <c r="AO308" s="112">
        <v>99.214289999999906</v>
      </c>
      <c r="AP308" s="112">
        <v>4.0048399999999997</v>
      </c>
      <c r="AQ308" s="112">
        <v>38.017850000000003</v>
      </c>
      <c r="AR308" s="112">
        <v>48.957799999999999</v>
      </c>
      <c r="AS308" s="112">
        <v>-20.424219999999998</v>
      </c>
      <c r="AT308" s="112">
        <v>-17.033750000000101</v>
      </c>
      <c r="AU308" s="112">
        <v>53.013390000000001</v>
      </c>
      <c r="AV308" s="112">
        <v>68.514499999999998</v>
      </c>
      <c r="AW308" s="113">
        <v>642.40890000000002</v>
      </c>
      <c r="AX308" s="113">
        <v>48.823700000000002</v>
      </c>
      <c r="AY308" s="113">
        <v>10.91</v>
      </c>
      <c r="AZ308" s="113">
        <v>0</v>
      </c>
      <c r="BA308" s="113">
        <v>72.870050000000006</v>
      </c>
      <c r="BB308" s="113">
        <v>2.6924999999999999</v>
      </c>
      <c r="BC308" s="113">
        <v>77.185329999999993</v>
      </c>
      <c r="BD308" s="113">
        <v>23.75</v>
      </c>
      <c r="BE308" s="113">
        <v>1.9487000000000001</v>
      </c>
      <c r="BF308" s="112">
        <v>289.84345000000002</v>
      </c>
      <c r="BG308" s="112">
        <v>0</v>
      </c>
      <c r="BH308" s="112">
        <v>29.866849999999999</v>
      </c>
      <c r="BI308" s="112">
        <v>0</v>
      </c>
      <c r="BJ308" s="112">
        <v>0</v>
      </c>
      <c r="BK308" s="112">
        <v>0</v>
      </c>
      <c r="BL308" s="112">
        <v>3.7</v>
      </c>
      <c r="BM308" s="112">
        <v>0</v>
      </c>
      <c r="BN308" s="112">
        <v>0</v>
      </c>
      <c r="BO308" s="112">
        <v>352.56545</v>
      </c>
      <c r="BP308" s="112">
        <v>48.823700000000002</v>
      </c>
      <c r="BQ308" s="112">
        <v>-18.956849999999999</v>
      </c>
      <c r="BR308" s="112">
        <v>0</v>
      </c>
      <c r="BS308" s="112">
        <v>72.870050000000006</v>
      </c>
      <c r="BT308" s="112">
        <v>2.6924999999999999</v>
      </c>
      <c r="BU308" s="112">
        <v>73.485330000000005</v>
      </c>
      <c r="BV308" s="112">
        <v>23.75</v>
      </c>
      <c r="BW308" s="112">
        <v>1.9487000000000001</v>
      </c>
      <c r="BX308" s="112">
        <v>1032.5640000000001</v>
      </c>
      <c r="BY308" s="112">
        <v>405.04746</v>
      </c>
      <c r="BZ308" s="112">
        <v>434.93398999999999</v>
      </c>
      <c r="CA308" s="112">
        <v>450.24900000000002</v>
      </c>
      <c r="CB308" s="112">
        <v>517.90152</v>
      </c>
      <c r="CC308" s="112">
        <v>492.92257000000001</v>
      </c>
      <c r="CD308" s="112">
        <v>555.83145999999999</v>
      </c>
      <c r="CE308" s="112">
        <v>476.55808000000002</v>
      </c>
      <c r="CF308" s="112">
        <v>538.54267000000004</v>
      </c>
      <c r="CG308" s="112">
        <v>332.15064999999998</v>
      </c>
      <c r="CH308" s="112">
        <v>-50.390590000000003</v>
      </c>
      <c r="CI308" s="112">
        <v>-22.961690000000001</v>
      </c>
      <c r="CJ308" s="112">
        <v>-38.017850000000003</v>
      </c>
      <c r="CK308" s="112">
        <v>23.91225</v>
      </c>
      <c r="CL308" s="112">
        <v>23.116720000000001</v>
      </c>
      <c r="CM308" s="112">
        <v>90.519080000000002</v>
      </c>
      <c r="CN308" s="112">
        <v>-29.263390000000001</v>
      </c>
      <c r="CO308" s="112">
        <v>-66.565799999999996</v>
      </c>
      <c r="CP308" s="113">
        <v>790.17499999999995</v>
      </c>
      <c r="CQ308" s="113">
        <v>776</v>
      </c>
      <c r="CR308" s="113">
        <v>764</v>
      </c>
      <c r="CS308" s="113">
        <v>752</v>
      </c>
      <c r="CT308" s="113">
        <v>740</v>
      </c>
      <c r="CU308" s="113">
        <v>728</v>
      </c>
      <c r="CV308" s="113">
        <v>828</v>
      </c>
      <c r="CW308" s="113">
        <v>816</v>
      </c>
      <c r="CX308" s="113">
        <v>799.73244999999997</v>
      </c>
      <c r="CY308" s="113">
        <v>954.82939999999996</v>
      </c>
      <c r="CZ308" s="113">
        <v>830.51818000000003</v>
      </c>
      <c r="DA308" s="113">
        <v>814.58073999999999</v>
      </c>
      <c r="DB308" s="113">
        <v>838.16674999999998</v>
      </c>
      <c r="DC308" s="113">
        <v>840.07261000000005</v>
      </c>
      <c r="DD308" s="113">
        <v>761.07255999999995</v>
      </c>
      <c r="DE308" s="113">
        <v>879.72891000000004</v>
      </c>
      <c r="DF308" s="113">
        <v>919.81741</v>
      </c>
      <c r="DG308" s="113">
        <v>903.12235999999996</v>
      </c>
      <c r="DH308" s="113">
        <v>587.14718000000005</v>
      </c>
      <c r="DI308" s="113">
        <v>559.22685000000001</v>
      </c>
      <c r="DJ308" s="113">
        <v>562.54700000000003</v>
      </c>
      <c r="DK308" s="113">
        <v>624.14326000000005</v>
      </c>
      <c r="DL308" s="113">
        <v>621.84175000000005</v>
      </c>
      <c r="DM308" s="113">
        <v>515.32357999999999</v>
      </c>
      <c r="DN308" s="113">
        <v>553.87194999999997</v>
      </c>
      <c r="DO308" s="113">
        <v>620.43543999999997</v>
      </c>
      <c r="DP308" s="113">
        <v>662.58038999999997</v>
      </c>
      <c r="DQ308" s="112">
        <v>367.68221999999997</v>
      </c>
      <c r="DR308" s="112">
        <v>271.29133000000002</v>
      </c>
      <c r="DS308" s="112">
        <v>252.03373999999999</v>
      </c>
      <c r="DT308" s="112">
        <v>214.02349000000001</v>
      </c>
      <c r="DU308" s="112">
        <v>218.23086000000001</v>
      </c>
      <c r="DV308" s="112">
        <v>245.74897999999999</v>
      </c>
      <c r="DW308" s="112">
        <v>325.85696000000002</v>
      </c>
      <c r="DX308" s="112">
        <v>299.38197000000002</v>
      </c>
      <c r="DY308" s="112">
        <v>240.54196999999999</v>
      </c>
      <c r="DZ308" s="112">
        <v>-28.920940000000002</v>
      </c>
      <c r="EA308" s="112">
        <v>-6.6208</v>
      </c>
      <c r="EB308" s="112">
        <v>-5.12195</v>
      </c>
      <c r="EC308" s="112">
        <v>-7.4954700000000001</v>
      </c>
      <c r="ED308" s="112">
        <v>-9.0487099999999998</v>
      </c>
      <c r="EE308" s="112">
        <v>-9.6519899999999996</v>
      </c>
      <c r="EF308" s="112">
        <v>-11.03431</v>
      </c>
      <c r="EG308" s="112">
        <v>-14.576930000000001</v>
      </c>
      <c r="EH308" s="112">
        <v>-16.22851</v>
      </c>
      <c r="EI308" s="112">
        <v>-10.27394</v>
      </c>
      <c r="EJ308" s="112">
        <v>33.417200000000001</v>
      </c>
      <c r="EK308" s="112">
        <v>32.328049999999998</v>
      </c>
      <c r="EL308" s="112">
        <v>30.05453</v>
      </c>
      <c r="EM308" s="112">
        <v>26.254290000000001</v>
      </c>
      <c r="EN308" s="112">
        <v>23.368010000000002</v>
      </c>
      <c r="EO308" s="112">
        <v>22.015689999999999</v>
      </c>
      <c r="EP308" s="112">
        <v>26.03107</v>
      </c>
      <c r="EQ308" s="114">
        <v>24.429490000000001</v>
      </c>
    </row>
    <row r="309" spans="1:147" x14ac:dyDescent="0.25">
      <c r="A309" s="110" t="s">
        <v>123</v>
      </c>
      <c r="B309" s="110">
        <v>5766</v>
      </c>
      <c r="C309" s="110"/>
      <c r="D309" s="111">
        <v>1719.0844500000001</v>
      </c>
      <c r="E309" s="111">
        <v>1752.5694900000001</v>
      </c>
      <c r="F309" s="111">
        <v>1863.1626200000001</v>
      </c>
      <c r="G309" s="111">
        <v>1769.8113900000001</v>
      </c>
      <c r="H309" s="111">
        <v>2274.22469</v>
      </c>
      <c r="I309" s="111">
        <v>1896.7587900000001</v>
      </c>
      <c r="J309" s="111">
        <v>1792.70615</v>
      </c>
      <c r="K309" s="111">
        <v>1812.3606199999999</v>
      </c>
      <c r="L309" s="111">
        <v>2097.22496</v>
      </c>
      <c r="M309" s="111">
        <v>1761.318</v>
      </c>
      <c r="N309" s="111">
        <v>1876.81349</v>
      </c>
      <c r="O309" s="111">
        <v>1876.2460000000001</v>
      </c>
      <c r="P309" s="111">
        <v>1785.9908499999999</v>
      </c>
      <c r="Q309" s="111">
        <v>4108.9812599999996</v>
      </c>
      <c r="R309" s="111">
        <v>1953.29892</v>
      </c>
      <c r="S309" s="111">
        <v>2004.3208299999999</v>
      </c>
      <c r="T309" s="111">
        <v>2114.74737</v>
      </c>
      <c r="U309" s="111">
        <v>2100.0466700000002</v>
      </c>
      <c r="V309" s="112">
        <v>-42.233549999999902</v>
      </c>
      <c r="W309" s="112">
        <v>-124.244</v>
      </c>
      <c r="X309" s="112">
        <v>-13.08338</v>
      </c>
      <c r="Y309" s="112">
        <v>-16.1794599999998</v>
      </c>
      <c r="Z309" s="112">
        <v>-1834.75657</v>
      </c>
      <c r="AA309" s="112">
        <v>-56.540129999999898</v>
      </c>
      <c r="AB309" s="112">
        <v>-211.61467999999999</v>
      </c>
      <c r="AC309" s="112">
        <v>-302.38675000000001</v>
      </c>
      <c r="AD309" s="112">
        <v>-2.82171000000017</v>
      </c>
      <c r="AE309" s="111">
        <v>1638.9844499999999</v>
      </c>
      <c r="AF309" s="111">
        <v>1682.46949</v>
      </c>
      <c r="AG309" s="111">
        <v>1744.1335200000001</v>
      </c>
      <c r="AH309" s="111">
        <v>1677.71739</v>
      </c>
      <c r="AI309" s="111">
        <v>1726.58509</v>
      </c>
      <c r="AJ309" s="111">
        <v>1854.7587900000001</v>
      </c>
      <c r="AK309" s="111">
        <v>1750.70615</v>
      </c>
      <c r="AL309" s="111">
        <v>1770.3606199999999</v>
      </c>
      <c r="AM309" s="111">
        <v>1905.22496</v>
      </c>
      <c r="AN309" s="112">
        <v>122.33355</v>
      </c>
      <c r="AO309" s="112">
        <v>194.34399999999999</v>
      </c>
      <c r="AP309" s="112">
        <v>132.11248000000001</v>
      </c>
      <c r="AQ309" s="112">
        <v>108.27346</v>
      </c>
      <c r="AR309" s="112">
        <v>2382.39617</v>
      </c>
      <c r="AS309" s="112">
        <v>98.540129999999905</v>
      </c>
      <c r="AT309" s="112">
        <v>253.61467999999999</v>
      </c>
      <c r="AU309" s="112">
        <v>344.38675000000001</v>
      </c>
      <c r="AV309" s="112">
        <v>194.82171</v>
      </c>
      <c r="AW309" s="113">
        <v>32.725999999999999</v>
      </c>
      <c r="AX309" s="113">
        <v>0</v>
      </c>
      <c r="AY309" s="113">
        <v>0</v>
      </c>
      <c r="AZ309" s="113">
        <v>977.88810000000001</v>
      </c>
      <c r="BA309" s="113">
        <v>1335.3815</v>
      </c>
      <c r="BB309" s="113">
        <v>0</v>
      </c>
      <c r="BC309" s="113">
        <v>16.86</v>
      </c>
      <c r="BD309" s="113">
        <v>687.70159999999998</v>
      </c>
      <c r="BE309" s="113">
        <v>923.47325000000001</v>
      </c>
      <c r="BF309" s="112">
        <v>20.045000000000002</v>
      </c>
      <c r="BG309" s="112">
        <v>0.16295000000000001</v>
      </c>
      <c r="BH309" s="112">
        <v>0</v>
      </c>
      <c r="BI309" s="112">
        <v>297.63600000000002</v>
      </c>
      <c r="BJ309" s="112">
        <v>72.59675</v>
      </c>
      <c r="BK309" s="112">
        <v>0</v>
      </c>
      <c r="BL309" s="112">
        <v>0</v>
      </c>
      <c r="BM309" s="112">
        <v>0</v>
      </c>
      <c r="BN309" s="112">
        <v>43.284050000000001</v>
      </c>
      <c r="BO309" s="112">
        <v>12.680999999999999</v>
      </c>
      <c r="BP309" s="112">
        <v>-0.16295000000000001</v>
      </c>
      <c r="BQ309" s="112">
        <v>0</v>
      </c>
      <c r="BR309" s="112">
        <v>680.25210000000004</v>
      </c>
      <c r="BS309" s="112">
        <v>1262.78475</v>
      </c>
      <c r="BT309" s="112">
        <v>0</v>
      </c>
      <c r="BU309" s="112">
        <v>16.86</v>
      </c>
      <c r="BV309" s="112">
        <v>687.70159999999998</v>
      </c>
      <c r="BW309" s="112">
        <v>880.18920000000003</v>
      </c>
      <c r="BX309" s="112">
        <v>1671.71045</v>
      </c>
      <c r="BY309" s="112">
        <v>1682.46949</v>
      </c>
      <c r="BZ309" s="112">
        <v>1744.1335200000001</v>
      </c>
      <c r="CA309" s="112">
        <v>2655.6054899999999</v>
      </c>
      <c r="CB309" s="112">
        <v>3061.96659</v>
      </c>
      <c r="CC309" s="112">
        <v>1854.7587900000001</v>
      </c>
      <c r="CD309" s="112">
        <v>1767.5661500000001</v>
      </c>
      <c r="CE309" s="112">
        <v>2458.0622199999998</v>
      </c>
      <c r="CF309" s="112">
        <v>2828.69821</v>
      </c>
      <c r="CG309" s="112">
        <v>-109.65255000000001</v>
      </c>
      <c r="CH309" s="112">
        <v>-194.50694999999999</v>
      </c>
      <c r="CI309" s="112">
        <v>-132.11248000000001</v>
      </c>
      <c r="CJ309" s="112">
        <v>571.97864000000004</v>
      </c>
      <c r="CK309" s="112">
        <v>-1119.61142</v>
      </c>
      <c r="CL309" s="112">
        <v>-98.540130000000005</v>
      </c>
      <c r="CM309" s="112">
        <v>-236.75468000000001</v>
      </c>
      <c r="CN309" s="112">
        <v>343.31484999999998</v>
      </c>
      <c r="CO309" s="112">
        <v>685.36748999999998</v>
      </c>
      <c r="CP309" s="113">
        <v>213.4</v>
      </c>
      <c r="CQ309" s="113">
        <v>210.56049999999999</v>
      </c>
      <c r="CR309" s="113">
        <v>209</v>
      </c>
      <c r="CS309" s="113">
        <v>1209</v>
      </c>
      <c r="CT309" s="113">
        <v>1175.6666499999999</v>
      </c>
      <c r="CU309" s="113">
        <v>1142.3333500000001</v>
      </c>
      <c r="CV309" s="113">
        <v>1109</v>
      </c>
      <c r="CW309" s="113">
        <v>866.66665</v>
      </c>
      <c r="CX309" s="113">
        <v>833.33335</v>
      </c>
      <c r="CY309" s="113">
        <v>494.28915000000001</v>
      </c>
      <c r="CZ309" s="113">
        <v>457.37020000000001</v>
      </c>
      <c r="DA309" s="113">
        <v>340.11464999999998</v>
      </c>
      <c r="DB309" s="113">
        <v>1516.8842</v>
      </c>
      <c r="DC309" s="113">
        <v>1508.7706900000001</v>
      </c>
      <c r="DD309" s="113">
        <v>1260.1642099999999</v>
      </c>
      <c r="DE309" s="113">
        <v>1205.2498499999999</v>
      </c>
      <c r="DF309" s="113">
        <v>1183.80322</v>
      </c>
      <c r="DG309" s="113">
        <v>1073.9517900000001</v>
      </c>
      <c r="DH309" s="113">
        <v>2525.9394400000001</v>
      </c>
      <c r="DI309" s="113">
        <v>2683.5274399999998</v>
      </c>
      <c r="DJ309" s="113">
        <v>2705.1843699999999</v>
      </c>
      <c r="DK309" s="113">
        <v>3291.7768299999998</v>
      </c>
      <c r="DL309" s="113">
        <v>4290.7005399999998</v>
      </c>
      <c r="DM309" s="113">
        <v>4128.9030899999998</v>
      </c>
      <c r="DN309" s="113">
        <v>4309.9682599999996</v>
      </c>
      <c r="DO309" s="113">
        <v>3949.3824300000001</v>
      </c>
      <c r="DP309" s="113">
        <v>3154.1635099999999</v>
      </c>
      <c r="DQ309" s="112">
        <v>-2031.65029</v>
      </c>
      <c r="DR309" s="112">
        <v>-2226.15724</v>
      </c>
      <c r="DS309" s="112">
        <v>-2365.06972</v>
      </c>
      <c r="DT309" s="112">
        <v>-1774.8926300000001</v>
      </c>
      <c r="DU309" s="112">
        <v>-2781.92985</v>
      </c>
      <c r="DV309" s="112">
        <v>-2868.7388799999999</v>
      </c>
      <c r="DW309" s="112">
        <v>-3104.7184099999999</v>
      </c>
      <c r="DX309" s="112">
        <v>-2765.5792099999999</v>
      </c>
      <c r="DY309" s="112">
        <v>-2080.2117199999998</v>
      </c>
      <c r="DZ309" s="112">
        <v>-2.8783699999999999</v>
      </c>
      <c r="EA309" s="112">
        <v>-5.7715199999999998</v>
      </c>
      <c r="EB309" s="112">
        <v>-0.66610000000000003</v>
      </c>
      <c r="EC309" s="112">
        <v>-1.2203200000000001</v>
      </c>
      <c r="ED309" s="112">
        <v>-9.9305000000000003</v>
      </c>
      <c r="EE309" s="112">
        <v>2.3905400000000001</v>
      </c>
      <c r="EF309" s="112">
        <v>-1.1784699999999999</v>
      </c>
      <c r="EG309" s="112">
        <v>-4.2680600000000002</v>
      </c>
      <c r="EH309" s="112">
        <v>-12.857620000000001</v>
      </c>
      <c r="EI309" s="112">
        <v>77.221630000000005</v>
      </c>
      <c r="EJ309" s="112">
        <v>64.328479999999999</v>
      </c>
      <c r="EK309" s="112">
        <v>118.3629</v>
      </c>
      <c r="EL309" s="112">
        <v>90.873679999999993</v>
      </c>
      <c r="EM309" s="112">
        <v>537.70950000000005</v>
      </c>
      <c r="EN309" s="112">
        <v>44.390540000000001</v>
      </c>
      <c r="EO309" s="112">
        <v>40.821530000000003</v>
      </c>
      <c r="EP309" s="112">
        <v>37.731940000000002</v>
      </c>
      <c r="EQ309" s="114">
        <v>179.14238</v>
      </c>
    </row>
    <row r="310" spans="1:147" x14ac:dyDescent="0.25">
      <c r="A310" s="110" t="s">
        <v>122</v>
      </c>
      <c r="B310" s="110">
        <v>5803</v>
      </c>
      <c r="C310" s="110"/>
      <c r="D310" s="111">
        <v>1789.1889200000001</v>
      </c>
      <c r="E310" s="111">
        <v>1762.1541400000001</v>
      </c>
      <c r="F310" s="111">
        <v>1928.71623</v>
      </c>
      <c r="G310" s="111">
        <v>2257.8897099999999</v>
      </c>
      <c r="H310" s="111">
        <v>2042.1487</v>
      </c>
      <c r="I310" s="111">
        <v>2195.1783</v>
      </c>
      <c r="J310" s="111">
        <v>2303.4134800000002</v>
      </c>
      <c r="K310" s="111">
        <v>2511.8074200000001</v>
      </c>
      <c r="L310" s="111">
        <v>2449.4258799999998</v>
      </c>
      <c r="M310" s="111">
        <v>1998.9476099999999</v>
      </c>
      <c r="N310" s="111">
        <v>2600.0498699999998</v>
      </c>
      <c r="O310" s="111">
        <v>2219.0147299999999</v>
      </c>
      <c r="P310" s="111">
        <v>2480.7017799999999</v>
      </c>
      <c r="Q310" s="111">
        <v>2231.0499599999998</v>
      </c>
      <c r="R310" s="111">
        <v>2334.98398</v>
      </c>
      <c r="S310" s="111">
        <v>2356.8553200000001</v>
      </c>
      <c r="T310" s="111">
        <v>2787.2935299999999</v>
      </c>
      <c r="U310" s="111">
        <v>2715.0734000000002</v>
      </c>
      <c r="V310" s="112">
        <v>-209.75869</v>
      </c>
      <c r="W310" s="112">
        <v>-837.89572999999996</v>
      </c>
      <c r="X310" s="112">
        <v>-290.29849999999999</v>
      </c>
      <c r="Y310" s="112">
        <v>-222.81207000000001</v>
      </c>
      <c r="Z310" s="112">
        <v>-188.90126000000001</v>
      </c>
      <c r="AA310" s="112">
        <v>-139.80568</v>
      </c>
      <c r="AB310" s="112">
        <v>-53.441839999999999</v>
      </c>
      <c r="AC310" s="112">
        <v>-275.48611</v>
      </c>
      <c r="AD310" s="112">
        <v>-265.64751999999999</v>
      </c>
      <c r="AE310" s="111">
        <v>1677.09392</v>
      </c>
      <c r="AF310" s="111">
        <v>1704.96614</v>
      </c>
      <c r="AG310" s="111">
        <v>1873.40723</v>
      </c>
      <c r="AH310" s="111">
        <v>2032.1046100000001</v>
      </c>
      <c r="AI310" s="111">
        <v>2004.8487</v>
      </c>
      <c r="AJ310" s="111">
        <v>2099.9742999999999</v>
      </c>
      <c r="AK310" s="111">
        <v>2249.4134800000002</v>
      </c>
      <c r="AL310" s="111">
        <v>2450.3074200000001</v>
      </c>
      <c r="AM310" s="111">
        <v>2387.9258799999998</v>
      </c>
      <c r="AN310" s="112">
        <v>321.85368999999997</v>
      </c>
      <c r="AO310" s="112">
        <v>895.08372999999995</v>
      </c>
      <c r="AP310" s="112">
        <v>345.60750000000002</v>
      </c>
      <c r="AQ310" s="112">
        <v>448.59717000000001</v>
      </c>
      <c r="AR310" s="112">
        <v>226.20125999999999</v>
      </c>
      <c r="AS310" s="112">
        <v>235.00968</v>
      </c>
      <c r="AT310" s="112">
        <v>107.44184</v>
      </c>
      <c r="AU310" s="112">
        <v>336.98611</v>
      </c>
      <c r="AV310" s="112">
        <v>327.14751999999999</v>
      </c>
      <c r="AW310" s="113">
        <v>90.2</v>
      </c>
      <c r="AX310" s="113">
        <v>310.15895</v>
      </c>
      <c r="AY310" s="113">
        <v>18.009</v>
      </c>
      <c r="AZ310" s="113">
        <v>238.54419999999999</v>
      </c>
      <c r="BA310" s="113">
        <v>963.69465000000002</v>
      </c>
      <c r="BB310" s="113">
        <v>719.26835000000005</v>
      </c>
      <c r="BC310" s="113">
        <v>25.5731</v>
      </c>
      <c r="BD310" s="113">
        <v>38.599699999999999</v>
      </c>
      <c r="BE310" s="113">
        <v>13.4932</v>
      </c>
      <c r="BF310" s="112">
        <v>8.0079999999999991</v>
      </c>
      <c r="BG310" s="112">
        <v>217.89384999999999</v>
      </c>
      <c r="BH310" s="112">
        <v>0</v>
      </c>
      <c r="BI310" s="112">
        <v>0</v>
      </c>
      <c r="BJ310" s="112">
        <v>0</v>
      </c>
      <c r="BK310" s="112">
        <v>48.400449999999999</v>
      </c>
      <c r="BL310" s="112">
        <v>184.95099999999999</v>
      </c>
      <c r="BM310" s="112">
        <v>0</v>
      </c>
      <c r="BN310" s="112">
        <v>1.2</v>
      </c>
      <c r="BO310" s="112">
        <v>82.191999999999993</v>
      </c>
      <c r="BP310" s="112">
        <v>92.265100000000004</v>
      </c>
      <c r="BQ310" s="112">
        <v>18.009</v>
      </c>
      <c r="BR310" s="112">
        <v>238.54419999999999</v>
      </c>
      <c r="BS310" s="112">
        <v>963.69465000000002</v>
      </c>
      <c r="BT310" s="112">
        <v>670.86789999999996</v>
      </c>
      <c r="BU310" s="112">
        <v>-159.37790000000001</v>
      </c>
      <c r="BV310" s="112">
        <v>38.599699999999999</v>
      </c>
      <c r="BW310" s="112">
        <v>12.293200000000001</v>
      </c>
      <c r="BX310" s="112">
        <v>1767.2939200000001</v>
      </c>
      <c r="BY310" s="112">
        <v>2015.12509</v>
      </c>
      <c r="BZ310" s="112">
        <v>1891.41623</v>
      </c>
      <c r="CA310" s="112">
        <v>2270.6488100000001</v>
      </c>
      <c r="CB310" s="112">
        <v>2968.5433499999999</v>
      </c>
      <c r="CC310" s="112">
        <v>2819.2426500000001</v>
      </c>
      <c r="CD310" s="112">
        <v>2274.9865799999998</v>
      </c>
      <c r="CE310" s="112">
        <v>2488.9071199999998</v>
      </c>
      <c r="CF310" s="112">
        <v>2401.4190800000001</v>
      </c>
      <c r="CG310" s="112">
        <v>-239.66168999999999</v>
      </c>
      <c r="CH310" s="112">
        <v>-802.81862999999998</v>
      </c>
      <c r="CI310" s="112">
        <v>-327.5985</v>
      </c>
      <c r="CJ310" s="112">
        <v>-210.05296999999999</v>
      </c>
      <c r="CK310" s="112">
        <v>737.49338999999998</v>
      </c>
      <c r="CL310" s="112">
        <v>435.85822000000002</v>
      </c>
      <c r="CM310" s="112">
        <v>-266.81974000000002</v>
      </c>
      <c r="CN310" s="112">
        <v>-298.38641000000001</v>
      </c>
      <c r="CO310" s="112">
        <v>-314.85431999999997</v>
      </c>
      <c r="CP310" s="113">
        <v>2993</v>
      </c>
      <c r="CQ310" s="113">
        <v>2881</v>
      </c>
      <c r="CR310" s="113">
        <v>2769</v>
      </c>
      <c r="CS310" s="113">
        <v>2657</v>
      </c>
      <c r="CT310" s="113">
        <v>3036.5</v>
      </c>
      <c r="CU310" s="113">
        <v>3266.5</v>
      </c>
      <c r="CV310" s="113">
        <v>3124.5</v>
      </c>
      <c r="CW310" s="113">
        <v>2982.5</v>
      </c>
      <c r="CX310" s="113">
        <v>2840.5</v>
      </c>
      <c r="CY310" s="113">
        <v>3155.8087500000001</v>
      </c>
      <c r="CZ310" s="113">
        <v>2949.44355</v>
      </c>
      <c r="DA310" s="113">
        <v>2821.01134</v>
      </c>
      <c r="DB310" s="113">
        <v>2741.1493500000001</v>
      </c>
      <c r="DC310" s="113">
        <v>3151.0983999999999</v>
      </c>
      <c r="DD310" s="113">
        <v>3368.9304499999998</v>
      </c>
      <c r="DE310" s="113">
        <v>3205.5708</v>
      </c>
      <c r="DF310" s="113">
        <v>3091.2832899999999</v>
      </c>
      <c r="DG310" s="113">
        <v>3001.6925799999999</v>
      </c>
      <c r="DH310" s="113">
        <v>3442.5819700000002</v>
      </c>
      <c r="DI310" s="113">
        <v>4039.0354000000002</v>
      </c>
      <c r="DJ310" s="113">
        <v>4238.2016899999999</v>
      </c>
      <c r="DK310" s="113">
        <v>4368.3926700000002</v>
      </c>
      <c r="DL310" s="113">
        <v>4040.8483299999998</v>
      </c>
      <c r="DM310" s="113">
        <v>3822.8221600000002</v>
      </c>
      <c r="DN310" s="113">
        <v>3926.2822500000002</v>
      </c>
      <c r="DO310" s="113">
        <v>4110.3811500000002</v>
      </c>
      <c r="DP310" s="113">
        <v>4335.6447600000001</v>
      </c>
      <c r="DQ310" s="112">
        <v>-286.77321999999998</v>
      </c>
      <c r="DR310" s="112">
        <v>-1089.59185</v>
      </c>
      <c r="DS310" s="112">
        <v>-1417.1903500000001</v>
      </c>
      <c r="DT310" s="112">
        <v>-1627.24332</v>
      </c>
      <c r="DU310" s="112">
        <v>-889.74992999999995</v>
      </c>
      <c r="DV310" s="112">
        <v>-453.89170999999999</v>
      </c>
      <c r="DW310" s="112">
        <v>-720.71145000000001</v>
      </c>
      <c r="DX310" s="112">
        <v>-1019.09786</v>
      </c>
      <c r="DY310" s="112">
        <v>-1333.95218</v>
      </c>
      <c r="DZ310" s="112">
        <v>64.492500000000007</v>
      </c>
      <c r="EA310" s="112">
        <v>48.180500000000002</v>
      </c>
      <c r="EB310" s="112">
        <v>59.323569999999997</v>
      </c>
      <c r="EC310" s="112">
        <v>45.934600000000003</v>
      </c>
      <c r="ED310" s="112">
        <v>33.919690000000003</v>
      </c>
      <c r="EE310" s="112">
        <v>17.099509999999999</v>
      </c>
      <c r="EF310" s="112">
        <v>15.64049</v>
      </c>
      <c r="EG310" s="112">
        <v>7.66533</v>
      </c>
      <c r="EH310" s="112">
        <v>4.3374499999999996</v>
      </c>
      <c r="EI310" s="112">
        <v>176.58750000000001</v>
      </c>
      <c r="EJ310" s="112">
        <v>105.3685</v>
      </c>
      <c r="EK310" s="112">
        <v>114.63257</v>
      </c>
      <c r="EL310" s="112">
        <v>271.71960000000001</v>
      </c>
      <c r="EM310" s="112">
        <v>71.21969</v>
      </c>
      <c r="EN310" s="112">
        <v>112.30351</v>
      </c>
      <c r="EO310" s="112">
        <v>69.64049</v>
      </c>
      <c r="EP310" s="112">
        <v>69.165329999999997</v>
      </c>
      <c r="EQ310" s="114">
        <v>65.837450000000004</v>
      </c>
    </row>
    <row r="311" spans="1:147" x14ac:dyDescent="0.25">
      <c r="A311" s="110" t="s">
        <v>121</v>
      </c>
      <c r="B311" s="110">
        <v>5654</v>
      </c>
      <c r="C311" s="110"/>
      <c r="D311" s="111">
        <v>2155.0465199999999</v>
      </c>
      <c r="E311" s="111">
        <v>2029.8046400000001</v>
      </c>
      <c r="F311" s="111">
        <v>2057.3944000000001</v>
      </c>
      <c r="G311" s="111">
        <v>2590.9613100000001</v>
      </c>
      <c r="H311" s="111">
        <v>2024.97893</v>
      </c>
      <c r="I311" s="111">
        <v>2171.96477</v>
      </c>
      <c r="J311" s="111">
        <v>1994.6936700000001</v>
      </c>
      <c r="K311" s="111">
        <v>2334.17895</v>
      </c>
      <c r="L311" s="111">
        <v>2543.8678</v>
      </c>
      <c r="M311" s="111">
        <v>2339.57564</v>
      </c>
      <c r="N311" s="111">
        <v>2173.1134400000001</v>
      </c>
      <c r="O311" s="111">
        <v>2316.2788</v>
      </c>
      <c r="P311" s="111">
        <v>2639.1672899999999</v>
      </c>
      <c r="Q311" s="111">
        <v>2264.6266999999998</v>
      </c>
      <c r="R311" s="111">
        <v>2411.1522799999998</v>
      </c>
      <c r="S311" s="111">
        <v>2235.3676500000001</v>
      </c>
      <c r="T311" s="111">
        <v>2612.3739599999999</v>
      </c>
      <c r="U311" s="111">
        <v>2911.97363</v>
      </c>
      <c r="V311" s="112">
        <v>-184.52912000000001</v>
      </c>
      <c r="W311" s="112">
        <v>-143.30879999999999</v>
      </c>
      <c r="X311" s="112">
        <v>-258.88440000000003</v>
      </c>
      <c r="Y311" s="112">
        <v>-48.205979999999698</v>
      </c>
      <c r="Z311" s="112">
        <v>-239.64777000000001</v>
      </c>
      <c r="AA311" s="112">
        <v>-239.18751</v>
      </c>
      <c r="AB311" s="112">
        <v>-240.67398</v>
      </c>
      <c r="AC311" s="112">
        <v>-278.19501000000002</v>
      </c>
      <c r="AD311" s="112">
        <v>-368.10583000000003</v>
      </c>
      <c r="AE311" s="111">
        <v>1948.94652</v>
      </c>
      <c r="AF311" s="111">
        <v>1823.7046399999999</v>
      </c>
      <c r="AG311" s="111">
        <v>1862.0944</v>
      </c>
      <c r="AH311" s="111">
        <v>2410.16131</v>
      </c>
      <c r="AI311" s="111">
        <v>1804.01819</v>
      </c>
      <c r="AJ311" s="111">
        <v>1875.95732</v>
      </c>
      <c r="AK311" s="111">
        <v>1840.9936700000001</v>
      </c>
      <c r="AL311" s="111">
        <v>2232.17895</v>
      </c>
      <c r="AM311" s="111">
        <v>2441.8678</v>
      </c>
      <c r="AN311" s="112">
        <v>390.62912</v>
      </c>
      <c r="AO311" s="112">
        <v>349.40879999999999</v>
      </c>
      <c r="AP311" s="112">
        <v>454.18439999999998</v>
      </c>
      <c r="AQ311" s="112">
        <v>229.00597999999999</v>
      </c>
      <c r="AR311" s="112">
        <v>460.60851000000002</v>
      </c>
      <c r="AS311" s="112">
        <v>535.19496000000004</v>
      </c>
      <c r="AT311" s="112">
        <v>394.37398000000002</v>
      </c>
      <c r="AU311" s="112">
        <v>380.19501000000002</v>
      </c>
      <c r="AV311" s="112">
        <v>470.10583000000003</v>
      </c>
      <c r="AW311" s="113">
        <v>162.3236</v>
      </c>
      <c r="AX311" s="113">
        <v>0</v>
      </c>
      <c r="AY311" s="113">
        <v>0</v>
      </c>
      <c r="AZ311" s="113">
        <v>169.1422</v>
      </c>
      <c r="BA311" s="113">
        <v>750.31205</v>
      </c>
      <c r="BB311" s="113">
        <v>171.6532</v>
      </c>
      <c r="BC311" s="113">
        <v>37.791849999999997</v>
      </c>
      <c r="BD311" s="113">
        <v>62.913449999999997</v>
      </c>
      <c r="BE311" s="113">
        <v>0.8</v>
      </c>
      <c r="BF311" s="112">
        <v>16.408999999999999</v>
      </c>
      <c r="BG311" s="112">
        <v>0</v>
      </c>
      <c r="BH311" s="112">
        <v>0</v>
      </c>
      <c r="BI311" s="112">
        <v>0</v>
      </c>
      <c r="BJ311" s="112">
        <v>20.748999999999999</v>
      </c>
      <c r="BK311" s="112">
        <v>71.616399999999999</v>
      </c>
      <c r="BL311" s="112">
        <v>0</v>
      </c>
      <c r="BM311" s="112">
        <v>0</v>
      </c>
      <c r="BN311" s="112">
        <v>0</v>
      </c>
      <c r="BO311" s="112">
        <v>145.91460000000001</v>
      </c>
      <c r="BP311" s="112">
        <v>0</v>
      </c>
      <c r="BQ311" s="112">
        <v>0</v>
      </c>
      <c r="BR311" s="112">
        <v>169.1422</v>
      </c>
      <c r="BS311" s="112">
        <v>729.56304999999998</v>
      </c>
      <c r="BT311" s="112">
        <v>100.0368</v>
      </c>
      <c r="BU311" s="112">
        <v>37.791849999999997</v>
      </c>
      <c r="BV311" s="112">
        <v>62.913449999999997</v>
      </c>
      <c r="BW311" s="112">
        <v>0.8</v>
      </c>
      <c r="BX311" s="112">
        <v>2111.2701200000001</v>
      </c>
      <c r="BY311" s="112">
        <v>1823.7046399999999</v>
      </c>
      <c r="BZ311" s="112">
        <v>1862.0944</v>
      </c>
      <c r="CA311" s="112">
        <v>2579.3035100000002</v>
      </c>
      <c r="CB311" s="112">
        <v>2554.3302399999998</v>
      </c>
      <c r="CC311" s="112">
        <v>2047.61052</v>
      </c>
      <c r="CD311" s="112">
        <v>1878.7855199999999</v>
      </c>
      <c r="CE311" s="112">
        <v>2295.0924</v>
      </c>
      <c r="CF311" s="112">
        <v>2442.6678000000002</v>
      </c>
      <c r="CG311" s="112">
        <v>-244.71451999999999</v>
      </c>
      <c r="CH311" s="112">
        <v>-349.40879999999999</v>
      </c>
      <c r="CI311" s="112">
        <v>-454.18439999999998</v>
      </c>
      <c r="CJ311" s="112">
        <v>-59.863779999999998</v>
      </c>
      <c r="CK311" s="112">
        <v>268.95454000000001</v>
      </c>
      <c r="CL311" s="112">
        <v>-435.15816000000001</v>
      </c>
      <c r="CM311" s="112">
        <v>-356.58213000000001</v>
      </c>
      <c r="CN311" s="112">
        <v>-317.28156000000001</v>
      </c>
      <c r="CO311" s="112">
        <v>-469.30583000000001</v>
      </c>
      <c r="CP311" s="113">
        <v>4658.5513000000001</v>
      </c>
      <c r="CQ311" s="113">
        <v>4559.5833499999999</v>
      </c>
      <c r="CR311" s="113">
        <v>4551.8172500000001</v>
      </c>
      <c r="CS311" s="113">
        <v>4533.2047499999999</v>
      </c>
      <c r="CT311" s="113">
        <v>4499.4166500000001</v>
      </c>
      <c r="CU311" s="113">
        <v>7333.9701400000004</v>
      </c>
      <c r="CV311" s="113">
        <v>7257.0860000000002</v>
      </c>
      <c r="CW311" s="113">
        <v>7125.8675599999997</v>
      </c>
      <c r="CX311" s="113">
        <v>5770.8369199999997</v>
      </c>
      <c r="CY311" s="113">
        <v>5400.7082399999999</v>
      </c>
      <c r="CZ311" s="113">
        <v>5081.1139599999997</v>
      </c>
      <c r="DA311" s="113">
        <v>5047.5827200000003</v>
      </c>
      <c r="DB311" s="113">
        <v>5181.2908200000002</v>
      </c>
      <c r="DC311" s="113">
        <v>5052.8088100000004</v>
      </c>
      <c r="DD311" s="113">
        <v>8172.7694300000003</v>
      </c>
      <c r="DE311" s="113">
        <v>7612.2766899999997</v>
      </c>
      <c r="DF311" s="113">
        <v>7567.2949500000004</v>
      </c>
      <c r="DG311" s="113">
        <v>6167.3179499999997</v>
      </c>
      <c r="DH311" s="113">
        <v>3933.64671</v>
      </c>
      <c r="DI311" s="113">
        <v>3963.4612299999999</v>
      </c>
      <c r="DJ311" s="113">
        <v>4382.3143899999995</v>
      </c>
      <c r="DK311" s="113">
        <v>4575.88627</v>
      </c>
      <c r="DL311" s="113">
        <v>4178.4497199999996</v>
      </c>
      <c r="DM311" s="113">
        <v>7733.5685000000003</v>
      </c>
      <c r="DN311" s="113">
        <v>7529.6578900000004</v>
      </c>
      <c r="DO311" s="113">
        <v>7801.9577099999997</v>
      </c>
      <c r="DP311" s="113">
        <v>6871.2865400000001</v>
      </c>
      <c r="DQ311" s="112">
        <v>1467.0615299999999</v>
      </c>
      <c r="DR311" s="112">
        <v>1117.65273</v>
      </c>
      <c r="DS311" s="112">
        <v>665.26832999999999</v>
      </c>
      <c r="DT311" s="112">
        <v>605.40454999999997</v>
      </c>
      <c r="DU311" s="112">
        <v>874.35909000000004</v>
      </c>
      <c r="DV311" s="112">
        <v>439.20093000000003</v>
      </c>
      <c r="DW311" s="112">
        <v>82.618799999999993</v>
      </c>
      <c r="DX311" s="112">
        <v>-234.66275999999999</v>
      </c>
      <c r="DY311" s="112">
        <v>-703.96858999999995</v>
      </c>
      <c r="DZ311" s="112">
        <v>40.633580000000002</v>
      </c>
      <c r="EA311" s="112">
        <v>31.40277</v>
      </c>
      <c r="EB311" s="112">
        <v>26.191050000000001</v>
      </c>
      <c r="EC311" s="112">
        <v>29.96237</v>
      </c>
      <c r="ED311" s="112">
        <v>28.988790000000002</v>
      </c>
      <c r="EE311" s="112">
        <v>25.005600000000001</v>
      </c>
      <c r="EF311" s="112">
        <v>20.915780000000002</v>
      </c>
      <c r="EG311" s="112">
        <v>48.441519999999997</v>
      </c>
      <c r="EH311" s="112">
        <v>39.237130000000001</v>
      </c>
      <c r="EI311" s="112">
        <v>246.73357999999999</v>
      </c>
      <c r="EJ311" s="112">
        <v>237.50277</v>
      </c>
      <c r="EK311" s="112">
        <v>221.49105</v>
      </c>
      <c r="EL311" s="112">
        <v>210.76237</v>
      </c>
      <c r="EM311" s="112">
        <v>249.94979000000001</v>
      </c>
      <c r="EN311" s="112">
        <v>321.01260000000002</v>
      </c>
      <c r="EO311" s="112">
        <v>174.61578</v>
      </c>
      <c r="EP311" s="112">
        <v>150.44152</v>
      </c>
      <c r="EQ311" s="114">
        <v>141.23713000000001</v>
      </c>
    </row>
    <row r="312" spans="1:147" x14ac:dyDescent="0.25">
      <c r="A312" s="110" t="s">
        <v>120</v>
      </c>
      <c r="B312" s="110">
        <v>5464</v>
      </c>
      <c r="C312" s="110"/>
      <c r="D312" s="111">
        <v>12263.573829999999</v>
      </c>
      <c r="E312" s="111">
        <v>12260.154759999999</v>
      </c>
      <c r="F312" s="111">
        <v>12040.27758</v>
      </c>
      <c r="G312" s="111">
        <v>13703.686100000001</v>
      </c>
      <c r="H312" s="111">
        <v>14099.486070000001</v>
      </c>
      <c r="I312" s="111">
        <v>14668.16828</v>
      </c>
      <c r="J312" s="111">
        <v>15829.314780000001</v>
      </c>
      <c r="K312" s="111">
        <v>15148.3362</v>
      </c>
      <c r="L312" s="111">
        <v>15314.63409</v>
      </c>
      <c r="M312" s="111">
        <v>14130.010130000001</v>
      </c>
      <c r="N312" s="111">
        <v>13630.90323</v>
      </c>
      <c r="O312" s="111">
        <v>14648.89687</v>
      </c>
      <c r="P312" s="111">
        <v>15098.084790000001</v>
      </c>
      <c r="Q312" s="111">
        <v>14317.672420000001</v>
      </c>
      <c r="R312" s="111">
        <v>16413.567729999999</v>
      </c>
      <c r="S312" s="111">
        <v>16887.444520000001</v>
      </c>
      <c r="T312" s="111">
        <v>15847.48011</v>
      </c>
      <c r="U312" s="111">
        <v>18542.458170000002</v>
      </c>
      <c r="V312" s="112">
        <v>-1866.4363000000001</v>
      </c>
      <c r="W312" s="112">
        <v>-1370.74847</v>
      </c>
      <c r="X312" s="112">
        <v>-2608.6192900000001</v>
      </c>
      <c r="Y312" s="112">
        <v>-1394.39869</v>
      </c>
      <c r="Z312" s="112">
        <v>-218.18635</v>
      </c>
      <c r="AA312" s="112">
        <v>-1745.3994499999999</v>
      </c>
      <c r="AB312" s="112">
        <v>-1058.1297400000001</v>
      </c>
      <c r="AC312" s="112">
        <v>-699.14391000000103</v>
      </c>
      <c r="AD312" s="112">
        <v>-3227.8240799999999</v>
      </c>
      <c r="AE312" s="111">
        <v>11807.073829999999</v>
      </c>
      <c r="AF312" s="111">
        <v>11935.894759999999</v>
      </c>
      <c r="AG312" s="111">
        <v>11714.17758</v>
      </c>
      <c r="AH312" s="111">
        <v>13264.186100000001</v>
      </c>
      <c r="AI312" s="111">
        <v>13314.336069999999</v>
      </c>
      <c r="AJ312" s="111">
        <v>13761.37918</v>
      </c>
      <c r="AK312" s="111">
        <v>15052.76478</v>
      </c>
      <c r="AL312" s="111">
        <v>14493.65085</v>
      </c>
      <c r="AM312" s="111">
        <v>14705.55624</v>
      </c>
      <c r="AN312" s="112">
        <v>2322.9362999999998</v>
      </c>
      <c r="AO312" s="112">
        <v>1695.00847</v>
      </c>
      <c r="AP312" s="112">
        <v>2934.71929</v>
      </c>
      <c r="AQ312" s="112">
        <v>1833.89869</v>
      </c>
      <c r="AR312" s="112">
        <v>1003.33635</v>
      </c>
      <c r="AS312" s="112">
        <v>2652.1885499999999</v>
      </c>
      <c r="AT312" s="112">
        <v>1834.67974</v>
      </c>
      <c r="AU312" s="112">
        <v>1353.82926</v>
      </c>
      <c r="AV312" s="112">
        <v>3836.90193</v>
      </c>
      <c r="AW312" s="113">
        <v>640.60907999999995</v>
      </c>
      <c r="AX312" s="113">
        <v>540.15051000000005</v>
      </c>
      <c r="AY312" s="113">
        <v>8493.4114399999999</v>
      </c>
      <c r="AZ312" s="113">
        <v>5156.8696900000004</v>
      </c>
      <c r="BA312" s="113">
        <v>222.16505000000001</v>
      </c>
      <c r="BB312" s="113">
        <v>185.77375000000001</v>
      </c>
      <c r="BC312" s="113">
        <v>1029.0814399999999</v>
      </c>
      <c r="BD312" s="113">
        <v>709.50948000000005</v>
      </c>
      <c r="BE312" s="113">
        <v>588.57898</v>
      </c>
      <c r="BF312" s="112">
        <v>114.63625</v>
      </c>
      <c r="BG312" s="112">
        <v>0</v>
      </c>
      <c r="BH312" s="112">
        <v>76</v>
      </c>
      <c r="BI312" s="112">
        <v>0</v>
      </c>
      <c r="BJ312" s="112">
        <v>427.18939999999998</v>
      </c>
      <c r="BK312" s="112">
        <v>0</v>
      </c>
      <c r="BL312" s="112">
        <v>79.832149999999999</v>
      </c>
      <c r="BM312" s="112">
        <v>869.92543000000001</v>
      </c>
      <c r="BN312" s="112">
        <v>0</v>
      </c>
      <c r="BO312" s="112">
        <v>525.97283000000004</v>
      </c>
      <c r="BP312" s="112">
        <v>540.15051000000005</v>
      </c>
      <c r="BQ312" s="112">
        <v>8417.4114399999999</v>
      </c>
      <c r="BR312" s="112">
        <v>5156.8696900000004</v>
      </c>
      <c r="BS312" s="112">
        <v>-205.02435</v>
      </c>
      <c r="BT312" s="112">
        <v>185.77375000000001</v>
      </c>
      <c r="BU312" s="112">
        <v>949.24928999999997</v>
      </c>
      <c r="BV312" s="112">
        <v>-160.41595000000001</v>
      </c>
      <c r="BW312" s="112">
        <v>588.57898</v>
      </c>
      <c r="BX312" s="112">
        <v>12447.68291</v>
      </c>
      <c r="BY312" s="112">
        <v>12476.045270000001</v>
      </c>
      <c r="BZ312" s="112">
        <v>20207.589019999999</v>
      </c>
      <c r="CA312" s="112">
        <v>18421.055789999999</v>
      </c>
      <c r="CB312" s="112">
        <v>13536.501120000001</v>
      </c>
      <c r="CC312" s="112">
        <v>13947.15293</v>
      </c>
      <c r="CD312" s="112">
        <v>16081.846219999999</v>
      </c>
      <c r="CE312" s="112">
        <v>15203.160330000001</v>
      </c>
      <c r="CF312" s="112">
        <v>15294.13522</v>
      </c>
      <c r="CG312" s="112">
        <v>-1796.9634699999999</v>
      </c>
      <c r="CH312" s="112">
        <v>-1154.85796</v>
      </c>
      <c r="CI312" s="112">
        <v>5482.6921499999999</v>
      </c>
      <c r="CJ312" s="112">
        <v>3322.971</v>
      </c>
      <c r="CK312" s="112">
        <v>-1208.3607</v>
      </c>
      <c r="CL312" s="112">
        <v>-2466.4148</v>
      </c>
      <c r="CM312" s="112">
        <v>-885.43044999999995</v>
      </c>
      <c r="CN312" s="112">
        <v>-1514.24521</v>
      </c>
      <c r="CO312" s="112">
        <v>-3248.3229500000002</v>
      </c>
      <c r="CP312" s="113">
        <v>12072</v>
      </c>
      <c r="CQ312" s="113">
        <v>11221</v>
      </c>
      <c r="CR312" s="113">
        <v>12520</v>
      </c>
      <c r="CS312" s="113">
        <v>15979</v>
      </c>
      <c r="CT312" s="113">
        <v>15238</v>
      </c>
      <c r="CU312" s="113">
        <v>14817</v>
      </c>
      <c r="CV312" s="113">
        <v>14384</v>
      </c>
      <c r="CW312" s="113">
        <v>12709</v>
      </c>
      <c r="CX312" s="113">
        <v>11830</v>
      </c>
      <c r="CY312" s="113">
        <v>15423.678019999999</v>
      </c>
      <c r="CZ312" s="113">
        <v>14512.521280000001</v>
      </c>
      <c r="DA312" s="113">
        <v>15884.94766</v>
      </c>
      <c r="DB312" s="113">
        <v>19639.96715</v>
      </c>
      <c r="DC312" s="113">
        <v>18870.857260000001</v>
      </c>
      <c r="DD312" s="113">
        <v>18316.068910000002</v>
      </c>
      <c r="DE312" s="113">
        <v>17648.74538</v>
      </c>
      <c r="DF312" s="113">
        <v>16275.53097</v>
      </c>
      <c r="DG312" s="113">
        <v>15466.0304</v>
      </c>
      <c r="DH312" s="113">
        <v>18663.748879999999</v>
      </c>
      <c r="DI312" s="113">
        <v>18907.450099999998</v>
      </c>
      <c r="DJ312" s="113">
        <v>14797.18433</v>
      </c>
      <c r="DK312" s="113">
        <v>15229.232819999999</v>
      </c>
      <c r="DL312" s="113">
        <v>15668.483630000001</v>
      </c>
      <c r="DM312" s="113">
        <v>17580.110079999999</v>
      </c>
      <c r="DN312" s="113">
        <v>17798.217000000001</v>
      </c>
      <c r="DO312" s="113">
        <v>17939.247800000001</v>
      </c>
      <c r="DP312" s="113">
        <v>20378.27018</v>
      </c>
      <c r="DQ312" s="112">
        <v>-3240.0708599999998</v>
      </c>
      <c r="DR312" s="112">
        <v>-4394.9288200000001</v>
      </c>
      <c r="DS312" s="112">
        <v>1087.76333</v>
      </c>
      <c r="DT312" s="112">
        <v>4410.7343300000002</v>
      </c>
      <c r="DU312" s="112">
        <v>3202.37363</v>
      </c>
      <c r="DV312" s="112">
        <v>735.95883000000003</v>
      </c>
      <c r="DW312" s="112">
        <v>-149.47162</v>
      </c>
      <c r="DX312" s="112">
        <v>-1663.7168300000001</v>
      </c>
      <c r="DY312" s="112">
        <v>-4912.2397799999999</v>
      </c>
      <c r="DZ312" s="112">
        <v>251.46853999999999</v>
      </c>
      <c r="EA312" s="112">
        <v>217.91531000000001</v>
      </c>
      <c r="EB312" s="112">
        <v>209.53135</v>
      </c>
      <c r="EC312" s="112">
        <v>133.24010000000001</v>
      </c>
      <c r="ED312" s="112">
        <v>217.12450999999999</v>
      </c>
      <c r="EE312" s="112">
        <v>115.96535</v>
      </c>
      <c r="EF312" s="112">
        <v>125.91136</v>
      </c>
      <c r="EG312" s="112">
        <v>121.83119000000001</v>
      </c>
      <c r="EH312" s="112">
        <v>81.76755</v>
      </c>
      <c r="EI312" s="112">
        <v>707.96853999999996</v>
      </c>
      <c r="EJ312" s="112">
        <v>542.17530999999997</v>
      </c>
      <c r="EK312" s="112">
        <v>535.63135</v>
      </c>
      <c r="EL312" s="112">
        <v>572.74009999999998</v>
      </c>
      <c r="EM312" s="112">
        <v>1002.27451</v>
      </c>
      <c r="EN312" s="112">
        <v>1022.75435</v>
      </c>
      <c r="EO312" s="112">
        <v>902.46136000000001</v>
      </c>
      <c r="EP312" s="112">
        <v>776.51619000000005</v>
      </c>
      <c r="EQ312" s="114">
        <v>690.84555</v>
      </c>
    </row>
    <row r="313" spans="1:147" x14ac:dyDescent="0.25">
      <c r="A313" s="110" t="s">
        <v>119</v>
      </c>
      <c r="B313" s="110">
        <v>5655</v>
      </c>
      <c r="C313" s="110"/>
      <c r="D313" s="111">
        <v>8636.8609300000007</v>
      </c>
      <c r="E313" s="111">
        <v>9119.9274800000003</v>
      </c>
      <c r="F313" s="111">
        <v>9490.9007099999999</v>
      </c>
      <c r="G313" s="111">
        <v>10677.4689</v>
      </c>
      <c r="H313" s="111">
        <v>8286.7139700000007</v>
      </c>
      <c r="I313" s="111">
        <v>8767.4086100000004</v>
      </c>
      <c r="J313" s="111">
        <v>8912.2775600000004</v>
      </c>
      <c r="K313" s="111">
        <v>9962.6675899999991</v>
      </c>
      <c r="L313" s="111">
        <v>8467.4783700000007</v>
      </c>
      <c r="M313" s="111">
        <v>8914.5717000000004</v>
      </c>
      <c r="N313" s="111">
        <v>10160.789129999999</v>
      </c>
      <c r="O313" s="111">
        <v>10432.617399999999</v>
      </c>
      <c r="P313" s="111">
        <v>11257.84755</v>
      </c>
      <c r="Q313" s="111">
        <v>9042.9527899999994</v>
      </c>
      <c r="R313" s="111">
        <v>9594.8916700000009</v>
      </c>
      <c r="S313" s="111">
        <v>9054.0959299999995</v>
      </c>
      <c r="T313" s="111">
        <v>10011.07372</v>
      </c>
      <c r="U313" s="111">
        <v>8491.5337299999992</v>
      </c>
      <c r="V313" s="112">
        <v>-277.71077000000002</v>
      </c>
      <c r="W313" s="112">
        <v>-1040.8616500000001</v>
      </c>
      <c r="X313" s="112">
        <v>-941.71668999999895</v>
      </c>
      <c r="Y313" s="112">
        <v>-580.37865000000102</v>
      </c>
      <c r="Z313" s="112">
        <v>-756.23881999999901</v>
      </c>
      <c r="AA313" s="112">
        <v>-827.48306000000002</v>
      </c>
      <c r="AB313" s="112">
        <v>-141.81836999999899</v>
      </c>
      <c r="AC313" s="112">
        <v>-48.406130000001198</v>
      </c>
      <c r="AD313" s="112">
        <v>-24.055359999998501</v>
      </c>
      <c r="AE313" s="111">
        <v>8301.5609299999996</v>
      </c>
      <c r="AF313" s="111">
        <v>8216.7649799999999</v>
      </c>
      <c r="AG313" s="111">
        <v>8898.9702099999995</v>
      </c>
      <c r="AH313" s="111">
        <v>9774.8811499999993</v>
      </c>
      <c r="AI313" s="111">
        <v>7810.08097</v>
      </c>
      <c r="AJ313" s="111">
        <v>8290.7756100000006</v>
      </c>
      <c r="AK313" s="111">
        <v>8281.8295600000001</v>
      </c>
      <c r="AL313" s="111">
        <v>8805.2326400000002</v>
      </c>
      <c r="AM313" s="111">
        <v>7127.7860899999996</v>
      </c>
      <c r="AN313" s="112">
        <v>613.010770000001</v>
      </c>
      <c r="AO313" s="112">
        <v>1944.02415</v>
      </c>
      <c r="AP313" s="112">
        <v>1533.6471899999999</v>
      </c>
      <c r="AQ313" s="112">
        <v>1482.9664</v>
      </c>
      <c r="AR313" s="112">
        <v>1232.8718200000001</v>
      </c>
      <c r="AS313" s="112">
        <v>1304.1160600000001</v>
      </c>
      <c r="AT313" s="112">
        <v>772.26636999999903</v>
      </c>
      <c r="AU313" s="112">
        <v>1205.8410799999999</v>
      </c>
      <c r="AV313" s="112">
        <v>1363.74764</v>
      </c>
      <c r="AW313" s="113">
        <v>552.52660000000003</v>
      </c>
      <c r="AX313" s="113">
        <v>5439.1668499999996</v>
      </c>
      <c r="AY313" s="113">
        <v>5174.7336599999999</v>
      </c>
      <c r="AZ313" s="113">
        <v>677.28065000000004</v>
      </c>
      <c r="BA313" s="113">
        <v>512.87829999999997</v>
      </c>
      <c r="BB313" s="113">
        <v>520.31210999999996</v>
      </c>
      <c r="BC313" s="113">
        <v>646.65840000000003</v>
      </c>
      <c r="BD313" s="113">
        <v>638.90965000000006</v>
      </c>
      <c r="BE313" s="113">
        <v>597.19943999999998</v>
      </c>
      <c r="BF313" s="112">
        <v>1</v>
      </c>
      <c r="BG313" s="112">
        <v>0</v>
      </c>
      <c r="BH313" s="112">
        <v>93.241799999999998</v>
      </c>
      <c r="BI313" s="112">
        <v>0</v>
      </c>
      <c r="BJ313" s="112">
        <v>22.5</v>
      </c>
      <c r="BK313" s="112">
        <v>40.846449999999997</v>
      </c>
      <c r="BL313" s="112">
        <v>8</v>
      </c>
      <c r="BM313" s="112">
        <v>0</v>
      </c>
      <c r="BN313" s="112">
        <v>12.89325</v>
      </c>
      <c r="BO313" s="112">
        <v>551.52660000000003</v>
      </c>
      <c r="BP313" s="112">
        <v>5439.1668499999996</v>
      </c>
      <c r="BQ313" s="112">
        <v>5081.4918600000001</v>
      </c>
      <c r="BR313" s="112">
        <v>677.28065000000004</v>
      </c>
      <c r="BS313" s="112">
        <v>490.37830000000002</v>
      </c>
      <c r="BT313" s="112">
        <v>479.46566000000001</v>
      </c>
      <c r="BU313" s="112">
        <v>638.65840000000003</v>
      </c>
      <c r="BV313" s="112">
        <v>638.90965000000006</v>
      </c>
      <c r="BW313" s="112">
        <v>584.30619000000002</v>
      </c>
      <c r="BX313" s="112">
        <v>8854.0875300000007</v>
      </c>
      <c r="BY313" s="112">
        <v>13655.93183</v>
      </c>
      <c r="BZ313" s="112">
        <v>14073.703869999999</v>
      </c>
      <c r="CA313" s="112">
        <v>10452.1618</v>
      </c>
      <c r="CB313" s="112">
        <v>8322.9592699999994</v>
      </c>
      <c r="CC313" s="112">
        <v>8811.0877199999995</v>
      </c>
      <c r="CD313" s="112">
        <v>8928.4879600000004</v>
      </c>
      <c r="CE313" s="112">
        <v>9444.1422899999998</v>
      </c>
      <c r="CF313" s="112">
        <v>7724.9855299999999</v>
      </c>
      <c r="CG313" s="112">
        <v>-61.484169999999999</v>
      </c>
      <c r="CH313" s="112">
        <v>3495.1426999999999</v>
      </c>
      <c r="CI313" s="112">
        <v>3547.84467</v>
      </c>
      <c r="CJ313" s="112">
        <v>-805.68574999999998</v>
      </c>
      <c r="CK313" s="112">
        <v>-742.49351999999999</v>
      </c>
      <c r="CL313" s="112">
        <v>-824.65039999999999</v>
      </c>
      <c r="CM313" s="112">
        <v>-133.60796999999999</v>
      </c>
      <c r="CN313" s="112">
        <v>-566.93142999999998</v>
      </c>
      <c r="CO313" s="112">
        <v>-779.44145000000003</v>
      </c>
      <c r="CP313" s="113">
        <v>5200</v>
      </c>
      <c r="CQ313" s="113">
        <v>11000</v>
      </c>
      <c r="CR313" s="113">
        <v>13400</v>
      </c>
      <c r="CS313" s="113">
        <v>13000</v>
      </c>
      <c r="CT313" s="113">
        <v>13000</v>
      </c>
      <c r="CU313" s="113">
        <v>11500</v>
      </c>
      <c r="CV313" s="113">
        <v>11500</v>
      </c>
      <c r="CW313" s="113">
        <v>11500</v>
      </c>
      <c r="CX313" s="113">
        <v>9000</v>
      </c>
      <c r="CY313" s="113">
        <v>6210.2728999999999</v>
      </c>
      <c r="CZ313" s="113">
        <v>12558.176359999999</v>
      </c>
      <c r="DA313" s="113">
        <v>14321.759330000001</v>
      </c>
      <c r="DB313" s="113">
        <v>13561.48007</v>
      </c>
      <c r="DC313" s="113">
        <v>13790.471680000001</v>
      </c>
      <c r="DD313" s="113">
        <v>12442.531999999999</v>
      </c>
      <c r="DE313" s="113">
        <v>12128.957700000001</v>
      </c>
      <c r="DF313" s="113">
        <v>12098.62263</v>
      </c>
      <c r="DG313" s="113">
        <v>9567.9972600000001</v>
      </c>
      <c r="DH313" s="113">
        <v>6006.7335800000001</v>
      </c>
      <c r="DI313" s="113">
        <v>8859.4943399999993</v>
      </c>
      <c r="DJ313" s="113">
        <v>7075.2326400000002</v>
      </c>
      <c r="DK313" s="113">
        <v>7120.6391299999996</v>
      </c>
      <c r="DL313" s="113">
        <v>8092.1242599999996</v>
      </c>
      <c r="DM313" s="113">
        <v>7568.8349799999996</v>
      </c>
      <c r="DN313" s="113">
        <v>7394.8069999999998</v>
      </c>
      <c r="DO313" s="113">
        <v>7931.4033600000002</v>
      </c>
      <c r="DP313" s="113">
        <v>6180.2194399999998</v>
      </c>
      <c r="DQ313" s="112">
        <v>203.53932</v>
      </c>
      <c r="DR313" s="112">
        <v>3698.6820200000002</v>
      </c>
      <c r="DS313" s="112">
        <v>7246.5266899999997</v>
      </c>
      <c r="DT313" s="112">
        <v>6440.84094</v>
      </c>
      <c r="DU313" s="112">
        <v>5698.3474200000001</v>
      </c>
      <c r="DV313" s="112">
        <v>4873.6970199999996</v>
      </c>
      <c r="DW313" s="112">
        <v>4734.1507000000001</v>
      </c>
      <c r="DX313" s="112">
        <v>4167.2192699999996</v>
      </c>
      <c r="DY313" s="112">
        <v>3387.7778199999998</v>
      </c>
      <c r="DZ313" s="112">
        <v>46.452480000000001</v>
      </c>
      <c r="EA313" s="112">
        <v>3.10561</v>
      </c>
      <c r="EB313" s="112">
        <v>24.536899999999999</v>
      </c>
      <c r="EC313" s="112">
        <v>31.979959999999998</v>
      </c>
      <c r="ED313" s="112">
        <v>18.845870000000001</v>
      </c>
      <c r="EE313" s="112">
        <v>-17.0579</v>
      </c>
      <c r="EF313" s="112">
        <v>-58.072850000000003</v>
      </c>
      <c r="EG313" s="112">
        <v>-12.524430000000001</v>
      </c>
      <c r="EH313" s="112">
        <v>-43.767539999999997</v>
      </c>
      <c r="EI313" s="112">
        <v>381.75247999999999</v>
      </c>
      <c r="EJ313" s="112">
        <v>906.26860999999997</v>
      </c>
      <c r="EK313" s="112">
        <v>616.46789999999999</v>
      </c>
      <c r="EL313" s="112">
        <v>934.56795999999997</v>
      </c>
      <c r="EM313" s="112">
        <v>495.47886999999997</v>
      </c>
      <c r="EN313" s="112">
        <v>459.57510000000002</v>
      </c>
      <c r="EO313" s="112">
        <v>572.37514999999996</v>
      </c>
      <c r="EP313" s="112">
        <v>1144.91057</v>
      </c>
      <c r="EQ313" s="114">
        <v>1295.92446</v>
      </c>
    </row>
    <row r="314" spans="1:147" x14ac:dyDescent="0.25">
      <c r="A314" s="110" t="s">
        <v>118</v>
      </c>
      <c r="B314" s="110">
        <v>5938</v>
      </c>
      <c r="C314" s="110"/>
      <c r="D314" s="111">
        <v>183933.01169000001</v>
      </c>
      <c r="E314" s="111">
        <v>187363.09643999999</v>
      </c>
      <c r="F314" s="111">
        <v>189315.65857</v>
      </c>
      <c r="G314" s="111">
        <v>195631.55196000001</v>
      </c>
      <c r="H314" s="111">
        <v>199458.87773000001</v>
      </c>
      <c r="I314" s="111">
        <v>204011.10936999999</v>
      </c>
      <c r="J314" s="111">
        <v>213937.46825000001</v>
      </c>
      <c r="K314" s="111">
        <v>212319.42121999999</v>
      </c>
      <c r="L314" s="111">
        <v>218430.05197999999</v>
      </c>
      <c r="M314" s="111">
        <v>194699.30142</v>
      </c>
      <c r="N314" s="111">
        <v>195029.54457999999</v>
      </c>
      <c r="O314" s="111">
        <v>197762.60683</v>
      </c>
      <c r="P314" s="111">
        <v>198815.83580999999</v>
      </c>
      <c r="Q314" s="111">
        <v>201380.59404</v>
      </c>
      <c r="R314" s="111">
        <v>206975.26595</v>
      </c>
      <c r="S314" s="111">
        <v>215270.16463000001</v>
      </c>
      <c r="T314" s="111">
        <v>215934.44164999999</v>
      </c>
      <c r="U314" s="111">
        <v>218236.07813000001</v>
      </c>
      <c r="V314" s="112">
        <v>-10766.28973</v>
      </c>
      <c r="W314" s="112">
        <v>-7666.4481399999904</v>
      </c>
      <c r="X314" s="112">
        <v>-8446.9482599999992</v>
      </c>
      <c r="Y314" s="112">
        <v>-3184.2838499999798</v>
      </c>
      <c r="Z314" s="112">
        <v>-1921.71630999999</v>
      </c>
      <c r="AA314" s="112">
        <v>-2964.1565800000099</v>
      </c>
      <c r="AB314" s="112">
        <v>-1332.6963800000101</v>
      </c>
      <c r="AC314" s="112">
        <v>-3615.02043</v>
      </c>
      <c r="AD314" s="112">
        <v>193.97384999997999</v>
      </c>
      <c r="AE314" s="111">
        <v>171765.67610000001</v>
      </c>
      <c r="AF314" s="111">
        <v>169723.47811</v>
      </c>
      <c r="AG314" s="111">
        <v>172757.39605000001</v>
      </c>
      <c r="AH314" s="111">
        <v>180560.75214999999</v>
      </c>
      <c r="AI314" s="111">
        <v>183077.08715000001</v>
      </c>
      <c r="AJ314" s="111">
        <v>187787.75990999999</v>
      </c>
      <c r="AK314" s="111">
        <v>195105.97287999999</v>
      </c>
      <c r="AL314" s="111">
        <v>193274.99992</v>
      </c>
      <c r="AM314" s="111">
        <v>198860.03737999999</v>
      </c>
      <c r="AN314" s="112">
        <v>22933.625319999999</v>
      </c>
      <c r="AO314" s="112">
        <v>25306.066470000002</v>
      </c>
      <c r="AP314" s="112">
        <v>25005.210780000001</v>
      </c>
      <c r="AQ314" s="112">
        <v>18255.08366</v>
      </c>
      <c r="AR314" s="112">
        <v>18303.506890000001</v>
      </c>
      <c r="AS314" s="112">
        <v>19187.50604</v>
      </c>
      <c r="AT314" s="112">
        <v>20164.191750000002</v>
      </c>
      <c r="AU314" s="112">
        <v>22659.441729999999</v>
      </c>
      <c r="AV314" s="112">
        <v>19376.04075</v>
      </c>
      <c r="AW314" s="113">
        <v>15192.72235</v>
      </c>
      <c r="AX314" s="113">
        <v>24365.556560000001</v>
      </c>
      <c r="AY314" s="113">
        <v>90524.204429999998</v>
      </c>
      <c r="AZ314" s="113">
        <v>35168.35699</v>
      </c>
      <c r="BA314" s="113">
        <v>36580.69629</v>
      </c>
      <c r="BB314" s="113">
        <v>50329.396260000001</v>
      </c>
      <c r="BC314" s="113">
        <v>64355.96327</v>
      </c>
      <c r="BD314" s="113">
        <v>51827.909749999999</v>
      </c>
      <c r="BE314" s="113">
        <v>23672.18303</v>
      </c>
      <c r="BF314" s="112">
        <v>2366.5950200000002</v>
      </c>
      <c r="BG314" s="112">
        <v>2593.3844199999999</v>
      </c>
      <c r="BH314" s="112">
        <v>59367.130550000002</v>
      </c>
      <c r="BI314" s="112">
        <v>7967.8694999999998</v>
      </c>
      <c r="BJ314" s="112">
        <v>2249.7477600000002</v>
      </c>
      <c r="BK314" s="112">
        <v>6149.0098900000003</v>
      </c>
      <c r="BL314" s="112">
        <v>4715.6092399999998</v>
      </c>
      <c r="BM314" s="112">
        <v>13101.30112</v>
      </c>
      <c r="BN314" s="112">
        <v>4350.5353500000001</v>
      </c>
      <c r="BO314" s="112">
        <v>12826.127329999999</v>
      </c>
      <c r="BP314" s="112">
        <v>21772.172139999999</v>
      </c>
      <c r="BQ314" s="112">
        <v>31157.07388</v>
      </c>
      <c r="BR314" s="112">
        <v>27200.48749</v>
      </c>
      <c r="BS314" s="112">
        <v>34330.948530000001</v>
      </c>
      <c r="BT314" s="112">
        <v>44180.38637</v>
      </c>
      <c r="BU314" s="112">
        <v>59640.354030000002</v>
      </c>
      <c r="BV314" s="112">
        <v>38726.608630000002</v>
      </c>
      <c r="BW314" s="112">
        <v>19321.647679999998</v>
      </c>
      <c r="BX314" s="112">
        <v>186958.39845000001</v>
      </c>
      <c r="BY314" s="112">
        <v>194089.03466999999</v>
      </c>
      <c r="BZ314" s="112">
        <v>263281.60048000002</v>
      </c>
      <c r="CA314" s="112">
        <v>215729.10913999999</v>
      </c>
      <c r="CB314" s="112">
        <v>219657.78344</v>
      </c>
      <c r="CC314" s="112">
        <v>238117.15617</v>
      </c>
      <c r="CD314" s="112">
        <v>259461.93614999999</v>
      </c>
      <c r="CE314" s="112">
        <v>245102.90966999999</v>
      </c>
      <c r="CF314" s="112">
        <v>222532.22041000001</v>
      </c>
      <c r="CG314" s="112">
        <v>-10107.49799</v>
      </c>
      <c r="CH314" s="112">
        <v>-3533.8943300000001</v>
      </c>
      <c r="CI314" s="112">
        <v>6151.8630999999996</v>
      </c>
      <c r="CJ314" s="112">
        <v>8945.4038299999993</v>
      </c>
      <c r="CK314" s="112">
        <v>16027.441639999999</v>
      </c>
      <c r="CL314" s="112">
        <v>24992.88033</v>
      </c>
      <c r="CM314" s="112">
        <v>39476.162279999997</v>
      </c>
      <c r="CN314" s="112">
        <v>16067.1669</v>
      </c>
      <c r="CO314" s="112">
        <v>-54.393070000000002</v>
      </c>
      <c r="CP314" s="113">
        <v>181534.65075</v>
      </c>
      <c r="CQ314" s="113">
        <v>177769.0442</v>
      </c>
      <c r="CR314" s="113">
        <v>183369.02927</v>
      </c>
      <c r="CS314" s="113">
        <v>194920.58697999999</v>
      </c>
      <c r="CT314" s="113">
        <v>228161.68337000001</v>
      </c>
      <c r="CU314" s="113">
        <v>254225.02640999999</v>
      </c>
      <c r="CV314" s="113">
        <v>284259.13144999999</v>
      </c>
      <c r="CW314" s="113">
        <v>298933.53839</v>
      </c>
      <c r="CX314" s="113">
        <v>307104.26905</v>
      </c>
      <c r="CY314" s="113">
        <v>208636.87001000001</v>
      </c>
      <c r="CZ314" s="113">
        <v>201725.67451000001</v>
      </c>
      <c r="DA314" s="113">
        <v>216455.26170999999</v>
      </c>
      <c r="DB314" s="113">
        <v>225516.16656000001</v>
      </c>
      <c r="DC314" s="113">
        <v>262136.80562</v>
      </c>
      <c r="DD314" s="113">
        <v>286205.67567999999</v>
      </c>
      <c r="DE314" s="113">
        <v>322300.04415999999</v>
      </c>
      <c r="DF314" s="113">
        <v>336269.35028999997</v>
      </c>
      <c r="DG314" s="113">
        <v>345183.65886999998</v>
      </c>
      <c r="DH314" s="113">
        <v>101198.94231</v>
      </c>
      <c r="DI314" s="113">
        <v>97567.859079999995</v>
      </c>
      <c r="DJ314" s="113">
        <v>105318.31748</v>
      </c>
      <c r="DK314" s="113">
        <v>105729.48834</v>
      </c>
      <c r="DL314" s="113">
        <v>125357.92001</v>
      </c>
      <c r="DM314" s="113">
        <v>125013.71597999999</v>
      </c>
      <c r="DN314" s="113">
        <v>122730.45185</v>
      </c>
      <c r="DO314" s="113">
        <v>120802.53582999999</v>
      </c>
      <c r="DP314" s="113">
        <v>130534.72665</v>
      </c>
      <c r="DQ314" s="112">
        <v>107437.9277</v>
      </c>
      <c r="DR314" s="112">
        <v>104157.81543</v>
      </c>
      <c r="DS314" s="112">
        <v>111136.94422999999</v>
      </c>
      <c r="DT314" s="112">
        <v>119786.67822</v>
      </c>
      <c r="DU314" s="112">
        <v>136778.88561</v>
      </c>
      <c r="DV314" s="112">
        <v>161191.95970000001</v>
      </c>
      <c r="DW314" s="112">
        <v>199569.59231000001</v>
      </c>
      <c r="DX314" s="112">
        <v>215466.81445999999</v>
      </c>
      <c r="DY314" s="112">
        <v>214648.93221999999</v>
      </c>
      <c r="DZ314" s="112">
        <v>3637.7841600000002</v>
      </c>
      <c r="EA314" s="112">
        <v>2232.3757300000002</v>
      </c>
      <c r="EB314" s="112">
        <v>2183.8921799999998</v>
      </c>
      <c r="EC314" s="112">
        <v>2579.8919700000001</v>
      </c>
      <c r="ED314" s="112">
        <v>2209.6799700000001</v>
      </c>
      <c r="EE314" s="112">
        <v>2337.63024</v>
      </c>
      <c r="EF314" s="112">
        <v>2310.8762099999999</v>
      </c>
      <c r="EG314" s="112">
        <v>2122.8585499999999</v>
      </c>
      <c r="EH314" s="112">
        <v>2005.1977899999999</v>
      </c>
      <c r="EI314" s="112">
        <v>15805.12016</v>
      </c>
      <c r="EJ314" s="112">
        <v>19871.993729999998</v>
      </c>
      <c r="EK314" s="112">
        <v>18742.155180000002</v>
      </c>
      <c r="EL314" s="112">
        <v>17650.69197</v>
      </c>
      <c r="EM314" s="112">
        <v>18591.470969999998</v>
      </c>
      <c r="EN314" s="112">
        <v>18560.979240000001</v>
      </c>
      <c r="EO314" s="112">
        <v>21142.371210000001</v>
      </c>
      <c r="EP314" s="112">
        <v>21167.279549999999</v>
      </c>
      <c r="EQ314" s="114">
        <v>21575.212790000001</v>
      </c>
    </row>
    <row r="315" spans="1:147" x14ac:dyDescent="0.25">
      <c r="A315" s="110" t="s">
        <v>117</v>
      </c>
      <c r="B315" s="110">
        <v>5939</v>
      </c>
      <c r="C315" s="110"/>
      <c r="D315" s="111">
        <v>11677.71342</v>
      </c>
      <c r="E315" s="111">
        <v>12378.97466</v>
      </c>
      <c r="F315" s="111">
        <v>13143.19274</v>
      </c>
      <c r="G315" s="111">
        <v>13872.026459999999</v>
      </c>
      <c r="H315" s="111">
        <v>14576.71667</v>
      </c>
      <c r="I315" s="111">
        <v>15394.5725</v>
      </c>
      <c r="J315" s="111">
        <v>15106.28521</v>
      </c>
      <c r="K315" s="111">
        <v>14644.986989999999</v>
      </c>
      <c r="L315" s="111">
        <v>16437.710019999999</v>
      </c>
      <c r="M315" s="111">
        <v>12898.174849999999</v>
      </c>
      <c r="N315" s="111">
        <v>12634.917530000001</v>
      </c>
      <c r="O315" s="111">
        <v>13853.87873</v>
      </c>
      <c r="P315" s="111">
        <v>15070.117819999999</v>
      </c>
      <c r="Q315" s="111">
        <v>15233.42621</v>
      </c>
      <c r="R315" s="111">
        <v>15451.28737</v>
      </c>
      <c r="S315" s="111">
        <v>15672.50525</v>
      </c>
      <c r="T315" s="111">
        <v>14979.172280000001</v>
      </c>
      <c r="U315" s="111">
        <v>16811.943090000001</v>
      </c>
      <c r="V315" s="112">
        <v>-1220.4614300000001</v>
      </c>
      <c r="W315" s="112">
        <v>-255.94287000000099</v>
      </c>
      <c r="X315" s="112">
        <v>-710.68598999999995</v>
      </c>
      <c r="Y315" s="112">
        <v>-1198.0913599999999</v>
      </c>
      <c r="Z315" s="112">
        <v>-656.70953999999995</v>
      </c>
      <c r="AA315" s="112">
        <v>-56.714869999999799</v>
      </c>
      <c r="AB315" s="112">
        <v>-566.22004000000004</v>
      </c>
      <c r="AC315" s="112">
        <v>-334.18529000000098</v>
      </c>
      <c r="AD315" s="112">
        <v>-374.23307000000199</v>
      </c>
      <c r="AE315" s="111">
        <v>10295.32408</v>
      </c>
      <c r="AF315" s="111">
        <v>11245.5671</v>
      </c>
      <c r="AG315" s="111">
        <v>11629.428250000001</v>
      </c>
      <c r="AH315" s="111">
        <v>12500.71199</v>
      </c>
      <c r="AI315" s="111">
        <v>12770.532649999999</v>
      </c>
      <c r="AJ315" s="111">
        <v>13426.94607</v>
      </c>
      <c r="AK315" s="111">
        <v>13328.56511</v>
      </c>
      <c r="AL315" s="111">
        <v>12929.386990000001</v>
      </c>
      <c r="AM315" s="111">
        <v>13682.939920000001</v>
      </c>
      <c r="AN315" s="112">
        <v>2602.85077</v>
      </c>
      <c r="AO315" s="112">
        <v>1389.35043</v>
      </c>
      <c r="AP315" s="112">
        <v>2224.45048</v>
      </c>
      <c r="AQ315" s="112">
        <v>2569.4058300000002</v>
      </c>
      <c r="AR315" s="112">
        <v>2462.89356</v>
      </c>
      <c r="AS315" s="112">
        <v>2024.3413</v>
      </c>
      <c r="AT315" s="112">
        <v>2343.9401400000002</v>
      </c>
      <c r="AU315" s="112">
        <v>2049.7852899999998</v>
      </c>
      <c r="AV315" s="112">
        <v>3129.00317</v>
      </c>
      <c r="AW315" s="113">
        <v>1690.3605500000001</v>
      </c>
      <c r="AX315" s="113">
        <v>4589.6862000000001</v>
      </c>
      <c r="AY315" s="113">
        <v>3774.3157700000002</v>
      </c>
      <c r="AZ315" s="113">
        <v>1102.9967799999999</v>
      </c>
      <c r="BA315" s="113">
        <v>789.71294999999998</v>
      </c>
      <c r="BB315" s="113">
        <v>1083.0934999999999</v>
      </c>
      <c r="BC315" s="113">
        <v>6099.2032200000003</v>
      </c>
      <c r="BD315" s="113">
        <v>3825.16624</v>
      </c>
      <c r="BE315" s="113">
        <v>6936.0152200000002</v>
      </c>
      <c r="BF315" s="112">
        <v>85.698999999999998</v>
      </c>
      <c r="BG315" s="112">
        <v>15.023</v>
      </c>
      <c r="BH315" s="112">
        <v>32.920900000000003</v>
      </c>
      <c r="BI315" s="112">
        <v>13.936</v>
      </c>
      <c r="BJ315" s="112">
        <v>11.2288</v>
      </c>
      <c r="BK315" s="112">
        <v>0</v>
      </c>
      <c r="BL315" s="112">
        <v>276.58699999999999</v>
      </c>
      <c r="BM315" s="112">
        <v>0</v>
      </c>
      <c r="BN315" s="112">
        <v>0</v>
      </c>
      <c r="BO315" s="112">
        <v>1604.66155</v>
      </c>
      <c r="BP315" s="112">
        <v>4574.6632</v>
      </c>
      <c r="BQ315" s="112">
        <v>3741.3948700000001</v>
      </c>
      <c r="BR315" s="112">
        <v>1089.06078</v>
      </c>
      <c r="BS315" s="112">
        <v>778.48415</v>
      </c>
      <c r="BT315" s="112">
        <v>1083.0934999999999</v>
      </c>
      <c r="BU315" s="112">
        <v>5822.6162199999999</v>
      </c>
      <c r="BV315" s="112">
        <v>3825.16624</v>
      </c>
      <c r="BW315" s="112">
        <v>6936.0152200000002</v>
      </c>
      <c r="BX315" s="112">
        <v>11985.68463</v>
      </c>
      <c r="BY315" s="112">
        <v>15835.2533</v>
      </c>
      <c r="BZ315" s="112">
        <v>15403.74402</v>
      </c>
      <c r="CA315" s="112">
        <v>13603.708769999999</v>
      </c>
      <c r="CB315" s="112">
        <v>13560.2456</v>
      </c>
      <c r="CC315" s="112">
        <v>14510.039570000001</v>
      </c>
      <c r="CD315" s="112">
        <v>19427.768329999999</v>
      </c>
      <c r="CE315" s="112">
        <v>16754.553230000001</v>
      </c>
      <c r="CF315" s="112">
        <v>20618.955139999998</v>
      </c>
      <c r="CG315" s="112">
        <v>-998.18921999999998</v>
      </c>
      <c r="CH315" s="112">
        <v>3185.31277</v>
      </c>
      <c r="CI315" s="112">
        <v>1516.9443900000001</v>
      </c>
      <c r="CJ315" s="112">
        <v>-1480.3450499999999</v>
      </c>
      <c r="CK315" s="112">
        <v>-1684.40941</v>
      </c>
      <c r="CL315" s="112">
        <v>-941.24779999999998</v>
      </c>
      <c r="CM315" s="112">
        <v>3478.6760800000002</v>
      </c>
      <c r="CN315" s="112">
        <v>1775.38095</v>
      </c>
      <c r="CO315" s="112">
        <v>3807.0120499999998</v>
      </c>
      <c r="CP315" s="113">
        <v>17929.45001</v>
      </c>
      <c r="CQ315" s="113">
        <v>19134.8</v>
      </c>
      <c r="CR315" s="113">
        <v>23133.3</v>
      </c>
      <c r="CS315" s="113">
        <v>22045.8</v>
      </c>
      <c r="CT315" s="113">
        <v>20473.3</v>
      </c>
      <c r="CU315" s="113">
        <v>19635.8</v>
      </c>
      <c r="CV315" s="113">
        <v>19044.55</v>
      </c>
      <c r="CW315" s="113">
        <v>22334.542700000002</v>
      </c>
      <c r="CX315" s="113">
        <v>25349.55</v>
      </c>
      <c r="CY315" s="113">
        <v>19937.30112</v>
      </c>
      <c r="CZ315" s="113">
        <v>22079.740109999999</v>
      </c>
      <c r="DA315" s="113">
        <v>25213.326799999999</v>
      </c>
      <c r="DB315" s="113">
        <v>24226.165990000001</v>
      </c>
      <c r="DC315" s="113">
        <v>24003.92481</v>
      </c>
      <c r="DD315" s="113">
        <v>22134.80629</v>
      </c>
      <c r="DE315" s="113">
        <v>21492.990689999999</v>
      </c>
      <c r="DF315" s="113">
        <v>24872.214599999999</v>
      </c>
      <c r="DG315" s="113">
        <v>28184.928540000001</v>
      </c>
      <c r="DH315" s="113">
        <v>13457.223959999999</v>
      </c>
      <c r="DI315" s="113">
        <v>12914.99438</v>
      </c>
      <c r="DJ315" s="113">
        <v>14897.809950000001</v>
      </c>
      <c r="DK315" s="113">
        <v>15597.15367</v>
      </c>
      <c r="DL315" s="113">
        <v>17744.15985</v>
      </c>
      <c r="DM315" s="113">
        <v>16872.660230000001</v>
      </c>
      <c r="DN315" s="113">
        <v>12752.16855</v>
      </c>
      <c r="DO315" s="113">
        <v>14356.01151</v>
      </c>
      <c r="DP315" s="113">
        <v>13844.5083</v>
      </c>
      <c r="DQ315" s="112">
        <v>6480.0771599999998</v>
      </c>
      <c r="DR315" s="112">
        <v>9164.7457300000005</v>
      </c>
      <c r="DS315" s="112">
        <v>10315.51685</v>
      </c>
      <c r="DT315" s="112">
        <v>8629.0123199999998</v>
      </c>
      <c r="DU315" s="112">
        <v>6259.7649600000004</v>
      </c>
      <c r="DV315" s="112">
        <v>5262.14606</v>
      </c>
      <c r="DW315" s="112">
        <v>8740.8221400000002</v>
      </c>
      <c r="DX315" s="112">
        <v>10516.203090000001</v>
      </c>
      <c r="DY315" s="112">
        <v>14340.420239999999</v>
      </c>
      <c r="DZ315" s="112">
        <v>262.17520000000002</v>
      </c>
      <c r="EA315" s="112">
        <v>244.38436999999999</v>
      </c>
      <c r="EB315" s="112">
        <v>241.31369000000001</v>
      </c>
      <c r="EC315" s="112">
        <v>155.97496000000001</v>
      </c>
      <c r="ED315" s="112">
        <v>128.27160000000001</v>
      </c>
      <c r="EE315" s="112">
        <v>32.697470000000003</v>
      </c>
      <c r="EF315" s="112">
        <v>-11.09014</v>
      </c>
      <c r="EG315" s="112">
        <v>-56.999589999999998</v>
      </c>
      <c r="EH315" s="112">
        <v>-49.706499999999998</v>
      </c>
      <c r="EI315" s="112">
        <v>1644.5642</v>
      </c>
      <c r="EJ315" s="112">
        <v>1377.7923699999999</v>
      </c>
      <c r="EK315" s="112">
        <v>1755.0776900000001</v>
      </c>
      <c r="EL315" s="112">
        <v>1527.2889600000001</v>
      </c>
      <c r="EM315" s="112">
        <v>1934.4556</v>
      </c>
      <c r="EN315" s="112">
        <v>2000.32347</v>
      </c>
      <c r="EO315" s="112">
        <v>1766.62986</v>
      </c>
      <c r="EP315" s="112">
        <v>1658.60041</v>
      </c>
      <c r="EQ315" s="114">
        <v>2705.0635000000002</v>
      </c>
    </row>
    <row r="316" spans="1:147" x14ac:dyDescent="0.25">
      <c r="A316" s="110" t="s">
        <v>116</v>
      </c>
      <c r="B316" s="110">
        <v>5415</v>
      </c>
      <c r="C316" s="110"/>
      <c r="D316" s="111">
        <v>5550.8003900000003</v>
      </c>
      <c r="E316" s="111">
        <v>5502.0667199999998</v>
      </c>
      <c r="F316" s="111">
        <v>5773.2042199999996</v>
      </c>
      <c r="G316" s="111">
        <v>6211.7590499999997</v>
      </c>
      <c r="H316" s="111">
        <v>5553.0649100000001</v>
      </c>
      <c r="I316" s="111">
        <v>5518.4731599999996</v>
      </c>
      <c r="J316" s="111">
        <v>5862.1103800000001</v>
      </c>
      <c r="K316" s="111">
        <v>5744.47804</v>
      </c>
      <c r="L316" s="111">
        <v>5830.1144700000004</v>
      </c>
      <c r="M316" s="111">
        <v>6256.85167</v>
      </c>
      <c r="N316" s="111">
        <v>5759.1709300000002</v>
      </c>
      <c r="O316" s="111">
        <v>5312.7604799999999</v>
      </c>
      <c r="P316" s="111">
        <v>5365.1782400000002</v>
      </c>
      <c r="Q316" s="111">
        <v>5787.0263299999997</v>
      </c>
      <c r="R316" s="111">
        <v>5681.7377200000001</v>
      </c>
      <c r="S316" s="111">
        <v>6167.2583599999998</v>
      </c>
      <c r="T316" s="111">
        <v>5856.2168799999999</v>
      </c>
      <c r="U316" s="111">
        <v>6007.23099</v>
      </c>
      <c r="V316" s="112">
        <v>-706.05128000000002</v>
      </c>
      <c r="W316" s="112">
        <v>-257.10421000000002</v>
      </c>
      <c r="X316" s="112">
        <v>460.44373999999999</v>
      </c>
      <c r="Y316" s="112">
        <v>846.58080999999902</v>
      </c>
      <c r="Z316" s="112">
        <v>-233.96142</v>
      </c>
      <c r="AA316" s="112">
        <v>-163.26456000000101</v>
      </c>
      <c r="AB316" s="112">
        <v>-305.14798000000002</v>
      </c>
      <c r="AC316" s="112">
        <v>-111.73884</v>
      </c>
      <c r="AD316" s="112">
        <v>-177.11652000000001</v>
      </c>
      <c r="AE316" s="111">
        <v>5267.1085400000002</v>
      </c>
      <c r="AF316" s="111">
        <v>5239.0667199999998</v>
      </c>
      <c r="AG316" s="111">
        <v>5570.2042199999996</v>
      </c>
      <c r="AH316" s="111">
        <v>5927.6543000000001</v>
      </c>
      <c r="AI316" s="111">
        <v>5269.2649099999999</v>
      </c>
      <c r="AJ316" s="111">
        <v>5223.1731600000003</v>
      </c>
      <c r="AK316" s="111">
        <v>5582.0882300000003</v>
      </c>
      <c r="AL316" s="111">
        <v>5465.3987900000002</v>
      </c>
      <c r="AM316" s="111">
        <v>5550.3144700000003</v>
      </c>
      <c r="AN316" s="112">
        <v>989.74312999999995</v>
      </c>
      <c r="AO316" s="112">
        <v>520.10420999999997</v>
      </c>
      <c r="AP316" s="112">
        <v>-257.44373999999999</v>
      </c>
      <c r="AQ316" s="112">
        <v>-562.47605999999996</v>
      </c>
      <c r="AR316" s="112">
        <v>517.76142000000004</v>
      </c>
      <c r="AS316" s="112">
        <v>458.56455999999997</v>
      </c>
      <c r="AT316" s="112">
        <v>585.17012999999997</v>
      </c>
      <c r="AU316" s="112">
        <v>390.81808999999998</v>
      </c>
      <c r="AV316" s="112">
        <v>456.91651999999999</v>
      </c>
      <c r="AW316" s="113">
        <v>373.67259999999999</v>
      </c>
      <c r="AX316" s="113">
        <v>114.59520000000001</v>
      </c>
      <c r="AY316" s="113">
        <v>18.913550000000001</v>
      </c>
      <c r="AZ316" s="113">
        <v>239.1549</v>
      </c>
      <c r="BA316" s="113">
        <v>65.665850000000006</v>
      </c>
      <c r="BB316" s="113">
        <v>333.39488</v>
      </c>
      <c r="BC316" s="113">
        <v>275.09955000000002</v>
      </c>
      <c r="BD316" s="113">
        <v>172.84967</v>
      </c>
      <c r="BE316" s="113">
        <v>564.61617999999999</v>
      </c>
      <c r="BF316" s="112">
        <v>63.917099999999998</v>
      </c>
      <c r="BG316" s="112">
        <v>26.74</v>
      </c>
      <c r="BH316" s="112">
        <v>50.830300000000001</v>
      </c>
      <c r="BI316" s="112">
        <v>0</v>
      </c>
      <c r="BJ316" s="112">
        <v>0</v>
      </c>
      <c r="BK316" s="112">
        <v>45</v>
      </c>
      <c r="BL316" s="112">
        <v>39.994999999999997</v>
      </c>
      <c r="BM316" s="112">
        <v>33.465200000000003</v>
      </c>
      <c r="BN316" s="112">
        <v>31.488</v>
      </c>
      <c r="BO316" s="112">
        <v>309.75549999999998</v>
      </c>
      <c r="BP316" s="112">
        <v>87.855199999999996</v>
      </c>
      <c r="BQ316" s="112">
        <v>-31.91675</v>
      </c>
      <c r="BR316" s="112">
        <v>239.1549</v>
      </c>
      <c r="BS316" s="112">
        <v>65.665850000000006</v>
      </c>
      <c r="BT316" s="112">
        <v>288.39488</v>
      </c>
      <c r="BU316" s="112">
        <v>235.10454999999999</v>
      </c>
      <c r="BV316" s="112">
        <v>139.38446999999999</v>
      </c>
      <c r="BW316" s="112">
        <v>533.12818000000004</v>
      </c>
      <c r="BX316" s="112">
        <v>5640.7811400000001</v>
      </c>
      <c r="BY316" s="112">
        <v>5353.6619199999996</v>
      </c>
      <c r="BZ316" s="112">
        <v>5589.1177699999998</v>
      </c>
      <c r="CA316" s="112">
        <v>6166.8091999999997</v>
      </c>
      <c r="CB316" s="112">
        <v>5334.9307600000002</v>
      </c>
      <c r="CC316" s="112">
        <v>5556.5680400000001</v>
      </c>
      <c r="CD316" s="112">
        <v>5857.1877800000002</v>
      </c>
      <c r="CE316" s="112">
        <v>5638.2484599999998</v>
      </c>
      <c r="CF316" s="112">
        <v>6114.9306500000002</v>
      </c>
      <c r="CG316" s="112">
        <v>-679.98762999999997</v>
      </c>
      <c r="CH316" s="112">
        <v>-432.24901</v>
      </c>
      <c r="CI316" s="112">
        <v>225.52699000000001</v>
      </c>
      <c r="CJ316" s="112">
        <v>801.63095999999996</v>
      </c>
      <c r="CK316" s="112">
        <v>-452.09557000000001</v>
      </c>
      <c r="CL316" s="112">
        <v>-170.16968</v>
      </c>
      <c r="CM316" s="112">
        <v>-350.06558000000001</v>
      </c>
      <c r="CN316" s="112">
        <v>-251.43361999999999</v>
      </c>
      <c r="CO316" s="112">
        <v>76.211659999999995</v>
      </c>
      <c r="CP316" s="113">
        <v>4390.7280000000001</v>
      </c>
      <c r="CQ316" s="113">
        <v>4235.5559999999996</v>
      </c>
      <c r="CR316" s="113">
        <v>4055.5839999999998</v>
      </c>
      <c r="CS316" s="113">
        <v>4275.6120000000001</v>
      </c>
      <c r="CT316" s="113">
        <v>4147.1400000000003</v>
      </c>
      <c r="CU316" s="113">
        <v>4291.74</v>
      </c>
      <c r="CV316" s="113">
        <v>4143.1400000000003</v>
      </c>
      <c r="CW316" s="113">
        <v>3994.54</v>
      </c>
      <c r="CX316" s="113">
        <v>4295.9399999999996</v>
      </c>
      <c r="CY316" s="113">
        <v>5056.0724600000003</v>
      </c>
      <c r="CZ316" s="113">
        <v>5273.8550299999997</v>
      </c>
      <c r="DA316" s="113">
        <v>4503.5918000000001</v>
      </c>
      <c r="DB316" s="113">
        <v>5192.4452000000001</v>
      </c>
      <c r="DC316" s="113">
        <v>4670.1541100000004</v>
      </c>
      <c r="DD316" s="113">
        <v>4813.8169099999996</v>
      </c>
      <c r="DE316" s="113">
        <v>4846.3503199999996</v>
      </c>
      <c r="DF316" s="113">
        <v>4859.7373200000002</v>
      </c>
      <c r="DG316" s="113">
        <v>5110.9675800000005</v>
      </c>
      <c r="DH316" s="113">
        <v>3876.7648600000002</v>
      </c>
      <c r="DI316" s="113">
        <v>4570.7964400000001</v>
      </c>
      <c r="DJ316" s="113">
        <v>3635.0062200000002</v>
      </c>
      <c r="DK316" s="113">
        <v>3522.2286600000002</v>
      </c>
      <c r="DL316" s="113">
        <v>3452.03314</v>
      </c>
      <c r="DM316" s="113">
        <v>3765.86562</v>
      </c>
      <c r="DN316" s="113">
        <v>4148.46461</v>
      </c>
      <c r="DO316" s="113">
        <v>4413.2852300000004</v>
      </c>
      <c r="DP316" s="113">
        <v>4588.3038299999998</v>
      </c>
      <c r="DQ316" s="112">
        <v>1179.3076000000001</v>
      </c>
      <c r="DR316" s="112">
        <v>703.05858999999998</v>
      </c>
      <c r="DS316" s="112">
        <v>868.58558000000005</v>
      </c>
      <c r="DT316" s="112">
        <v>1670.2165399999999</v>
      </c>
      <c r="DU316" s="112">
        <v>1218.1209699999999</v>
      </c>
      <c r="DV316" s="112">
        <v>1047.95129</v>
      </c>
      <c r="DW316" s="112">
        <v>697.88571000000002</v>
      </c>
      <c r="DX316" s="112">
        <v>446.45209</v>
      </c>
      <c r="DY316" s="112">
        <v>522.66375000000005</v>
      </c>
      <c r="DZ316" s="112">
        <v>44.735199999999999</v>
      </c>
      <c r="EA316" s="112">
        <v>37.21425</v>
      </c>
      <c r="EB316" s="112">
        <v>2.2222</v>
      </c>
      <c r="EC316" s="112">
        <v>25.085609999999999</v>
      </c>
      <c r="ED316" s="112">
        <v>15.97578</v>
      </c>
      <c r="EE316" s="112">
        <v>-9.84971</v>
      </c>
      <c r="EF316" s="112">
        <v>-19.252279999999999</v>
      </c>
      <c r="EG316" s="112">
        <v>-23.81954</v>
      </c>
      <c r="EH316" s="112">
        <v>-26.593</v>
      </c>
      <c r="EI316" s="112">
        <v>328.42720000000003</v>
      </c>
      <c r="EJ316" s="112">
        <v>300.21424999999999</v>
      </c>
      <c r="EK316" s="112">
        <v>205.22219999999999</v>
      </c>
      <c r="EL316" s="112">
        <v>309.19060999999999</v>
      </c>
      <c r="EM316" s="112">
        <v>299.77578</v>
      </c>
      <c r="EN316" s="112">
        <v>285.45029</v>
      </c>
      <c r="EO316" s="112">
        <v>260.76972000000001</v>
      </c>
      <c r="EP316" s="112">
        <v>255.25945999999999</v>
      </c>
      <c r="EQ316" s="114">
        <v>253.20699999999999</v>
      </c>
    </row>
    <row r="317" spans="1:147" x14ac:dyDescent="0.25">
      <c r="A317" s="70" t="s">
        <v>448</v>
      </c>
      <c r="D317" s="71">
        <f>SUM(D17:D316)</f>
        <v>5042311.1652000006</v>
      </c>
      <c r="E317" s="71">
        <f t="shared" ref="E317:BP317" si="0">SUM(E17:E316)</f>
        <v>5116987.9817600008</v>
      </c>
      <c r="F317" s="71">
        <f t="shared" si="0"/>
        <v>5219275.0429199999</v>
      </c>
      <c r="G317" s="71">
        <f t="shared" si="0"/>
        <v>5268284.8027199982</v>
      </c>
      <c r="H317" s="71">
        <f t="shared" si="0"/>
        <v>5402094.7432299973</v>
      </c>
      <c r="I317" s="71">
        <f t="shared" si="0"/>
        <v>5463108.4730000021</v>
      </c>
      <c r="J317" s="71">
        <f t="shared" si="0"/>
        <v>5664485.2686200002</v>
      </c>
      <c r="K317" s="71">
        <f t="shared" si="0"/>
        <v>5690332.3603499988</v>
      </c>
      <c r="L317" s="71">
        <f t="shared" si="0"/>
        <v>5749378.7133799931</v>
      </c>
      <c r="M317" s="71">
        <f t="shared" si="0"/>
        <v>5293867.74022</v>
      </c>
      <c r="N317" s="71">
        <f t="shared" si="0"/>
        <v>5282284.0026299972</v>
      </c>
      <c r="O317" s="71">
        <f t="shared" si="0"/>
        <v>5428254.4518500045</v>
      </c>
      <c r="P317" s="71">
        <f t="shared" si="0"/>
        <v>5392423.829979999</v>
      </c>
      <c r="Q317" s="71">
        <f t="shared" si="0"/>
        <v>5519934.7713400032</v>
      </c>
      <c r="R317" s="71">
        <f t="shared" si="0"/>
        <v>5591244.4069199972</v>
      </c>
      <c r="S317" s="71">
        <f t="shared" si="0"/>
        <v>5736025.109610009</v>
      </c>
      <c r="T317" s="71">
        <f t="shared" si="0"/>
        <v>5818018.6489000004</v>
      </c>
      <c r="U317" s="71">
        <f t="shared" si="0"/>
        <v>6006534.6743999943</v>
      </c>
      <c r="V317" s="71">
        <f t="shared" si="0"/>
        <v>-251556.57501999984</v>
      </c>
      <c r="W317" s="71">
        <f t="shared" si="0"/>
        <v>-165296.02086999989</v>
      </c>
      <c r="X317" s="71">
        <f t="shared" si="0"/>
        <v>-208979.40893000003</v>
      </c>
      <c r="Y317" s="71">
        <f t="shared" si="0"/>
        <v>-124139.02725999997</v>
      </c>
      <c r="Z317" s="71">
        <f t="shared" si="0"/>
        <v>-117840.02810999993</v>
      </c>
      <c r="AA317" s="71">
        <f t="shared" si="0"/>
        <v>-128135.93392000007</v>
      </c>
      <c r="AB317" s="71">
        <f t="shared" si="0"/>
        <v>-71539.840990000055</v>
      </c>
      <c r="AC317" s="71">
        <f t="shared" si="0"/>
        <v>-127686.28854999988</v>
      </c>
      <c r="AD317" s="71">
        <f t="shared" si="0"/>
        <v>-257155.96101999984</v>
      </c>
      <c r="AE317" s="71">
        <f t="shared" si="0"/>
        <v>4724097.0900500016</v>
      </c>
      <c r="AF317" s="71">
        <f t="shared" si="0"/>
        <v>4801136.5599000016</v>
      </c>
      <c r="AG317" s="71">
        <f t="shared" si="0"/>
        <v>4907751.8039499978</v>
      </c>
      <c r="AH317" s="71">
        <f t="shared" si="0"/>
        <v>4944234.1540199993</v>
      </c>
      <c r="AI317" s="71">
        <f t="shared" si="0"/>
        <v>5074480.8965900028</v>
      </c>
      <c r="AJ317" s="71">
        <f t="shared" si="0"/>
        <v>5124082.3855399983</v>
      </c>
      <c r="AK317" s="71">
        <f t="shared" si="0"/>
        <v>5315218.5673299981</v>
      </c>
      <c r="AL317" s="71">
        <f t="shared" si="0"/>
        <v>5336804.9703200031</v>
      </c>
      <c r="AM317" s="71">
        <f t="shared" si="0"/>
        <v>5376239.9321199926</v>
      </c>
      <c r="AN317" s="71">
        <f t="shared" si="0"/>
        <v>569770.65017000004</v>
      </c>
      <c r="AO317" s="71">
        <f t="shared" si="0"/>
        <v>481147.44272999995</v>
      </c>
      <c r="AP317" s="71">
        <f t="shared" si="0"/>
        <v>520502.64789999987</v>
      </c>
      <c r="AQ317" s="71">
        <f t="shared" si="0"/>
        <v>448189.67596000008</v>
      </c>
      <c r="AR317" s="71">
        <f t="shared" si="0"/>
        <v>445453.87475000019</v>
      </c>
      <c r="AS317" s="71">
        <f t="shared" si="0"/>
        <v>467162.02137999999</v>
      </c>
      <c r="AT317" s="71">
        <f t="shared" si="0"/>
        <v>420806.54227999976</v>
      </c>
      <c r="AU317" s="71">
        <f t="shared" si="0"/>
        <v>481213.67857999989</v>
      </c>
      <c r="AV317" s="71">
        <f t="shared" si="0"/>
        <v>630294.74228000047</v>
      </c>
      <c r="AW317" s="71">
        <f t="shared" si="0"/>
        <v>636697.39917999995</v>
      </c>
      <c r="AX317" s="71">
        <f t="shared" si="0"/>
        <v>684267.09549999982</v>
      </c>
      <c r="AY317" s="71">
        <f t="shared" si="0"/>
        <v>761292.97297000012</v>
      </c>
      <c r="AZ317" s="71">
        <f t="shared" si="0"/>
        <v>690337.37589000002</v>
      </c>
      <c r="BA317" s="71">
        <f t="shared" si="0"/>
        <v>672730.62546999974</v>
      </c>
      <c r="BB317" s="71">
        <f t="shared" si="0"/>
        <v>676902.47261999978</v>
      </c>
      <c r="BC317" s="71">
        <f t="shared" si="0"/>
        <v>719403.2276400004</v>
      </c>
      <c r="BD317" s="71">
        <f t="shared" si="0"/>
        <v>641499.82322999975</v>
      </c>
      <c r="BE317" s="71">
        <f t="shared" si="0"/>
        <v>719039.60425999982</v>
      </c>
      <c r="BF317" s="71">
        <f t="shared" si="0"/>
        <v>87745.115590000001</v>
      </c>
      <c r="BG317" s="71">
        <f t="shared" si="0"/>
        <v>80430.482189999995</v>
      </c>
      <c r="BH317" s="71">
        <f t="shared" si="0"/>
        <v>183189.51185999997</v>
      </c>
      <c r="BI317" s="71">
        <f t="shared" si="0"/>
        <v>112196.04676</v>
      </c>
      <c r="BJ317" s="71">
        <f t="shared" si="0"/>
        <v>82458.994020000027</v>
      </c>
      <c r="BK317" s="71">
        <f t="shared" si="0"/>
        <v>100962.47408000001</v>
      </c>
      <c r="BL317" s="71">
        <f t="shared" si="0"/>
        <v>104039.07906000008</v>
      </c>
      <c r="BM317" s="71">
        <f t="shared" si="0"/>
        <v>113983.84529000007</v>
      </c>
      <c r="BN317" s="71">
        <f t="shared" si="0"/>
        <v>112200.63759000003</v>
      </c>
      <c r="BO317" s="71">
        <f t="shared" si="0"/>
        <v>548952.28359000036</v>
      </c>
      <c r="BP317" s="71">
        <f t="shared" si="0"/>
        <v>603836.61330999993</v>
      </c>
      <c r="BQ317" s="71">
        <f t="shared" ref="BQ317:EB317" si="1">SUM(BQ17:BQ316)</f>
        <v>578103.46111000027</v>
      </c>
      <c r="BR317" s="71">
        <f t="shared" si="1"/>
        <v>578141.32912999962</v>
      </c>
      <c r="BS317" s="71">
        <f t="shared" si="1"/>
        <v>590271.63144999999</v>
      </c>
      <c r="BT317" s="71">
        <f t="shared" si="1"/>
        <v>575939.99853999994</v>
      </c>
      <c r="BU317" s="71">
        <f t="shared" si="1"/>
        <v>615364.14858000015</v>
      </c>
      <c r="BV317" s="71">
        <f t="shared" si="1"/>
        <v>527515.97794000001</v>
      </c>
      <c r="BW317" s="71">
        <f t="shared" si="1"/>
        <v>606838.96666999976</v>
      </c>
      <c r="BX317" s="71">
        <f t="shared" si="1"/>
        <v>5360794.4892300004</v>
      </c>
      <c r="BY317" s="71">
        <f t="shared" si="1"/>
        <v>5485403.6554000052</v>
      </c>
      <c r="BZ317" s="71">
        <f t="shared" si="1"/>
        <v>5669044.7769199954</v>
      </c>
      <c r="CA317" s="71">
        <f t="shared" si="1"/>
        <v>5634571.5299100019</v>
      </c>
      <c r="CB317" s="71">
        <f t="shared" si="1"/>
        <v>5747211.5220600003</v>
      </c>
      <c r="CC317" s="71">
        <f t="shared" si="1"/>
        <v>5800984.8581600031</v>
      </c>
      <c r="CD317" s="71">
        <f t="shared" si="1"/>
        <v>6034621.7949700039</v>
      </c>
      <c r="CE317" s="71">
        <f t="shared" si="1"/>
        <v>5978304.7935499968</v>
      </c>
      <c r="CF317" s="71">
        <f t="shared" si="1"/>
        <v>6095279.5363799985</v>
      </c>
      <c r="CG317" s="71">
        <f t="shared" si="1"/>
        <v>-20818.366580000005</v>
      </c>
      <c r="CH317" s="71">
        <f t="shared" si="1"/>
        <v>122689.17058000001</v>
      </c>
      <c r="CI317" s="71">
        <f t="shared" si="1"/>
        <v>57600.813209999986</v>
      </c>
      <c r="CJ317" s="71">
        <f t="shared" si="1"/>
        <v>129951.65316999995</v>
      </c>
      <c r="CK317" s="71">
        <f t="shared" si="1"/>
        <v>144817.7567</v>
      </c>
      <c r="CL317" s="71">
        <f t="shared" si="1"/>
        <v>108777.97716000001</v>
      </c>
      <c r="CM317" s="71">
        <f t="shared" si="1"/>
        <v>194557.60629999993</v>
      </c>
      <c r="CN317" s="71">
        <f t="shared" si="1"/>
        <v>46302.29935999999</v>
      </c>
      <c r="CO317" s="71">
        <f t="shared" si="1"/>
        <v>-23455.775609999986</v>
      </c>
      <c r="CP317" s="71">
        <f t="shared" si="1"/>
        <v>5449662.0349800019</v>
      </c>
      <c r="CQ317" s="71">
        <f t="shared" si="1"/>
        <v>5604068.7123100022</v>
      </c>
      <c r="CR317" s="71">
        <f t="shared" si="1"/>
        <v>5751063.3119100006</v>
      </c>
      <c r="CS317" s="71">
        <f t="shared" si="1"/>
        <v>5885539.8045700006</v>
      </c>
      <c r="CT317" s="71">
        <f t="shared" si="1"/>
        <v>6148879.3133300059</v>
      </c>
      <c r="CU317" s="71">
        <f t="shared" si="1"/>
        <v>6409418.9179300005</v>
      </c>
      <c r="CV317" s="71">
        <f t="shared" si="1"/>
        <v>6599435.1646200027</v>
      </c>
      <c r="CW317" s="71">
        <f t="shared" si="1"/>
        <v>6689574.9510699995</v>
      </c>
      <c r="CX317" s="71">
        <f t="shared" si="1"/>
        <v>6725416.0906099975</v>
      </c>
      <c r="CY317" s="71">
        <f t="shared" si="1"/>
        <v>6117434.8420599978</v>
      </c>
      <c r="CZ317" s="71">
        <f t="shared" si="1"/>
        <v>6279618.2747499943</v>
      </c>
      <c r="DA317" s="71">
        <f t="shared" si="1"/>
        <v>6437437.0523499949</v>
      </c>
      <c r="DB317" s="71">
        <f t="shared" si="1"/>
        <v>6600896.3626000006</v>
      </c>
      <c r="DC317" s="71">
        <f t="shared" si="1"/>
        <v>6932525.5029299986</v>
      </c>
      <c r="DD317" s="71">
        <f t="shared" si="1"/>
        <v>7141277.2360499986</v>
      </c>
      <c r="DE317" s="71">
        <f t="shared" si="1"/>
        <v>7358017.8717399994</v>
      </c>
      <c r="DF317" s="71">
        <f t="shared" si="1"/>
        <v>7603731.1945499992</v>
      </c>
      <c r="DG317" s="71">
        <f t="shared" si="1"/>
        <v>7627246.7139199954</v>
      </c>
      <c r="DH317" s="71">
        <f t="shared" si="1"/>
        <v>3703099.2009399985</v>
      </c>
      <c r="DI317" s="71">
        <f t="shared" si="1"/>
        <v>3750649.9669500012</v>
      </c>
      <c r="DJ317" s="71">
        <f t="shared" si="1"/>
        <v>3847969.5614000009</v>
      </c>
      <c r="DK317" s="71">
        <f t="shared" si="1"/>
        <v>3879275.4188500047</v>
      </c>
      <c r="DL317" s="71">
        <f t="shared" si="1"/>
        <v>4066376.7066900004</v>
      </c>
      <c r="DM317" s="71">
        <f t="shared" si="1"/>
        <v>4170941.5907899989</v>
      </c>
      <c r="DN317" s="71">
        <f t="shared" si="1"/>
        <v>4178926.1908900002</v>
      </c>
      <c r="DO317" s="71">
        <f t="shared" si="1"/>
        <v>4392851.0687699979</v>
      </c>
      <c r="DP317" s="71">
        <f t="shared" si="1"/>
        <v>4406707.6964299986</v>
      </c>
      <c r="DQ317" s="71">
        <f t="shared" si="1"/>
        <v>2414335.6411200021</v>
      </c>
      <c r="DR317" s="71">
        <f t="shared" si="1"/>
        <v>2528968.3078000005</v>
      </c>
      <c r="DS317" s="71">
        <f t="shared" si="1"/>
        <v>2589467.4909499995</v>
      </c>
      <c r="DT317" s="71">
        <f t="shared" si="1"/>
        <v>2721620.9437499982</v>
      </c>
      <c r="DU317" s="71">
        <f t="shared" si="1"/>
        <v>2866148.7962399991</v>
      </c>
      <c r="DV317" s="71">
        <f t="shared" si="1"/>
        <v>2970335.6452600001</v>
      </c>
      <c r="DW317" s="71">
        <f t="shared" si="1"/>
        <v>3179091.6808500001</v>
      </c>
      <c r="DX317" s="71">
        <f t="shared" si="1"/>
        <v>3210880.125779998</v>
      </c>
      <c r="DY317" s="71">
        <f t="shared" si="1"/>
        <v>3220539.0174899995</v>
      </c>
      <c r="DZ317" s="71">
        <f t="shared" si="1"/>
        <v>98447.871880000021</v>
      </c>
      <c r="EA317" s="71">
        <f t="shared" si="1"/>
        <v>93275.065829999978</v>
      </c>
      <c r="EB317" s="71">
        <f t="shared" si="1"/>
        <v>85548.807169999971</v>
      </c>
      <c r="EC317" s="71">
        <f t="shared" ref="EC317:EQ317" si="2">SUM(EC17:EC316)</f>
        <v>70539.031839999996</v>
      </c>
      <c r="ED317" s="71">
        <f t="shared" si="2"/>
        <v>62868.738610000008</v>
      </c>
      <c r="EE317" s="71">
        <f t="shared" si="2"/>
        <v>54047.448359999958</v>
      </c>
      <c r="EF317" s="71">
        <f t="shared" si="2"/>
        <v>47386.480360000038</v>
      </c>
      <c r="EG317" s="71">
        <f t="shared" si="2"/>
        <v>40132.921159999984</v>
      </c>
      <c r="EH317" s="71">
        <f t="shared" si="2"/>
        <v>21768.21006999999</v>
      </c>
      <c r="EI317" s="71">
        <f t="shared" si="2"/>
        <v>416103.37187999993</v>
      </c>
      <c r="EJ317" s="71">
        <f t="shared" si="2"/>
        <v>408104.40183000016</v>
      </c>
      <c r="EK317" s="71">
        <f t="shared" si="2"/>
        <v>395086.85317000013</v>
      </c>
      <c r="EL317" s="71">
        <f t="shared" si="2"/>
        <v>393244.70584000013</v>
      </c>
      <c r="EM317" s="71">
        <f t="shared" si="2"/>
        <v>387732.49360999983</v>
      </c>
      <c r="EN317" s="71">
        <f t="shared" si="2"/>
        <v>392497.05636000028</v>
      </c>
      <c r="EO317" s="71">
        <f t="shared" si="2"/>
        <v>396570.04335999949</v>
      </c>
      <c r="EP317" s="71">
        <f t="shared" si="2"/>
        <v>393404.30416000006</v>
      </c>
      <c r="EQ317" s="71">
        <f t="shared" si="2"/>
        <v>392200.72707000026</v>
      </c>
    </row>
    <row r="318" spans="1:147" ht="22.5" x14ac:dyDescent="0.25">
      <c r="A318" s="70" t="s">
        <v>449</v>
      </c>
      <c r="D318" s="71">
        <f t="shared" ref="D318:AI318" si="3">D317-D171</f>
        <v>5036016.0989200007</v>
      </c>
      <c r="E318" s="71">
        <f t="shared" si="3"/>
        <v>5111610.2963100011</v>
      </c>
      <c r="F318" s="71">
        <f t="shared" si="3"/>
        <v>5212760.8054400003</v>
      </c>
      <c r="G318" s="71">
        <f t="shared" si="3"/>
        <v>5261507.081199998</v>
      </c>
      <c r="H318" s="71">
        <f t="shared" si="3"/>
        <v>5395777.0708999969</v>
      </c>
      <c r="I318" s="71">
        <f t="shared" si="3"/>
        <v>5455994.2730100024</v>
      </c>
      <c r="J318" s="71">
        <f t="shared" si="3"/>
        <v>5658255.4574800003</v>
      </c>
      <c r="K318" s="71">
        <f t="shared" si="3"/>
        <v>5684232.4270099988</v>
      </c>
      <c r="L318" s="71">
        <f t="shared" si="3"/>
        <v>5743042.7923399927</v>
      </c>
      <c r="M318" s="71">
        <f t="shared" si="3"/>
        <v>5288023.92619</v>
      </c>
      <c r="N318" s="71">
        <f t="shared" si="3"/>
        <v>5275482.6019299971</v>
      </c>
      <c r="O318" s="71">
        <f t="shared" si="3"/>
        <v>5422126.8968400043</v>
      </c>
      <c r="P318" s="71">
        <f t="shared" si="3"/>
        <v>5386371.3285599994</v>
      </c>
      <c r="Q318" s="71">
        <f t="shared" si="3"/>
        <v>5513961.6612800034</v>
      </c>
      <c r="R318" s="71">
        <f t="shared" si="3"/>
        <v>5585001.6092899973</v>
      </c>
      <c r="S318" s="71">
        <f t="shared" si="3"/>
        <v>5729744.6571600093</v>
      </c>
      <c r="T318" s="71">
        <f t="shared" si="3"/>
        <v>5811388.0713900002</v>
      </c>
      <c r="U318" s="71">
        <f t="shared" si="3"/>
        <v>5999859.9226199947</v>
      </c>
      <c r="V318" s="71">
        <f t="shared" si="3"/>
        <v>-252007.82726999983</v>
      </c>
      <c r="W318" s="71">
        <f t="shared" si="3"/>
        <v>-163872.30561999988</v>
      </c>
      <c r="X318" s="71">
        <f t="shared" si="3"/>
        <v>-209366.09140000003</v>
      </c>
      <c r="Y318" s="71">
        <f t="shared" si="3"/>
        <v>-124864.24735999998</v>
      </c>
      <c r="Z318" s="71">
        <f t="shared" si="3"/>
        <v>-118184.59037999992</v>
      </c>
      <c r="AA318" s="71">
        <f t="shared" si="3"/>
        <v>-129007.33628000008</v>
      </c>
      <c r="AB318" s="71">
        <f t="shared" si="3"/>
        <v>-71489.199680000049</v>
      </c>
      <c r="AC318" s="71">
        <f t="shared" si="3"/>
        <v>-127155.64437999988</v>
      </c>
      <c r="AD318" s="71">
        <f t="shared" si="3"/>
        <v>-256817.13027999984</v>
      </c>
      <c r="AE318" s="71">
        <f t="shared" si="3"/>
        <v>4718097.468770002</v>
      </c>
      <c r="AF318" s="71">
        <f t="shared" si="3"/>
        <v>4795988.5714500016</v>
      </c>
      <c r="AG318" s="71">
        <f t="shared" si="3"/>
        <v>4901430.8314699978</v>
      </c>
      <c r="AH318" s="71">
        <f t="shared" si="3"/>
        <v>4937680.8674999997</v>
      </c>
      <c r="AI318" s="71">
        <f t="shared" si="3"/>
        <v>5068761.4233600032</v>
      </c>
      <c r="AJ318" s="71">
        <f t="shared" ref="AJ318:BO318" si="4">AJ317-AJ171</f>
        <v>5118077.7271999987</v>
      </c>
      <c r="AK318" s="71">
        <f t="shared" si="4"/>
        <v>5309370.9230899978</v>
      </c>
      <c r="AL318" s="71">
        <f t="shared" si="4"/>
        <v>5330998.4516600035</v>
      </c>
      <c r="AM318" s="71">
        <f t="shared" si="4"/>
        <v>5370152.0823799921</v>
      </c>
      <c r="AN318" s="71">
        <f t="shared" si="4"/>
        <v>569926.45741999999</v>
      </c>
      <c r="AO318" s="71">
        <f t="shared" si="4"/>
        <v>479494.03047999996</v>
      </c>
      <c r="AP318" s="71">
        <f t="shared" si="4"/>
        <v>520696.06536999985</v>
      </c>
      <c r="AQ318" s="71">
        <f t="shared" si="4"/>
        <v>448690.46106000006</v>
      </c>
      <c r="AR318" s="71">
        <f t="shared" si="4"/>
        <v>445200.23792000022</v>
      </c>
      <c r="AS318" s="71">
        <f t="shared" si="4"/>
        <v>466923.88208999997</v>
      </c>
      <c r="AT318" s="71">
        <f t="shared" si="4"/>
        <v>420373.73406999977</v>
      </c>
      <c r="AU318" s="71">
        <f t="shared" si="4"/>
        <v>480389.61972999992</v>
      </c>
      <c r="AV318" s="71">
        <f t="shared" si="4"/>
        <v>629707.84024000051</v>
      </c>
      <c r="AW318" s="71">
        <f t="shared" si="4"/>
        <v>634726.71467999998</v>
      </c>
      <c r="AX318" s="71">
        <f t="shared" si="4"/>
        <v>681352.09178999986</v>
      </c>
      <c r="AY318" s="71">
        <f t="shared" si="4"/>
        <v>759049.63487000007</v>
      </c>
      <c r="AZ318" s="71">
        <f t="shared" si="4"/>
        <v>688909.25618999999</v>
      </c>
      <c r="BA318" s="71">
        <f t="shared" si="4"/>
        <v>672140.22481999977</v>
      </c>
      <c r="BB318" s="71">
        <f t="shared" si="4"/>
        <v>676388.63506999973</v>
      </c>
      <c r="BC318" s="71">
        <f t="shared" si="4"/>
        <v>719233.1029300004</v>
      </c>
      <c r="BD318" s="71">
        <f t="shared" si="4"/>
        <v>641267.91906999971</v>
      </c>
      <c r="BE318" s="71">
        <f t="shared" si="4"/>
        <v>718817.41862999985</v>
      </c>
      <c r="BF318" s="71">
        <f t="shared" si="4"/>
        <v>87011.557490000007</v>
      </c>
      <c r="BG318" s="71">
        <f t="shared" si="4"/>
        <v>79824.829989999998</v>
      </c>
      <c r="BH318" s="71">
        <f t="shared" si="4"/>
        <v>182516.50055999996</v>
      </c>
      <c r="BI318" s="71">
        <f t="shared" si="4"/>
        <v>111796.46161</v>
      </c>
      <c r="BJ318" s="71">
        <f t="shared" si="4"/>
        <v>81648.367070000022</v>
      </c>
      <c r="BK318" s="71">
        <f t="shared" si="4"/>
        <v>100896.05873000002</v>
      </c>
      <c r="BL318" s="71">
        <f t="shared" si="4"/>
        <v>103875.65901000008</v>
      </c>
      <c r="BM318" s="71">
        <f t="shared" si="4"/>
        <v>113981.18359000007</v>
      </c>
      <c r="BN318" s="71">
        <f t="shared" si="4"/>
        <v>108579.89727000003</v>
      </c>
      <c r="BO318" s="71">
        <f t="shared" si="4"/>
        <v>547715.15719000041</v>
      </c>
      <c r="BP318" s="71">
        <f t="shared" ref="BP318:CU318" si="5">BP317-BP171</f>
        <v>601527.26179999998</v>
      </c>
      <c r="BQ318" s="71">
        <f t="shared" si="5"/>
        <v>576533.13431000023</v>
      </c>
      <c r="BR318" s="71">
        <f t="shared" si="5"/>
        <v>577112.79457999964</v>
      </c>
      <c r="BS318" s="71">
        <f t="shared" si="5"/>
        <v>590491.85774999997</v>
      </c>
      <c r="BT318" s="71">
        <f t="shared" si="5"/>
        <v>575492.57633999991</v>
      </c>
      <c r="BU318" s="71">
        <f t="shared" si="5"/>
        <v>615357.44392000011</v>
      </c>
      <c r="BV318" s="71">
        <f t="shared" si="5"/>
        <v>527286.73548000003</v>
      </c>
      <c r="BW318" s="71">
        <f t="shared" si="5"/>
        <v>610237.52135999978</v>
      </c>
      <c r="BX318" s="71">
        <f t="shared" si="5"/>
        <v>5352824.1834500004</v>
      </c>
      <c r="BY318" s="71">
        <f t="shared" si="5"/>
        <v>5477340.6632400053</v>
      </c>
      <c r="BZ318" s="71">
        <f t="shared" si="5"/>
        <v>5660480.4663399952</v>
      </c>
      <c r="CA318" s="71">
        <f t="shared" si="5"/>
        <v>5626590.1236900017</v>
      </c>
      <c r="CB318" s="71">
        <f t="shared" si="5"/>
        <v>5740901.6481800005</v>
      </c>
      <c r="CC318" s="71">
        <f t="shared" si="5"/>
        <v>5794466.3622700032</v>
      </c>
      <c r="CD318" s="71">
        <f t="shared" si="5"/>
        <v>6028604.0260200035</v>
      </c>
      <c r="CE318" s="71">
        <f t="shared" si="5"/>
        <v>5972266.3707299968</v>
      </c>
      <c r="CF318" s="71">
        <f t="shared" si="5"/>
        <v>6088969.5010099988</v>
      </c>
      <c r="CG318" s="71">
        <f t="shared" si="5"/>
        <v>-22211.300230000004</v>
      </c>
      <c r="CH318" s="71">
        <f t="shared" si="5"/>
        <v>122033.23132000001</v>
      </c>
      <c r="CI318" s="71">
        <f t="shared" si="5"/>
        <v>55837.068939999983</v>
      </c>
      <c r="CJ318" s="71">
        <f t="shared" si="5"/>
        <v>128422.33351999994</v>
      </c>
      <c r="CK318" s="71">
        <f t="shared" si="5"/>
        <v>145291.61983000001</v>
      </c>
      <c r="CL318" s="71">
        <f t="shared" si="5"/>
        <v>108568.69425000002</v>
      </c>
      <c r="CM318" s="71">
        <f t="shared" si="5"/>
        <v>194983.70984999993</v>
      </c>
      <c r="CN318" s="71">
        <f t="shared" si="5"/>
        <v>46897.11574999999</v>
      </c>
      <c r="CO318" s="71">
        <f t="shared" si="5"/>
        <v>-19470.318879999984</v>
      </c>
      <c r="CP318" s="71">
        <f t="shared" si="5"/>
        <v>5443325.6031800015</v>
      </c>
      <c r="CQ318" s="71">
        <f t="shared" si="5"/>
        <v>5596730.230510002</v>
      </c>
      <c r="CR318" s="71">
        <f t="shared" si="5"/>
        <v>5742664.9744100003</v>
      </c>
      <c r="CS318" s="71">
        <f t="shared" si="5"/>
        <v>5875942.2795700002</v>
      </c>
      <c r="CT318" s="71">
        <f t="shared" si="5"/>
        <v>6139470.4008300062</v>
      </c>
      <c r="CU318" s="71">
        <f t="shared" si="5"/>
        <v>6400070.0210300004</v>
      </c>
      <c r="CV318" s="71">
        <f t="shared" ref="CV318:EA318" si="6">CV317-CV171</f>
        <v>6590626.9926200025</v>
      </c>
      <c r="CW318" s="71">
        <f t="shared" si="6"/>
        <v>6681593.5164199993</v>
      </c>
      <c r="CX318" s="71">
        <f t="shared" si="6"/>
        <v>6720450.6533099972</v>
      </c>
      <c r="CY318" s="71">
        <f t="shared" si="6"/>
        <v>6110695.8072799975</v>
      </c>
      <c r="CZ318" s="71">
        <f t="shared" si="6"/>
        <v>6271384.3174099941</v>
      </c>
      <c r="DA318" s="71">
        <f t="shared" si="6"/>
        <v>6428326.7424699953</v>
      </c>
      <c r="DB318" s="71">
        <f t="shared" si="6"/>
        <v>6589980.0131900003</v>
      </c>
      <c r="DC318" s="71">
        <f t="shared" si="6"/>
        <v>6922264.4989999989</v>
      </c>
      <c r="DD318" s="71">
        <f t="shared" si="6"/>
        <v>7130912.6466899989</v>
      </c>
      <c r="DE318" s="71">
        <f t="shared" si="6"/>
        <v>7348504.2221899992</v>
      </c>
      <c r="DF318" s="71">
        <f t="shared" si="6"/>
        <v>7594780.5737199988</v>
      </c>
      <c r="DG318" s="71">
        <f t="shared" si="6"/>
        <v>7621062.2964699958</v>
      </c>
      <c r="DH318" s="71">
        <f t="shared" si="6"/>
        <v>3699751.8970299987</v>
      </c>
      <c r="DI318" s="71">
        <f t="shared" si="6"/>
        <v>3746463.679740001</v>
      </c>
      <c r="DJ318" s="71">
        <f t="shared" si="6"/>
        <v>3844670.665920001</v>
      </c>
      <c r="DK318" s="71">
        <f t="shared" si="6"/>
        <v>3875699.8034900045</v>
      </c>
      <c r="DL318" s="71">
        <f t="shared" si="6"/>
        <v>4062982.5736800004</v>
      </c>
      <c r="DM318" s="71">
        <f t="shared" si="6"/>
        <v>4167653.155259999</v>
      </c>
      <c r="DN318" s="71">
        <f t="shared" si="6"/>
        <v>4176062.5916200001</v>
      </c>
      <c r="DO318" s="71">
        <f t="shared" si="6"/>
        <v>4389901.4529799977</v>
      </c>
      <c r="DP318" s="71">
        <f t="shared" si="6"/>
        <v>4402538.8272899985</v>
      </c>
      <c r="DQ318" s="71">
        <f t="shared" si="6"/>
        <v>2410943.9102500021</v>
      </c>
      <c r="DR318" s="71">
        <f t="shared" si="6"/>
        <v>2524920.6376700005</v>
      </c>
      <c r="DS318" s="71">
        <f t="shared" si="6"/>
        <v>2583656.0765499994</v>
      </c>
      <c r="DT318" s="71">
        <f t="shared" si="6"/>
        <v>2714280.2096999981</v>
      </c>
      <c r="DU318" s="71">
        <f t="shared" si="6"/>
        <v>2859281.925319999</v>
      </c>
      <c r="DV318" s="71">
        <f t="shared" si="6"/>
        <v>2963259.4914299999</v>
      </c>
      <c r="DW318" s="71">
        <f t="shared" si="6"/>
        <v>3172441.63057</v>
      </c>
      <c r="DX318" s="71">
        <f t="shared" si="6"/>
        <v>3204879.1207399978</v>
      </c>
      <c r="DY318" s="71">
        <f t="shared" si="6"/>
        <v>3218523.4691799995</v>
      </c>
      <c r="DZ318" s="71">
        <f t="shared" si="6"/>
        <v>98461.063630000019</v>
      </c>
      <c r="EA318" s="71">
        <f t="shared" si="6"/>
        <v>93299.964859999978</v>
      </c>
      <c r="EB318" s="71">
        <f t="shared" ref="EB318:EQ318" si="7">EB317-EB171</f>
        <v>85563.104909999965</v>
      </c>
      <c r="EC318" s="71">
        <f t="shared" si="7"/>
        <v>70565.395959999994</v>
      </c>
      <c r="ED318" s="71">
        <f t="shared" si="7"/>
        <v>62912.35472000001</v>
      </c>
      <c r="EE318" s="71">
        <f t="shared" si="7"/>
        <v>54100.47608999996</v>
      </c>
      <c r="EF318" s="71">
        <f t="shared" si="7"/>
        <v>47445.664540000034</v>
      </c>
      <c r="EG318" s="71">
        <f t="shared" si="7"/>
        <v>40199.34828999998</v>
      </c>
      <c r="EH318" s="71">
        <f t="shared" si="7"/>
        <v>21884.31532999999</v>
      </c>
      <c r="EI318" s="71">
        <f t="shared" si="7"/>
        <v>415821.11862999992</v>
      </c>
      <c r="EJ318" s="71">
        <f t="shared" si="7"/>
        <v>407899.60386000015</v>
      </c>
      <c r="EK318" s="71">
        <f t="shared" si="7"/>
        <v>394907.88591000013</v>
      </c>
      <c r="EL318" s="71">
        <f t="shared" si="7"/>
        <v>393046.63496000011</v>
      </c>
      <c r="EM318" s="71">
        <f t="shared" si="7"/>
        <v>387177.91071999981</v>
      </c>
      <c r="EN318" s="71">
        <f t="shared" si="7"/>
        <v>391440.54209000029</v>
      </c>
      <c r="EO318" s="71">
        <f t="shared" si="7"/>
        <v>396247.06053999951</v>
      </c>
      <c r="EP318" s="71">
        <f t="shared" si="7"/>
        <v>393177.31629000005</v>
      </c>
      <c r="EQ318" s="71">
        <f t="shared" si="7"/>
        <v>392068.76133000024</v>
      </c>
    </row>
  </sheetData>
  <mergeCells count="18">
    <mergeCell ref="A16:B16"/>
    <mergeCell ref="AW14:BE14"/>
    <mergeCell ref="BF14:BN14"/>
    <mergeCell ref="BO14:BW14"/>
    <mergeCell ref="BX14:CF14"/>
    <mergeCell ref="CY14:DG14"/>
    <mergeCell ref="DH14:DP14"/>
    <mergeCell ref="DQ14:DY14"/>
    <mergeCell ref="DZ14:EH14"/>
    <mergeCell ref="EI14:EQ14"/>
    <mergeCell ref="CG14:CO14"/>
    <mergeCell ref="CP14:CX14"/>
    <mergeCell ref="A14:B15"/>
    <mergeCell ref="D14:L14"/>
    <mergeCell ref="M14:U14"/>
    <mergeCell ref="V14:AD14"/>
    <mergeCell ref="AE14:AM14"/>
    <mergeCell ref="AN14:AV14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23C0BC-083A-4A7E-A56E-96CD9113FEEF}">
  <dimension ref="A1:EQ318"/>
  <sheetViews>
    <sheetView workbookViewId="0">
      <pane xSplit="2" ySplit="16" topLeftCell="C17" activePane="bottomRight" state="frozen"/>
      <selection activeCell="DV26" sqref="DV26"/>
      <selection pane="topRight" activeCell="DV26" sqref="DV26"/>
      <selection pane="bottomLeft" activeCell="DV26" sqref="DV26"/>
      <selection pane="bottomRight"/>
    </sheetView>
  </sheetViews>
  <sheetFormatPr baseColWidth="10" defaultRowHeight="15" x14ac:dyDescent="0.25"/>
  <cols>
    <col min="1" max="1" width="24.7109375" customWidth="1"/>
    <col min="2" max="2" width="6.7109375" customWidth="1"/>
    <col min="3" max="3" width="9.7109375" customWidth="1"/>
    <col min="4" max="4" width="12.7109375" customWidth="1"/>
    <col min="5" max="5" width="14.7109375" customWidth="1"/>
    <col min="6" max="6" width="11.7109375" customWidth="1"/>
    <col min="7" max="7" width="12.7109375" customWidth="1"/>
    <col min="8" max="8" width="11.7109375" customWidth="1"/>
    <col min="9" max="9" width="9.7109375" customWidth="1"/>
    <col min="10" max="12" width="11.7109375" customWidth="1"/>
    <col min="13" max="18" width="7.7109375" customWidth="1"/>
    <col min="19" max="19" width="8.7109375" customWidth="1"/>
    <col min="20" max="66" width="7.7109375" customWidth="1"/>
    <col min="67" max="67" width="12.7109375" customWidth="1"/>
    <col min="68" max="68" width="11.7109375" customWidth="1"/>
    <col min="69" max="70" width="9.7109375" customWidth="1"/>
    <col min="71" max="71" width="11.7109375" customWidth="1"/>
    <col min="72" max="72" width="14.7109375" customWidth="1"/>
    <col min="73" max="75" width="11.7109375" customWidth="1"/>
    <col min="76" max="129" width="7.7109375" customWidth="1"/>
    <col min="130" max="138" width="9.7109375" customWidth="1"/>
    <col min="139" max="147" width="8.7109375" customWidth="1"/>
  </cols>
  <sheetData>
    <row r="1" spans="1:147" x14ac:dyDescent="0.25">
      <c r="A1" t="s">
        <v>434</v>
      </c>
    </row>
    <row r="2" spans="1:147" x14ac:dyDescent="0.25">
      <c r="A2" t="s">
        <v>433</v>
      </c>
    </row>
    <row r="4" spans="1:147" x14ac:dyDescent="0.25">
      <c r="A4" t="s">
        <v>432</v>
      </c>
    </row>
    <row r="5" spans="1:147" x14ac:dyDescent="0.25">
      <c r="A5" t="s">
        <v>431</v>
      </c>
    </row>
    <row r="7" spans="1:147" x14ac:dyDescent="0.25">
      <c r="A7" t="s">
        <v>430</v>
      </c>
    </row>
    <row r="8" spans="1:147" x14ac:dyDescent="0.25">
      <c r="A8" t="s">
        <v>429</v>
      </c>
    </row>
    <row r="10" spans="1:147" x14ac:dyDescent="0.25">
      <c r="A10" t="s">
        <v>428</v>
      </c>
    </row>
    <row r="14" spans="1:147" ht="14.45" customHeight="1" x14ac:dyDescent="0.25">
      <c r="A14" s="180"/>
      <c r="B14" s="180"/>
      <c r="C14" s="106" t="s">
        <v>427</v>
      </c>
      <c r="D14" s="179" t="s">
        <v>462</v>
      </c>
      <c r="E14" s="183"/>
      <c r="F14" s="183"/>
      <c r="G14" s="183"/>
      <c r="H14" s="183"/>
      <c r="I14" s="183"/>
      <c r="J14" s="183"/>
      <c r="K14" s="183"/>
      <c r="L14" s="184"/>
      <c r="M14" s="179" t="s">
        <v>447</v>
      </c>
      <c r="N14" s="183"/>
      <c r="O14" s="183"/>
      <c r="P14" s="183"/>
      <c r="Q14" s="183"/>
      <c r="R14" s="183"/>
      <c r="S14" s="183"/>
      <c r="T14" s="183"/>
      <c r="U14" s="184"/>
      <c r="V14" s="179" t="s">
        <v>446</v>
      </c>
      <c r="W14" s="183"/>
      <c r="X14" s="183"/>
      <c r="Y14" s="183"/>
      <c r="Z14" s="183"/>
      <c r="AA14" s="183"/>
      <c r="AB14" s="183"/>
      <c r="AC14" s="183"/>
      <c r="AD14" s="184"/>
      <c r="AE14" s="179" t="s">
        <v>463</v>
      </c>
      <c r="AF14" s="183"/>
      <c r="AG14" s="183"/>
      <c r="AH14" s="183"/>
      <c r="AI14" s="183"/>
      <c r="AJ14" s="183"/>
      <c r="AK14" s="183"/>
      <c r="AL14" s="183"/>
      <c r="AM14" s="184"/>
      <c r="AN14" s="179" t="s">
        <v>445</v>
      </c>
      <c r="AO14" s="183"/>
      <c r="AP14" s="183"/>
      <c r="AQ14" s="183"/>
      <c r="AR14" s="183"/>
      <c r="AS14" s="183"/>
      <c r="AT14" s="183"/>
      <c r="AU14" s="183"/>
      <c r="AV14" s="184"/>
      <c r="AW14" s="179" t="s">
        <v>444</v>
      </c>
      <c r="AX14" s="183"/>
      <c r="AY14" s="183"/>
      <c r="AZ14" s="183"/>
      <c r="BA14" s="183"/>
      <c r="BB14" s="183"/>
      <c r="BC14" s="183"/>
      <c r="BD14" s="183"/>
      <c r="BE14" s="184"/>
      <c r="BF14" s="179" t="s">
        <v>443</v>
      </c>
      <c r="BG14" s="183"/>
      <c r="BH14" s="183"/>
      <c r="BI14" s="183"/>
      <c r="BJ14" s="183"/>
      <c r="BK14" s="183"/>
      <c r="BL14" s="183"/>
      <c r="BM14" s="183"/>
      <c r="BN14" s="184"/>
      <c r="BO14" s="179" t="s">
        <v>442</v>
      </c>
      <c r="BP14" s="183"/>
      <c r="BQ14" s="183"/>
      <c r="BR14" s="183"/>
      <c r="BS14" s="183"/>
      <c r="BT14" s="183"/>
      <c r="BU14" s="183"/>
      <c r="BV14" s="183"/>
      <c r="BW14" s="184"/>
      <c r="BX14" s="179" t="s">
        <v>441</v>
      </c>
      <c r="BY14" s="183"/>
      <c r="BZ14" s="183"/>
      <c r="CA14" s="183"/>
      <c r="CB14" s="183"/>
      <c r="CC14" s="183"/>
      <c r="CD14" s="183"/>
      <c r="CE14" s="183"/>
      <c r="CF14" s="184"/>
      <c r="CG14" s="179" t="s">
        <v>440</v>
      </c>
      <c r="CH14" s="183"/>
      <c r="CI14" s="183"/>
      <c r="CJ14" s="183"/>
      <c r="CK14" s="183"/>
      <c r="CL14" s="183"/>
      <c r="CM14" s="183"/>
      <c r="CN14" s="183"/>
      <c r="CO14" s="184"/>
      <c r="CP14" s="179" t="s">
        <v>439</v>
      </c>
      <c r="CQ14" s="183"/>
      <c r="CR14" s="183"/>
      <c r="CS14" s="183"/>
      <c r="CT14" s="183"/>
      <c r="CU14" s="183"/>
      <c r="CV14" s="183"/>
      <c r="CW14" s="183"/>
      <c r="CX14" s="184"/>
      <c r="CY14" s="179" t="s">
        <v>438</v>
      </c>
      <c r="CZ14" s="183"/>
      <c r="DA14" s="183"/>
      <c r="DB14" s="183"/>
      <c r="DC14" s="183"/>
      <c r="DD14" s="183"/>
      <c r="DE14" s="183"/>
      <c r="DF14" s="183"/>
      <c r="DG14" s="184"/>
      <c r="DH14" s="179" t="s">
        <v>437</v>
      </c>
      <c r="DI14" s="183"/>
      <c r="DJ14" s="183"/>
      <c r="DK14" s="183"/>
      <c r="DL14" s="183"/>
      <c r="DM14" s="183"/>
      <c r="DN14" s="183"/>
      <c r="DO14" s="183"/>
      <c r="DP14" s="184"/>
      <c r="DQ14" s="179" t="s">
        <v>436</v>
      </c>
      <c r="DR14" s="183"/>
      <c r="DS14" s="183"/>
      <c r="DT14" s="183"/>
      <c r="DU14" s="183"/>
      <c r="DV14" s="183"/>
      <c r="DW14" s="183"/>
      <c r="DX14" s="183"/>
      <c r="DY14" s="184"/>
      <c r="DZ14" s="179" t="s">
        <v>435</v>
      </c>
      <c r="EA14" s="183"/>
      <c r="EB14" s="183"/>
      <c r="EC14" s="183"/>
      <c r="ED14" s="183"/>
      <c r="EE14" s="183"/>
      <c r="EF14" s="183"/>
      <c r="EG14" s="183"/>
      <c r="EH14" s="184"/>
      <c r="EI14" s="179" t="s">
        <v>464</v>
      </c>
      <c r="EJ14" s="183"/>
      <c r="EK14" s="183"/>
      <c r="EL14" s="183"/>
      <c r="EM14" s="183"/>
      <c r="EN14" s="183"/>
      <c r="EO14" s="183"/>
      <c r="EP14" s="183"/>
      <c r="EQ14" s="184"/>
    </row>
    <row r="15" spans="1:147" ht="14.45" customHeight="1" x14ac:dyDescent="0.25">
      <c r="A15" s="180"/>
      <c r="B15" s="180"/>
      <c r="C15" s="107" t="s">
        <v>424</v>
      </c>
      <c r="D15" s="108">
        <v>2013</v>
      </c>
      <c r="E15" s="108">
        <v>2014</v>
      </c>
      <c r="F15" s="108">
        <v>2015</v>
      </c>
      <c r="G15" s="108">
        <v>2016</v>
      </c>
      <c r="H15" s="108">
        <v>2017</v>
      </c>
      <c r="I15" s="108">
        <v>2018</v>
      </c>
      <c r="J15" s="108">
        <v>2019</v>
      </c>
      <c r="K15" s="108">
        <v>2020</v>
      </c>
      <c r="L15" s="108">
        <v>2021</v>
      </c>
      <c r="M15" s="108">
        <v>2013</v>
      </c>
      <c r="N15" s="108">
        <v>2014</v>
      </c>
      <c r="O15" s="108">
        <v>2015</v>
      </c>
      <c r="P15" s="108">
        <v>2016</v>
      </c>
      <c r="Q15" s="108">
        <v>2017</v>
      </c>
      <c r="R15" s="108">
        <v>2018</v>
      </c>
      <c r="S15" s="108">
        <v>2019</v>
      </c>
      <c r="T15" s="108">
        <v>2020</v>
      </c>
      <c r="U15" s="108">
        <v>2021</v>
      </c>
      <c r="V15" s="108">
        <v>2013</v>
      </c>
      <c r="W15" s="108">
        <v>2014</v>
      </c>
      <c r="X15" s="108">
        <v>2015</v>
      </c>
      <c r="Y15" s="108">
        <v>2016</v>
      </c>
      <c r="Z15" s="108">
        <v>2017</v>
      </c>
      <c r="AA15" s="108">
        <v>2018</v>
      </c>
      <c r="AB15" s="108">
        <v>2019</v>
      </c>
      <c r="AC15" s="108">
        <v>2020</v>
      </c>
      <c r="AD15" s="108">
        <v>2021</v>
      </c>
      <c r="AE15" s="108">
        <v>2013</v>
      </c>
      <c r="AF15" s="108">
        <v>2014</v>
      </c>
      <c r="AG15" s="108">
        <v>2015</v>
      </c>
      <c r="AH15" s="108">
        <v>2016</v>
      </c>
      <c r="AI15" s="108">
        <v>2017</v>
      </c>
      <c r="AJ15" s="108">
        <v>2018</v>
      </c>
      <c r="AK15" s="108">
        <v>2019</v>
      </c>
      <c r="AL15" s="108">
        <v>2020</v>
      </c>
      <c r="AM15" s="108">
        <v>2021</v>
      </c>
      <c r="AN15" s="108">
        <v>2013</v>
      </c>
      <c r="AO15" s="108">
        <v>2014</v>
      </c>
      <c r="AP15" s="108">
        <v>2015</v>
      </c>
      <c r="AQ15" s="108">
        <v>2016</v>
      </c>
      <c r="AR15" s="108">
        <v>2017</v>
      </c>
      <c r="AS15" s="108">
        <v>2018</v>
      </c>
      <c r="AT15" s="108">
        <v>2019</v>
      </c>
      <c r="AU15" s="108">
        <v>2020</v>
      </c>
      <c r="AV15" s="108">
        <v>2021</v>
      </c>
      <c r="AW15" s="108">
        <v>2013</v>
      </c>
      <c r="AX15" s="108">
        <v>2014</v>
      </c>
      <c r="AY15" s="108">
        <v>2015</v>
      </c>
      <c r="AZ15" s="108">
        <v>2016</v>
      </c>
      <c r="BA15" s="108">
        <v>2017</v>
      </c>
      <c r="BB15" s="108">
        <v>2018</v>
      </c>
      <c r="BC15" s="108">
        <v>2019</v>
      </c>
      <c r="BD15" s="108">
        <v>2020</v>
      </c>
      <c r="BE15" s="108">
        <v>2021</v>
      </c>
      <c r="BF15" s="108">
        <v>2013</v>
      </c>
      <c r="BG15" s="108">
        <v>2014</v>
      </c>
      <c r="BH15" s="108">
        <v>2015</v>
      </c>
      <c r="BI15" s="108">
        <v>2016</v>
      </c>
      <c r="BJ15" s="108">
        <v>2017</v>
      </c>
      <c r="BK15" s="108">
        <v>2018</v>
      </c>
      <c r="BL15" s="108">
        <v>2019</v>
      </c>
      <c r="BM15" s="108">
        <v>2020</v>
      </c>
      <c r="BN15" s="108">
        <v>2021</v>
      </c>
      <c r="BO15" s="108">
        <v>2013</v>
      </c>
      <c r="BP15" s="108">
        <v>2014</v>
      </c>
      <c r="BQ15" s="108">
        <v>2015</v>
      </c>
      <c r="BR15" s="108">
        <v>2016</v>
      </c>
      <c r="BS15" s="108">
        <v>2017</v>
      </c>
      <c r="BT15" s="108">
        <v>2018</v>
      </c>
      <c r="BU15" s="108">
        <v>2019</v>
      </c>
      <c r="BV15" s="108">
        <v>2020</v>
      </c>
      <c r="BW15" s="108">
        <v>2021</v>
      </c>
      <c r="BX15" s="108">
        <v>2013</v>
      </c>
      <c r="BY15" s="108">
        <v>2014</v>
      </c>
      <c r="BZ15" s="108">
        <v>2015</v>
      </c>
      <c r="CA15" s="108">
        <v>2016</v>
      </c>
      <c r="CB15" s="108">
        <v>2017</v>
      </c>
      <c r="CC15" s="108">
        <v>2018</v>
      </c>
      <c r="CD15" s="108">
        <v>2019</v>
      </c>
      <c r="CE15" s="108">
        <v>2020</v>
      </c>
      <c r="CF15" s="108">
        <v>2021</v>
      </c>
      <c r="CG15" s="108">
        <v>2013</v>
      </c>
      <c r="CH15" s="108">
        <v>2014</v>
      </c>
      <c r="CI15" s="108">
        <v>2015</v>
      </c>
      <c r="CJ15" s="108">
        <v>2016</v>
      </c>
      <c r="CK15" s="108">
        <v>2017</v>
      </c>
      <c r="CL15" s="108">
        <v>2018</v>
      </c>
      <c r="CM15" s="108">
        <v>2019</v>
      </c>
      <c r="CN15" s="108">
        <v>2020</v>
      </c>
      <c r="CO15" s="108">
        <v>2021</v>
      </c>
      <c r="CP15" s="108">
        <v>2013</v>
      </c>
      <c r="CQ15" s="108">
        <v>2014</v>
      </c>
      <c r="CR15" s="108">
        <v>2015</v>
      </c>
      <c r="CS15" s="108">
        <v>2016</v>
      </c>
      <c r="CT15" s="108">
        <v>2017</v>
      </c>
      <c r="CU15" s="108">
        <v>2018</v>
      </c>
      <c r="CV15" s="108">
        <v>2019</v>
      </c>
      <c r="CW15" s="108">
        <v>2020</v>
      </c>
      <c r="CX15" s="108">
        <v>2021</v>
      </c>
      <c r="CY15" s="108">
        <v>2013</v>
      </c>
      <c r="CZ15" s="108">
        <v>2014</v>
      </c>
      <c r="DA15" s="108">
        <v>2015</v>
      </c>
      <c r="DB15" s="108">
        <v>2016</v>
      </c>
      <c r="DC15" s="108">
        <v>2017</v>
      </c>
      <c r="DD15" s="108">
        <v>2018</v>
      </c>
      <c r="DE15" s="108">
        <v>2019</v>
      </c>
      <c r="DF15" s="108">
        <v>2020</v>
      </c>
      <c r="DG15" s="108">
        <v>2021</v>
      </c>
      <c r="DH15" s="108">
        <v>2013</v>
      </c>
      <c r="DI15" s="108">
        <v>2014</v>
      </c>
      <c r="DJ15" s="108">
        <v>2015</v>
      </c>
      <c r="DK15" s="108">
        <v>2016</v>
      </c>
      <c r="DL15" s="108">
        <v>2017</v>
      </c>
      <c r="DM15" s="108">
        <v>2018</v>
      </c>
      <c r="DN15" s="108">
        <v>2019</v>
      </c>
      <c r="DO15" s="108">
        <v>2020</v>
      </c>
      <c r="DP15" s="108">
        <v>2021</v>
      </c>
      <c r="DQ15" s="108">
        <v>2013</v>
      </c>
      <c r="DR15" s="108">
        <v>2014</v>
      </c>
      <c r="DS15" s="108">
        <v>2015</v>
      </c>
      <c r="DT15" s="108">
        <v>2016</v>
      </c>
      <c r="DU15" s="108">
        <v>2017</v>
      </c>
      <c r="DV15" s="108">
        <v>2018</v>
      </c>
      <c r="DW15" s="108">
        <v>2019</v>
      </c>
      <c r="DX15" s="108">
        <v>2020</v>
      </c>
      <c r="DY15" s="108">
        <v>2021</v>
      </c>
      <c r="DZ15" s="108">
        <v>2013</v>
      </c>
      <c r="EA15" s="108">
        <v>2014</v>
      </c>
      <c r="EB15" s="108">
        <v>2015</v>
      </c>
      <c r="EC15" s="108">
        <v>2016</v>
      </c>
      <c r="ED15" s="108">
        <v>2017</v>
      </c>
      <c r="EE15" s="108">
        <v>2018</v>
      </c>
      <c r="EF15" s="108">
        <v>2019</v>
      </c>
      <c r="EG15" s="108">
        <v>2020</v>
      </c>
      <c r="EH15" s="108">
        <v>2021</v>
      </c>
      <c r="EI15" s="108">
        <v>2013</v>
      </c>
      <c r="EJ15" s="108">
        <v>2014</v>
      </c>
      <c r="EK15" s="108">
        <v>2015</v>
      </c>
      <c r="EL15" s="108">
        <v>2016</v>
      </c>
      <c r="EM15" s="108">
        <v>2017</v>
      </c>
      <c r="EN15" s="108">
        <v>2018</v>
      </c>
      <c r="EO15" s="108">
        <v>2019</v>
      </c>
      <c r="EP15" s="108">
        <v>2020</v>
      </c>
      <c r="EQ15" s="109">
        <v>2021</v>
      </c>
    </row>
    <row r="16" spans="1:147" x14ac:dyDescent="0.25">
      <c r="A16" s="182" t="s">
        <v>459</v>
      </c>
      <c r="B16" s="182"/>
      <c r="C16" s="107"/>
      <c r="D16" s="108"/>
      <c r="E16" s="108"/>
      <c r="F16" s="108"/>
      <c r="G16" s="108"/>
      <c r="H16" s="108"/>
      <c r="I16" s="108"/>
      <c r="J16" s="108"/>
      <c r="K16" s="108"/>
      <c r="L16" s="108"/>
      <c r="M16" s="108"/>
      <c r="N16" s="108"/>
      <c r="O16" s="108"/>
      <c r="P16" s="108"/>
      <c r="Q16" s="108"/>
      <c r="R16" s="108"/>
      <c r="S16" s="108"/>
      <c r="T16" s="108"/>
      <c r="U16" s="108"/>
      <c r="V16" s="108"/>
      <c r="W16" s="108"/>
      <c r="X16" s="108"/>
      <c r="Y16" s="108"/>
      <c r="Z16" s="108"/>
      <c r="AA16" s="108"/>
      <c r="AB16" s="108"/>
      <c r="AC16" s="108"/>
      <c r="AD16" s="108"/>
      <c r="AE16" s="108"/>
      <c r="AF16" s="108"/>
      <c r="AG16" s="108"/>
      <c r="AH16" s="108"/>
      <c r="AI16" s="108"/>
      <c r="AJ16" s="108"/>
      <c r="AK16" s="108"/>
      <c r="AL16" s="108"/>
      <c r="AM16" s="108"/>
      <c r="AN16" s="108"/>
      <c r="AO16" s="108"/>
      <c r="AP16" s="108"/>
      <c r="AQ16" s="108"/>
      <c r="AR16" s="108"/>
      <c r="AS16" s="108"/>
      <c r="AT16" s="108"/>
      <c r="AU16" s="108"/>
      <c r="AV16" s="108"/>
      <c r="AW16" s="108"/>
      <c r="AX16" s="108"/>
      <c r="AY16" s="108"/>
      <c r="AZ16" s="108"/>
      <c r="BA16" s="108"/>
      <c r="BB16" s="108"/>
      <c r="BC16" s="108"/>
      <c r="BD16" s="108"/>
      <c r="BE16" s="108"/>
      <c r="BF16" s="108"/>
      <c r="BG16" s="108"/>
      <c r="BH16" s="108"/>
      <c r="BI16" s="108"/>
      <c r="BJ16" s="108"/>
      <c r="BK16" s="108"/>
      <c r="BL16" s="108"/>
      <c r="BM16" s="108"/>
      <c r="BN16" s="108"/>
      <c r="BO16" s="108"/>
      <c r="BP16" s="108"/>
      <c r="BQ16" s="108"/>
      <c r="BR16" s="108"/>
      <c r="BS16" s="108"/>
      <c r="BT16" s="108"/>
      <c r="BU16" s="108"/>
      <c r="BV16" s="108"/>
      <c r="BW16" s="108"/>
      <c r="BX16" s="108"/>
      <c r="BY16" s="108"/>
      <c r="BZ16" s="108"/>
      <c r="CA16" s="108"/>
      <c r="CB16" s="108"/>
      <c r="CC16" s="108"/>
      <c r="CD16" s="108"/>
      <c r="CE16" s="108"/>
      <c r="CF16" s="108"/>
      <c r="CG16" s="108"/>
      <c r="CH16" s="108"/>
      <c r="CI16" s="108"/>
      <c r="CJ16" s="108"/>
      <c r="CK16" s="108"/>
      <c r="CL16" s="108"/>
      <c r="CM16" s="108"/>
      <c r="CN16" s="108"/>
      <c r="CO16" s="108"/>
      <c r="CP16" s="108"/>
      <c r="CQ16" s="108"/>
      <c r="CR16" s="108"/>
      <c r="CS16" s="108"/>
      <c r="CT16" s="108"/>
      <c r="CU16" s="108"/>
      <c r="CV16" s="108"/>
      <c r="CW16" s="108"/>
      <c r="CX16" s="108"/>
      <c r="CY16" s="108"/>
      <c r="CZ16" s="108"/>
      <c r="DA16" s="108"/>
      <c r="DB16" s="108"/>
      <c r="DC16" s="108"/>
      <c r="DD16" s="108"/>
      <c r="DE16" s="108"/>
      <c r="DF16" s="108"/>
      <c r="DG16" s="108"/>
      <c r="DH16" s="108"/>
      <c r="DI16" s="108"/>
      <c r="DJ16" s="108"/>
      <c r="DK16" s="108"/>
      <c r="DL16" s="108"/>
      <c r="DM16" s="108"/>
      <c r="DN16" s="108"/>
      <c r="DO16" s="108"/>
      <c r="DP16" s="108"/>
      <c r="DQ16" s="108"/>
      <c r="DR16" s="108"/>
      <c r="DS16" s="108"/>
      <c r="DT16" s="108"/>
      <c r="DU16" s="108"/>
      <c r="DV16" s="108"/>
      <c r="DW16" s="108"/>
      <c r="DX16" s="108"/>
      <c r="DY16" s="108"/>
      <c r="DZ16" s="108"/>
      <c r="EA16" s="108"/>
      <c r="EB16" s="108"/>
      <c r="EC16" s="108"/>
      <c r="ED16" s="108"/>
      <c r="EE16" s="108"/>
      <c r="EF16" s="108"/>
      <c r="EG16" s="108"/>
      <c r="EH16" s="108"/>
      <c r="EI16" s="108"/>
      <c r="EJ16" s="108"/>
      <c r="EK16" s="108"/>
      <c r="EL16" s="108"/>
      <c r="EM16" s="108"/>
      <c r="EN16" s="108"/>
      <c r="EO16" s="108"/>
      <c r="EP16" s="108"/>
      <c r="EQ16" s="109"/>
    </row>
    <row r="17" spans="1:147" ht="14.45" customHeight="1" x14ac:dyDescent="0.25">
      <c r="A17" s="110" t="s">
        <v>423</v>
      </c>
      <c r="B17" s="110">
        <v>5621</v>
      </c>
      <c r="C17" s="110"/>
      <c r="D17" s="185">
        <v>100</v>
      </c>
      <c r="E17" s="185">
        <v>244.37820288549599</v>
      </c>
      <c r="F17" s="185">
        <v>394.33419209568302</v>
      </c>
      <c r="G17" s="185">
        <v>89.3866244409096</v>
      </c>
      <c r="H17" s="185">
        <v>68.869032186157099</v>
      </c>
      <c r="I17" s="185">
        <v>7632.0640529284801</v>
      </c>
      <c r="J17" s="185">
        <v>96.5411355092278</v>
      </c>
      <c r="K17" s="185">
        <v>14.522013915930801</v>
      </c>
      <c r="L17" s="185">
        <v>22.3570787203418</v>
      </c>
      <c r="M17" s="185">
        <v>13.1411458590814</v>
      </c>
      <c r="N17" s="185">
        <v>15.852813363449201</v>
      </c>
      <c r="O17" s="185">
        <v>8.2885147911638306</v>
      </c>
      <c r="P17" s="185">
        <v>3.40433275658956</v>
      </c>
      <c r="Q17" s="185">
        <v>8.6787823901540904</v>
      </c>
      <c r="R17" s="185">
        <v>24.1908327242251</v>
      </c>
      <c r="S17" s="185">
        <v>4.6462771124838502</v>
      </c>
      <c r="T17" s="185">
        <v>7.9632587075794703</v>
      </c>
      <c r="U17" s="185">
        <v>16.103270150088601</v>
      </c>
      <c r="V17" s="186">
        <v>0.15313696038730201</v>
      </c>
      <c r="W17" s="186">
        <v>7.1573473801257901</v>
      </c>
      <c r="X17" s="186">
        <v>2.2405147306186</v>
      </c>
      <c r="Y17" s="186">
        <v>5.1823519119493504</v>
      </c>
      <c r="Z17" s="186">
        <v>13.3332691259897</v>
      </c>
      <c r="AA17" s="186">
        <v>2.8177710027204101</v>
      </c>
      <c r="AB17" s="186">
        <v>5.7718001106561001</v>
      </c>
      <c r="AC17" s="186">
        <v>37.3356110494543</v>
      </c>
      <c r="AD17" s="186">
        <v>46.2897601545762</v>
      </c>
      <c r="AE17" s="186">
        <v>16.8944903812693</v>
      </c>
      <c r="AF17" s="186">
        <v>14.239099294491499</v>
      </c>
      <c r="AG17" s="186">
        <v>13.8911875935969</v>
      </c>
      <c r="AH17" s="186">
        <v>11.4036339823568</v>
      </c>
      <c r="AI17" s="186">
        <v>11.6796819551927</v>
      </c>
      <c r="AJ17" s="186">
        <v>5.2694113463240804</v>
      </c>
      <c r="AK17" s="186">
        <v>4.2148419156924497</v>
      </c>
      <c r="AL17" s="186">
        <v>57.776181643535999</v>
      </c>
      <c r="AM17" s="186">
        <v>65.3360681205411</v>
      </c>
      <c r="AN17" s="186">
        <v>-0.65896971070725097</v>
      </c>
      <c r="AO17" s="186">
        <v>-0.88187002791032998</v>
      </c>
      <c r="AP17" s="186">
        <v>-0.338409736303389</v>
      </c>
      <c r="AQ17" s="186">
        <v>-0.49458736956355398</v>
      </c>
      <c r="AR17" s="186">
        <v>-0.64869692294067105</v>
      </c>
      <c r="AS17" s="186">
        <v>-0.37885459963049201</v>
      </c>
      <c r="AT17" s="186">
        <v>-0.46217036898449099</v>
      </c>
      <c r="AU17" s="186">
        <v>-0.54194429021292601</v>
      </c>
      <c r="AV17" s="186">
        <v>-0.52063717454678804</v>
      </c>
      <c r="AW17" s="186">
        <v>0.87520694191661697</v>
      </c>
      <c r="AX17" s="186">
        <v>-0.22969754113972499</v>
      </c>
      <c r="AY17" s="186">
        <v>0.39917544565751101</v>
      </c>
      <c r="AZ17" s="186">
        <v>0.22564214511161201</v>
      </c>
      <c r="BA17" s="186">
        <v>-4.9738873956432103E-2</v>
      </c>
      <c r="BB17" s="186">
        <v>0.52498341434916296</v>
      </c>
      <c r="BC17" s="186">
        <v>0.57817597703520596</v>
      </c>
      <c r="BD17" s="186">
        <v>0.56125374418817697</v>
      </c>
      <c r="BE17" s="186">
        <v>18.012105871921602</v>
      </c>
      <c r="BF17" s="187">
        <v>113.131081187462</v>
      </c>
      <c r="BG17" s="187">
        <v>117.925431329139</v>
      </c>
      <c r="BH17" s="187">
        <v>108.167671203936</v>
      </c>
      <c r="BI17" s="187">
        <v>102.758143646872</v>
      </c>
      <c r="BJ17" s="187">
        <v>108.79003947224901</v>
      </c>
      <c r="BK17" s="187">
        <v>130.35598717814599</v>
      </c>
      <c r="BL17" s="187">
        <v>103.740811085085</v>
      </c>
      <c r="BM17" s="187">
        <v>107.365320924795</v>
      </c>
      <c r="BN17" s="187">
        <v>97.628162401772599</v>
      </c>
      <c r="BO17" s="186">
        <v>138.143615739062</v>
      </c>
      <c r="BP17" s="186">
        <v>156.08665049174701</v>
      </c>
      <c r="BQ17" s="186">
        <v>316.36187588887998</v>
      </c>
      <c r="BR17" s="186">
        <v>291.21630129211502</v>
      </c>
      <c r="BS17" s="186">
        <v>194.618458220223</v>
      </c>
      <c r="BT17" s="186">
        <v>251.55000286831199</v>
      </c>
      <c r="BU17" s="186">
        <v>221.257174380549</v>
      </c>
      <c r="BV17" s="186">
        <v>70.907135823704195</v>
      </c>
      <c r="BW17" s="186">
        <v>47.051755663599501</v>
      </c>
      <c r="BX17" s="186">
        <v>20.735368803241901</v>
      </c>
      <c r="BY17" s="186">
        <v>19.303329322781501</v>
      </c>
      <c r="BZ17" s="186">
        <v>13.683770661244299</v>
      </c>
      <c r="CA17" s="186">
        <v>11.111435217627401</v>
      </c>
      <c r="CB17" s="186">
        <v>9.9875370405639998</v>
      </c>
      <c r="CC17" s="186">
        <v>12.7865664895347</v>
      </c>
      <c r="CD17" s="186">
        <v>10.5211895772646</v>
      </c>
      <c r="CE17" s="186">
        <v>10.411730742496401</v>
      </c>
      <c r="CF17" s="186">
        <v>12.6280475906552</v>
      </c>
      <c r="CG17" s="186">
        <v>17.945501005922001</v>
      </c>
      <c r="CH17" s="186">
        <v>15.0414055895603</v>
      </c>
      <c r="CI17" s="186">
        <v>6.1505909017525999</v>
      </c>
      <c r="CJ17" s="186">
        <v>4.6244797999264096</v>
      </c>
      <c r="CK17" s="186">
        <v>6.1538756188640402</v>
      </c>
      <c r="CL17" s="186">
        <v>6.5402091849362103</v>
      </c>
      <c r="CM17" s="186">
        <v>6.2593369149840301</v>
      </c>
      <c r="CN17" s="186">
        <v>15.054278813511999</v>
      </c>
      <c r="CO17" s="186">
        <v>24.1512073905558</v>
      </c>
      <c r="CP17" s="113">
        <v>23.956231585433901</v>
      </c>
      <c r="CQ17" s="113">
        <v>18.641215930596498</v>
      </c>
      <c r="CR17" s="113">
        <v>16.981286227728699</v>
      </c>
      <c r="CS17" s="113">
        <v>15.0735918436446</v>
      </c>
      <c r="CT17" s="113">
        <v>13.594836293779</v>
      </c>
      <c r="CU17" s="113">
        <v>10.9856251286297</v>
      </c>
      <c r="CV17" s="113">
        <v>8.9649295327492293</v>
      </c>
      <c r="CW17" s="113">
        <v>17.380308440721201</v>
      </c>
      <c r="CX17" s="113">
        <v>27.0141496172979</v>
      </c>
      <c r="CY17" s="186">
        <v>-1.13412444040748</v>
      </c>
      <c r="CZ17" s="186">
        <v>-0.78135097705571799</v>
      </c>
      <c r="DA17" s="186">
        <v>-0.75235093951112397</v>
      </c>
      <c r="DB17" s="186">
        <v>-0.648301147193589</v>
      </c>
      <c r="DC17" s="186">
        <v>-0.61337016106323905</v>
      </c>
      <c r="DD17" s="186">
        <v>-0.54877975731153406</v>
      </c>
      <c r="DE17" s="186">
        <v>-0.46636710940341702</v>
      </c>
      <c r="DF17" s="186">
        <v>-0.50216359595292204</v>
      </c>
      <c r="DG17" s="186">
        <v>-0.50677321785648899</v>
      </c>
      <c r="DH17" s="186">
        <v>1.27915202280771</v>
      </c>
      <c r="DI17" s="186">
        <v>1.0504905810970899</v>
      </c>
      <c r="DJ17" s="186">
        <v>0.63232360111172903</v>
      </c>
      <c r="DK17" s="186">
        <v>0.48464805805871503</v>
      </c>
      <c r="DL17" s="186">
        <v>0.229972228176299</v>
      </c>
      <c r="DM17" s="186">
        <v>0.17904457159884399</v>
      </c>
      <c r="DN17" s="186">
        <v>0.34026560902559599</v>
      </c>
      <c r="DO17" s="186">
        <v>0.37221866716934898</v>
      </c>
      <c r="DP17" s="186">
        <v>3.5663423478060499</v>
      </c>
      <c r="DQ17" s="187">
        <v>122.432127444182</v>
      </c>
      <c r="DR17" s="187">
        <v>121.17024442994899</v>
      </c>
      <c r="DS17" s="187">
        <v>114.023910332255</v>
      </c>
      <c r="DT17" s="187">
        <v>111.084556980176</v>
      </c>
      <c r="DU17" s="187">
        <v>110.06451334202799</v>
      </c>
      <c r="DV17" s="187">
        <v>113.712269368093</v>
      </c>
      <c r="DW17" s="187">
        <v>110.759826302947</v>
      </c>
      <c r="DX17" s="187">
        <v>110.542857542927</v>
      </c>
      <c r="DY17" s="187">
        <v>109.35526892202699</v>
      </c>
      <c r="DZ17" s="113">
        <v>530</v>
      </c>
      <c r="EA17" s="113">
        <v>538</v>
      </c>
      <c r="EB17" s="113">
        <v>528</v>
      </c>
      <c r="EC17" s="113">
        <v>521</v>
      </c>
      <c r="ED17" s="113">
        <v>545</v>
      </c>
      <c r="EE17" s="113">
        <v>535</v>
      </c>
      <c r="EF17" s="113">
        <v>539</v>
      </c>
      <c r="EG17" s="113">
        <v>528</v>
      </c>
      <c r="EH17" s="113">
        <v>517</v>
      </c>
      <c r="EI17" s="112">
        <v>-12462.5226415094</v>
      </c>
      <c r="EJ17" s="112">
        <v>-13078.0037174721</v>
      </c>
      <c r="EK17" s="112">
        <v>-13802.265151515199</v>
      </c>
      <c r="EL17" s="112">
        <v>-13955.391554702501</v>
      </c>
      <c r="EM17" s="112">
        <v>-12980.300917431199</v>
      </c>
      <c r="EN17" s="112">
        <v>-15721.132710280401</v>
      </c>
      <c r="EO17" s="112">
        <v>-15589.4415584416</v>
      </c>
      <c r="EP17" s="112">
        <v>-11842.471590909099</v>
      </c>
      <c r="EQ17" s="114">
        <v>-7342.8433268858798</v>
      </c>
    </row>
    <row r="18" spans="1:147" x14ac:dyDescent="0.25">
      <c r="A18" s="110" t="s">
        <v>422</v>
      </c>
      <c r="B18" s="110">
        <v>5742</v>
      </c>
      <c r="C18" s="110"/>
      <c r="D18" s="185">
        <v>100</v>
      </c>
      <c r="E18" s="185">
        <v>100</v>
      </c>
      <c r="F18" s="185">
        <v>195.31520702156101</v>
      </c>
      <c r="G18" s="185">
        <v>3641.2726883102901</v>
      </c>
      <c r="H18" s="185">
        <v>100</v>
      </c>
      <c r="I18" s="185">
        <v>100</v>
      </c>
      <c r="J18" s="185">
        <v>100</v>
      </c>
      <c r="K18" s="185">
        <v>100</v>
      </c>
      <c r="L18" s="185">
        <v>59.377429748604101</v>
      </c>
      <c r="M18" s="185">
        <v>16.649801791820799</v>
      </c>
      <c r="N18" s="185">
        <v>10.862036784341001</v>
      </c>
      <c r="O18" s="185">
        <v>10.6122494316625</v>
      </c>
      <c r="P18" s="185">
        <v>13.8428036891333</v>
      </c>
      <c r="Q18" s="185">
        <v>17.577840482212402</v>
      </c>
      <c r="R18" s="185">
        <v>12.240700417277401</v>
      </c>
      <c r="S18" s="185">
        <v>2.5806405835355601</v>
      </c>
      <c r="T18" s="185">
        <v>7.9922597675004203</v>
      </c>
      <c r="U18" s="185">
        <v>21.677000180207401</v>
      </c>
      <c r="V18" s="186">
        <v>0</v>
      </c>
      <c r="W18" s="186">
        <v>0</v>
      </c>
      <c r="X18" s="186">
        <v>5.7301367967660601</v>
      </c>
      <c r="Y18" s="186">
        <v>0.43930624802499302</v>
      </c>
      <c r="Z18" s="186">
        <v>0</v>
      </c>
      <c r="AA18" s="186">
        <v>0</v>
      </c>
      <c r="AB18" s="186">
        <v>0</v>
      </c>
      <c r="AC18" s="186">
        <v>0</v>
      </c>
      <c r="AD18" s="186">
        <v>31.792369766301299</v>
      </c>
      <c r="AE18" s="186">
        <v>41.962725519126202</v>
      </c>
      <c r="AF18" s="186">
        <v>37.632236485696602</v>
      </c>
      <c r="AG18" s="186">
        <v>38.614072261465701</v>
      </c>
      <c r="AH18" s="186">
        <v>32.650609877085401</v>
      </c>
      <c r="AI18" s="186">
        <v>22.165794345894302</v>
      </c>
      <c r="AJ18" s="186">
        <v>20.213074030337101</v>
      </c>
      <c r="AK18" s="186">
        <v>10.0150168914929</v>
      </c>
      <c r="AL18" s="186">
        <v>10.134591308921699</v>
      </c>
      <c r="AM18" s="186">
        <v>7.6646697120869298</v>
      </c>
      <c r="AN18" s="186">
        <v>-0.148795394419725</v>
      </c>
      <c r="AO18" s="186">
        <v>-1.2534886334180999</v>
      </c>
      <c r="AP18" s="186">
        <v>6.2867402999772906E-2</v>
      </c>
      <c r="AQ18" s="186">
        <v>-9.4108617106303499E-2</v>
      </c>
      <c r="AR18" s="186">
        <v>-0.29771664354654997</v>
      </c>
      <c r="AS18" s="186">
        <v>-0.40908019294556502</v>
      </c>
      <c r="AT18" s="186">
        <v>-0.266658225833871</v>
      </c>
      <c r="AU18" s="186">
        <v>-1.03514095263183</v>
      </c>
      <c r="AV18" s="186">
        <v>-0.63051341783025106</v>
      </c>
      <c r="AW18" s="186">
        <v>6.7773814917215498</v>
      </c>
      <c r="AX18" s="186">
        <v>4.9186324444713003</v>
      </c>
      <c r="AY18" s="186">
        <v>6.2090598327167896</v>
      </c>
      <c r="AZ18" s="186">
        <v>5.4794224589736498</v>
      </c>
      <c r="BA18" s="186">
        <v>4.5559523062074998</v>
      </c>
      <c r="BB18" s="186">
        <v>4.7947048612478902</v>
      </c>
      <c r="BC18" s="186">
        <v>4.5372938890151504</v>
      </c>
      <c r="BD18" s="186">
        <v>4.1781985095427201</v>
      </c>
      <c r="BE18" s="186">
        <v>4.0802034191396404</v>
      </c>
      <c r="BF18" s="187">
        <v>110.7709327167</v>
      </c>
      <c r="BG18" s="187">
        <v>104.920631700678</v>
      </c>
      <c r="BH18" s="187">
        <v>104.674807553992</v>
      </c>
      <c r="BI18" s="187">
        <v>109.014730245327</v>
      </c>
      <c r="BJ18" s="187">
        <v>114.57918942456401</v>
      </c>
      <c r="BK18" s="187">
        <v>107.569573535424</v>
      </c>
      <c r="BL18" s="187">
        <v>97.825015311409302</v>
      </c>
      <c r="BM18" s="187">
        <v>102.858279599399</v>
      </c>
      <c r="BN18" s="187">
        <v>120.43308797353301</v>
      </c>
      <c r="BO18" s="186">
        <v>59.371001480271303</v>
      </c>
      <c r="BP18" s="186">
        <v>59.155568659241098</v>
      </c>
      <c r="BQ18" s="186">
        <v>149.815242075307</v>
      </c>
      <c r="BR18" s="186">
        <v>1372.0146718690901</v>
      </c>
      <c r="BS18" s="186">
        <v>1173.8658132636299</v>
      </c>
      <c r="BT18" s="186">
        <v>1106.79563816224</v>
      </c>
      <c r="BU18" s="186">
        <v>966.23061102888903</v>
      </c>
      <c r="BV18" s="186">
        <v>15311.961855780601</v>
      </c>
      <c r="BW18" s="186">
        <v>163.17364285711599</v>
      </c>
      <c r="BX18" s="186">
        <v>20.382884784262401</v>
      </c>
      <c r="BY18" s="186">
        <v>17.957441445716</v>
      </c>
      <c r="BZ18" s="186">
        <v>16.077080617386098</v>
      </c>
      <c r="CA18" s="186">
        <v>16.391759739879198</v>
      </c>
      <c r="CB18" s="186">
        <v>13.904448789322901</v>
      </c>
      <c r="CC18" s="186">
        <v>13.050248482274499</v>
      </c>
      <c r="CD18" s="186">
        <v>11.2827491935211</v>
      </c>
      <c r="CE18" s="186">
        <v>10.774890774864099</v>
      </c>
      <c r="CF18" s="186">
        <v>12.514805447471501</v>
      </c>
      <c r="CG18" s="186">
        <v>30.503433378894499</v>
      </c>
      <c r="CH18" s="186">
        <v>27.384169445332901</v>
      </c>
      <c r="CI18" s="186">
        <v>11.3373444356729</v>
      </c>
      <c r="CJ18" s="186">
        <v>1.40882095201271</v>
      </c>
      <c r="CK18" s="186">
        <v>1.3571264856735701</v>
      </c>
      <c r="CL18" s="186">
        <v>1.3379294768107299</v>
      </c>
      <c r="CM18" s="186">
        <v>1.2991135715812301</v>
      </c>
      <c r="CN18" s="186">
        <v>7.8804781615096603E-2</v>
      </c>
      <c r="CO18" s="186">
        <v>8.0601533791482805</v>
      </c>
      <c r="CP18" s="113">
        <v>55.186132159856697</v>
      </c>
      <c r="CQ18" s="113">
        <v>59.180838798147697</v>
      </c>
      <c r="CR18" s="113">
        <v>53.680178171607501</v>
      </c>
      <c r="CS18" s="113">
        <v>41.710069144576799</v>
      </c>
      <c r="CT18" s="113">
        <v>34.466151086847198</v>
      </c>
      <c r="CU18" s="113">
        <v>30.2249014752521</v>
      </c>
      <c r="CV18" s="113">
        <v>24.472638326356101</v>
      </c>
      <c r="CW18" s="113">
        <v>18.784995709218599</v>
      </c>
      <c r="CX18" s="113">
        <v>13.960914121511101</v>
      </c>
      <c r="CY18" s="186">
        <v>-0.19903252283481199</v>
      </c>
      <c r="CZ18" s="186">
        <v>-0.331858922341633</v>
      </c>
      <c r="DA18" s="186">
        <v>-0.26516942778258401</v>
      </c>
      <c r="DB18" s="186">
        <v>-0.24852873137652901</v>
      </c>
      <c r="DC18" s="186">
        <v>-0.352228090510664</v>
      </c>
      <c r="DD18" s="186">
        <v>-0.402466119655223</v>
      </c>
      <c r="DE18" s="186">
        <v>-0.20258985223835599</v>
      </c>
      <c r="DF18" s="186">
        <v>-0.41968970642501802</v>
      </c>
      <c r="DG18" s="186">
        <v>-0.52239869631257696</v>
      </c>
      <c r="DH18" s="186">
        <v>9.9972666051203198</v>
      </c>
      <c r="DI18" s="186">
        <v>7.4086340874840797</v>
      </c>
      <c r="DJ18" s="186">
        <v>6.9251495728677099</v>
      </c>
      <c r="DK18" s="186">
        <v>6.06525650755942</v>
      </c>
      <c r="DL18" s="186">
        <v>5.5693680731523196</v>
      </c>
      <c r="DM18" s="186">
        <v>5.1851311772156699</v>
      </c>
      <c r="DN18" s="186">
        <v>5.1021402444136301</v>
      </c>
      <c r="DO18" s="186">
        <v>4.6957877167339603</v>
      </c>
      <c r="DP18" s="186">
        <v>4.4258573267230101</v>
      </c>
      <c r="DQ18" s="187">
        <v>111.341942326484</v>
      </c>
      <c r="DR18" s="187">
        <v>111.379595879067</v>
      </c>
      <c r="DS18" s="187">
        <v>109.753535023477</v>
      </c>
      <c r="DT18" s="187">
        <v>111.207459401645</v>
      </c>
      <c r="DU18" s="187">
        <v>108.67539676402301</v>
      </c>
      <c r="DV18" s="187">
        <v>108.06447481044199</v>
      </c>
      <c r="DW18" s="187">
        <v>106.358108007773</v>
      </c>
      <c r="DX18" s="187">
        <v>105.99891685304399</v>
      </c>
      <c r="DY18" s="187">
        <v>108.18594283489401</v>
      </c>
      <c r="DZ18" s="113">
        <v>289</v>
      </c>
      <c r="EA18" s="113">
        <v>297</v>
      </c>
      <c r="EB18" s="113">
        <v>308</v>
      </c>
      <c r="EC18" s="113">
        <v>293</v>
      </c>
      <c r="ED18" s="113">
        <v>314</v>
      </c>
      <c r="EE18" s="113">
        <v>327</v>
      </c>
      <c r="EF18" s="113">
        <v>354</v>
      </c>
      <c r="EG18" s="113">
        <v>377</v>
      </c>
      <c r="EH18" s="113">
        <v>375</v>
      </c>
      <c r="EI18" s="112">
        <v>-467.92733564013798</v>
      </c>
      <c r="EJ18" s="112">
        <v>-947.13468013468002</v>
      </c>
      <c r="EK18" s="112">
        <v>-1140.37337662338</v>
      </c>
      <c r="EL18" s="112">
        <v>-1762.76109215017</v>
      </c>
      <c r="EM18" s="112">
        <v>-2425.7420382165601</v>
      </c>
      <c r="EN18" s="112">
        <v>-2816.3272171253798</v>
      </c>
      <c r="EO18" s="112">
        <v>-2704.26271186441</v>
      </c>
      <c r="EP18" s="112">
        <v>-2814.5915119363399</v>
      </c>
      <c r="EQ18" s="114">
        <v>-2261.2213333333302</v>
      </c>
    </row>
    <row r="19" spans="1:147" x14ac:dyDescent="0.25">
      <c r="A19" s="110" t="s">
        <v>421</v>
      </c>
      <c r="B19" s="110">
        <v>5401</v>
      </c>
      <c r="C19" s="110"/>
      <c r="D19" s="185">
        <v>112.500136303557</v>
      </c>
      <c r="E19" s="185">
        <v>2980.2539287865002</v>
      </c>
      <c r="F19" s="185">
        <v>324.20821345922599</v>
      </c>
      <c r="G19" s="185">
        <v>173.88186467114599</v>
      </c>
      <c r="H19" s="185">
        <v>178.79773674619699</v>
      </c>
      <c r="I19" s="185">
        <v>28.906717398731999</v>
      </c>
      <c r="J19" s="185">
        <v>48.708029246556897</v>
      </c>
      <c r="K19" s="185">
        <v>26.3208849820228</v>
      </c>
      <c r="L19" s="185">
        <v>66.147748459744605</v>
      </c>
      <c r="M19" s="185">
        <v>10.7498603706432</v>
      </c>
      <c r="N19" s="185">
        <v>19.606240230415299</v>
      </c>
      <c r="O19" s="185">
        <v>14.4922722332915</v>
      </c>
      <c r="P19" s="185">
        <v>11.4642623786738</v>
      </c>
      <c r="Q19" s="185">
        <v>15.1760190289571</v>
      </c>
      <c r="R19" s="185">
        <v>5.9447267329589701</v>
      </c>
      <c r="S19" s="185">
        <v>8.3905021919943898</v>
      </c>
      <c r="T19" s="185">
        <v>9.8865515475171204</v>
      </c>
      <c r="U19" s="185">
        <v>12.1657705768735</v>
      </c>
      <c r="V19" s="186">
        <v>10.320399370642001</v>
      </c>
      <c r="W19" s="186">
        <v>11.0170299896788</v>
      </c>
      <c r="X19" s="186">
        <v>5.0423037836509899</v>
      </c>
      <c r="Y19" s="186">
        <v>7.5739463210276803</v>
      </c>
      <c r="Z19" s="186">
        <v>11.4556690717289</v>
      </c>
      <c r="AA19" s="186">
        <v>19.488424849844598</v>
      </c>
      <c r="AB19" s="186">
        <v>20.574862510015802</v>
      </c>
      <c r="AC19" s="186">
        <v>30.454588567339702</v>
      </c>
      <c r="AD19" s="186">
        <v>19.6063549874698</v>
      </c>
      <c r="AE19" s="186">
        <v>116.849130401393</v>
      </c>
      <c r="AF19" s="186">
        <v>102.874095374679</v>
      </c>
      <c r="AG19" s="186">
        <v>137.65163923452701</v>
      </c>
      <c r="AH19" s="186">
        <v>122.471329267288</v>
      </c>
      <c r="AI19" s="186">
        <v>113.295491033708</v>
      </c>
      <c r="AJ19" s="186">
        <v>132.38503669348901</v>
      </c>
      <c r="AK19" s="186">
        <v>130.40247986343601</v>
      </c>
      <c r="AL19" s="186">
        <v>143.15279734195801</v>
      </c>
      <c r="AM19" s="186">
        <v>151.98946522448301</v>
      </c>
      <c r="AN19" s="186">
        <v>1.7644749323351601</v>
      </c>
      <c r="AO19" s="186">
        <v>1.6718375067945901</v>
      </c>
      <c r="AP19" s="186">
        <v>1.14625206639389</v>
      </c>
      <c r="AQ19" s="186">
        <v>1.80044522944962</v>
      </c>
      <c r="AR19" s="186">
        <v>0.79613868142211097</v>
      </c>
      <c r="AS19" s="186">
        <v>0.44831493858544402</v>
      </c>
      <c r="AT19" s="186">
        <v>8.7802817627326099E-2</v>
      </c>
      <c r="AU19" s="186">
        <v>1.3750749968312099</v>
      </c>
      <c r="AV19" s="186">
        <v>0.52790167302587698</v>
      </c>
      <c r="AW19" s="186">
        <v>6.3856161559157503</v>
      </c>
      <c r="AX19" s="186">
        <v>8.1445499069905303</v>
      </c>
      <c r="AY19" s="186">
        <v>6.2484029014368803</v>
      </c>
      <c r="AZ19" s="186">
        <v>6.2765139811925996</v>
      </c>
      <c r="BA19" s="186">
        <v>4.5604248748784899</v>
      </c>
      <c r="BB19" s="186">
        <v>5.0047232961024601</v>
      </c>
      <c r="BC19" s="186">
        <v>5.9724552449419601</v>
      </c>
      <c r="BD19" s="186">
        <v>7.42799059591185</v>
      </c>
      <c r="BE19" s="186">
        <v>5.6119985077700898</v>
      </c>
      <c r="BF19" s="187">
        <v>106.52885551700101</v>
      </c>
      <c r="BG19" s="187">
        <v>115.119214979573</v>
      </c>
      <c r="BH19" s="187">
        <v>110.36324424767101</v>
      </c>
      <c r="BI19" s="187">
        <v>107.513231442093</v>
      </c>
      <c r="BJ19" s="187">
        <v>112.881765397565</v>
      </c>
      <c r="BK19" s="187">
        <v>101.40786291217</v>
      </c>
      <c r="BL19" s="187">
        <v>102.570256642546</v>
      </c>
      <c r="BM19" s="187">
        <v>103.986463409591</v>
      </c>
      <c r="BN19" s="187">
        <v>107.621396903324</v>
      </c>
      <c r="BO19" s="186">
        <v>155.60571170010499</v>
      </c>
      <c r="BP19" s="186">
        <v>163.05207415003599</v>
      </c>
      <c r="BQ19" s="186">
        <v>219.952911167324</v>
      </c>
      <c r="BR19" s="186">
        <v>272.62093885221202</v>
      </c>
      <c r="BS19" s="186">
        <v>241.34345838308801</v>
      </c>
      <c r="BT19" s="186">
        <v>166.02149343890801</v>
      </c>
      <c r="BU19" s="186">
        <v>97.044518048799702</v>
      </c>
      <c r="BV19" s="186">
        <v>56.765609011674997</v>
      </c>
      <c r="BW19" s="186">
        <v>51.025624857558398</v>
      </c>
      <c r="BX19" s="186">
        <v>15.885556266026599</v>
      </c>
      <c r="BY19" s="186">
        <v>16.207813526778601</v>
      </c>
      <c r="BZ19" s="186">
        <v>16.283271101552199</v>
      </c>
      <c r="CA19" s="186">
        <v>14.5178134709797</v>
      </c>
      <c r="CB19" s="186">
        <v>14.3488834322097</v>
      </c>
      <c r="CC19" s="186">
        <v>13.4024348931079</v>
      </c>
      <c r="CD19" s="186">
        <v>11.1270680647081</v>
      </c>
      <c r="CE19" s="186">
        <v>10.2532393343302</v>
      </c>
      <c r="CF19" s="186">
        <v>10.4042700215471</v>
      </c>
      <c r="CG19" s="186">
        <v>14.6059634085062</v>
      </c>
      <c r="CH19" s="186">
        <v>13.0926429802541</v>
      </c>
      <c r="CI19" s="186">
        <v>10.248213628534799</v>
      </c>
      <c r="CJ19" s="186">
        <v>8.1068091057152891</v>
      </c>
      <c r="CK19" s="186">
        <v>9.1475789651379493</v>
      </c>
      <c r="CL19" s="186">
        <v>11.2857610201765</v>
      </c>
      <c r="CM19" s="186">
        <v>13.5514415903633</v>
      </c>
      <c r="CN19" s="186">
        <v>18.856270159390501</v>
      </c>
      <c r="CO19" s="186">
        <v>20.884829467021799</v>
      </c>
      <c r="CP19" s="113">
        <v>126.91962489706</v>
      </c>
      <c r="CQ19" s="113">
        <v>120.58826055785001</v>
      </c>
      <c r="CR19" s="113">
        <v>120.72872104007099</v>
      </c>
      <c r="CS19" s="113">
        <v>119.389175720704</v>
      </c>
      <c r="CT19" s="113">
        <v>118.47891432736699</v>
      </c>
      <c r="CU19" s="113">
        <v>121.42089056547</v>
      </c>
      <c r="CV19" s="113">
        <v>126.944952054513</v>
      </c>
      <c r="CW19" s="113">
        <v>128.26130286608799</v>
      </c>
      <c r="CX19" s="113">
        <v>134.23794507327099</v>
      </c>
      <c r="CY19" s="186">
        <v>1.8737954288516001</v>
      </c>
      <c r="CZ19" s="186">
        <v>1.6476202374184401</v>
      </c>
      <c r="DA19" s="186">
        <v>1.4148163814224699</v>
      </c>
      <c r="DB19" s="186">
        <v>1.34322897172018</v>
      </c>
      <c r="DC19" s="186">
        <v>1.42502693059536</v>
      </c>
      <c r="DD19" s="186">
        <v>1.1775829313176001</v>
      </c>
      <c r="DE19" s="186">
        <v>0.84924308215627198</v>
      </c>
      <c r="DF19" s="186">
        <v>0.90125092958700403</v>
      </c>
      <c r="DG19" s="186">
        <v>0.647926329225887</v>
      </c>
      <c r="DH19" s="186">
        <v>7.1485851410055297</v>
      </c>
      <c r="DI19" s="186">
        <v>7.0350201462592903</v>
      </c>
      <c r="DJ19" s="186">
        <v>6.9199038218447901</v>
      </c>
      <c r="DK19" s="186">
        <v>6.4320462273075396</v>
      </c>
      <c r="DL19" s="186">
        <v>6.2948416997971304</v>
      </c>
      <c r="DM19" s="186">
        <v>6.0328658226389997</v>
      </c>
      <c r="DN19" s="186">
        <v>5.6088481084722099</v>
      </c>
      <c r="DO19" s="186">
        <v>5.8604443332282301</v>
      </c>
      <c r="DP19" s="186">
        <v>5.7278029055871302</v>
      </c>
      <c r="DQ19" s="187">
        <v>111.870295945951</v>
      </c>
      <c r="DR19" s="187">
        <v>112.133285269547</v>
      </c>
      <c r="DS19" s="187">
        <v>112.080210988077</v>
      </c>
      <c r="DT19" s="187">
        <v>110.410612471311</v>
      </c>
      <c r="DU19" s="187">
        <v>110.471687070606</v>
      </c>
      <c r="DV19" s="187">
        <v>109.345965914537</v>
      </c>
      <c r="DW19" s="187">
        <v>106.80048116287099</v>
      </c>
      <c r="DX19" s="187">
        <v>105.589982153408</v>
      </c>
      <c r="DY19" s="187">
        <v>105.623828184405</v>
      </c>
      <c r="DZ19" s="113">
        <v>9699</v>
      </c>
      <c r="EA19" s="113">
        <v>9771</v>
      </c>
      <c r="EB19" s="113">
        <v>9757</v>
      </c>
      <c r="EC19" s="113">
        <v>9740</v>
      </c>
      <c r="ED19" s="113">
        <v>10153</v>
      </c>
      <c r="EE19" s="113">
        <v>10134</v>
      </c>
      <c r="EF19" s="113">
        <v>10217</v>
      </c>
      <c r="EG19" s="113">
        <v>10518</v>
      </c>
      <c r="EH19" s="113">
        <v>10828</v>
      </c>
      <c r="EI19" s="112">
        <v>679.99597896690398</v>
      </c>
      <c r="EJ19" s="112">
        <v>-197.56350424726199</v>
      </c>
      <c r="EK19" s="112">
        <v>-644.643230501179</v>
      </c>
      <c r="EL19" s="112">
        <v>-879.43223819301897</v>
      </c>
      <c r="EM19" s="112">
        <v>-1133.4733576282899</v>
      </c>
      <c r="EN19" s="112">
        <v>-542.34211565028602</v>
      </c>
      <c r="EO19" s="112">
        <v>-112.29167074483701</v>
      </c>
      <c r="EP19" s="112">
        <v>1150.12112568929</v>
      </c>
      <c r="EQ19" s="114">
        <v>1394.93138160325</v>
      </c>
    </row>
    <row r="20" spans="1:147" x14ac:dyDescent="0.25">
      <c r="A20" s="110" t="s">
        <v>420</v>
      </c>
      <c r="B20" s="110">
        <v>5851</v>
      </c>
      <c r="C20" s="110"/>
      <c r="D20" s="185">
        <v>-320.494715076614</v>
      </c>
      <c r="E20" s="185">
        <v>314.389468944491</v>
      </c>
      <c r="F20" s="185">
        <v>-8.4136189528284504</v>
      </c>
      <c r="G20" s="185">
        <v>139.98304318055699</v>
      </c>
      <c r="H20" s="185">
        <v>69.031206629465601</v>
      </c>
      <c r="I20" s="185">
        <v>1705.80139593373</v>
      </c>
      <c r="J20" s="185">
        <v>16.361364045555302</v>
      </c>
      <c r="K20" s="185">
        <v>-11.882489245731399</v>
      </c>
      <c r="L20" s="185">
        <v>8.2961565156958308</v>
      </c>
      <c r="M20" s="185">
        <v>-9.87939007548718</v>
      </c>
      <c r="N20" s="185">
        <v>25.260439940930802</v>
      </c>
      <c r="O20" s="185">
        <v>-1.6564935246958601</v>
      </c>
      <c r="P20" s="185">
        <v>11.712951765805</v>
      </c>
      <c r="Q20" s="185">
        <v>0.587934367449925</v>
      </c>
      <c r="R20" s="185">
        <v>6.2886651505784297</v>
      </c>
      <c r="S20" s="185">
        <v>0.320727874301106</v>
      </c>
      <c r="T20" s="185">
        <v>-4.4424547262306104</v>
      </c>
      <c r="U20" s="185">
        <v>0.54312439580897598</v>
      </c>
      <c r="V20" s="186">
        <v>2.7427982527105699</v>
      </c>
      <c r="W20" s="186">
        <v>9.9582895306282602</v>
      </c>
      <c r="X20" s="186">
        <v>16.225123874395798</v>
      </c>
      <c r="Y20" s="186">
        <v>8.6696264385173993</v>
      </c>
      <c r="Z20" s="186">
        <v>0.84941839912594497</v>
      </c>
      <c r="AA20" s="186">
        <v>0.39186016413803798</v>
      </c>
      <c r="AB20" s="186">
        <v>1.92869210501519</v>
      </c>
      <c r="AC20" s="186">
        <v>26.360300812413101</v>
      </c>
      <c r="AD20" s="186">
        <v>6.3518069271608502</v>
      </c>
      <c r="AE20" s="186">
        <v>41.340726321345699</v>
      </c>
      <c r="AF20" s="186">
        <v>30.4490284802507</v>
      </c>
      <c r="AG20" s="186">
        <v>45.065557407389903</v>
      </c>
      <c r="AH20" s="186">
        <v>30.496446162897499</v>
      </c>
      <c r="AI20" s="186">
        <v>38.817533531494398</v>
      </c>
      <c r="AJ20" s="186">
        <v>40.725652756541599</v>
      </c>
      <c r="AK20" s="186">
        <v>48.795399328775503</v>
      </c>
      <c r="AL20" s="186">
        <v>77.775861646397004</v>
      </c>
      <c r="AM20" s="186">
        <v>69.192377454783397</v>
      </c>
      <c r="AN20" s="186">
        <v>-0.99480454436061205</v>
      </c>
      <c r="AO20" s="186">
        <v>-0.212524652418734</v>
      </c>
      <c r="AP20" s="186">
        <v>-0.51090964772705405</v>
      </c>
      <c r="AQ20" s="186">
        <v>-0.28511310439385501</v>
      </c>
      <c r="AR20" s="186">
        <v>-0.45764984366938699</v>
      </c>
      <c r="AS20" s="186">
        <v>-0.44311887558400198</v>
      </c>
      <c r="AT20" s="186">
        <v>-0.47250807269517198</v>
      </c>
      <c r="AU20" s="186">
        <v>-0.47000066040673499</v>
      </c>
      <c r="AV20" s="186">
        <v>2.9811274544895301E-2</v>
      </c>
      <c r="AW20" s="186">
        <v>-0.59701725104646997</v>
      </c>
      <c r="AX20" s="186">
        <v>0.37319067355861202</v>
      </c>
      <c r="AY20" s="186">
        <v>4.2392353053372496</v>
      </c>
      <c r="AZ20" s="186">
        <v>-8.65281896710485E-2</v>
      </c>
      <c r="BA20" s="186">
        <v>-0.20488028820648899</v>
      </c>
      <c r="BB20" s="186">
        <v>2.1873623403473901</v>
      </c>
      <c r="BC20" s="186">
        <v>0.344142601761038</v>
      </c>
      <c r="BD20" s="186">
        <v>1.5057749944489001</v>
      </c>
      <c r="BE20" s="186">
        <v>4.9080488165966401</v>
      </c>
      <c r="BF20" s="187">
        <v>90.680600007110797</v>
      </c>
      <c r="BG20" s="187">
        <v>124.331598099666</v>
      </c>
      <c r="BH20" s="187">
        <v>93.979090503137201</v>
      </c>
      <c r="BI20" s="187">
        <v>113.01268128594801</v>
      </c>
      <c r="BJ20" s="187">
        <v>100.336267710125</v>
      </c>
      <c r="BK20" s="187">
        <v>103.79706509729399</v>
      </c>
      <c r="BL20" s="187">
        <v>99.506530722898603</v>
      </c>
      <c r="BM20" s="187">
        <v>93.968863405336094</v>
      </c>
      <c r="BN20" s="187">
        <v>95.844999030303896</v>
      </c>
      <c r="BO20" s="186">
        <v>55.6946319262101</v>
      </c>
      <c r="BP20" s="186">
        <v>124.84802545218299</v>
      </c>
      <c r="BQ20" s="186">
        <v>87.490680548160995</v>
      </c>
      <c r="BR20" s="186">
        <v>66.019256314148805</v>
      </c>
      <c r="BS20" s="186">
        <v>88.938092019456604</v>
      </c>
      <c r="BT20" s="186">
        <v>137.66726316693499</v>
      </c>
      <c r="BU20" s="186">
        <v>71.305573537047593</v>
      </c>
      <c r="BV20" s="186">
        <v>41.428400659826103</v>
      </c>
      <c r="BW20" s="186">
        <v>11.986289506457901</v>
      </c>
      <c r="BX20" s="186">
        <v>5.9857762393707201</v>
      </c>
      <c r="BY20" s="186">
        <v>14.212305847586199</v>
      </c>
      <c r="BZ20" s="186">
        <v>8.9470446630035099</v>
      </c>
      <c r="CA20" s="186">
        <v>6.2670433919695601</v>
      </c>
      <c r="CB20" s="186">
        <v>6.9178562885108903</v>
      </c>
      <c r="CC20" s="186">
        <v>9.5876725894319108</v>
      </c>
      <c r="CD20" s="186">
        <v>4.1142256866496396</v>
      </c>
      <c r="CE20" s="186">
        <v>3.6272197250824099</v>
      </c>
      <c r="CF20" s="186">
        <v>1.0115396278044499</v>
      </c>
      <c r="CG20" s="186">
        <v>11.998810201912701</v>
      </c>
      <c r="CH20" s="186">
        <v>12.5498736198755</v>
      </c>
      <c r="CI20" s="186">
        <v>10.4213807714808</v>
      </c>
      <c r="CJ20" s="186">
        <v>9.3954624244620906</v>
      </c>
      <c r="CK20" s="186">
        <v>7.76782537801411</v>
      </c>
      <c r="CL20" s="186">
        <v>7.2048331283391498</v>
      </c>
      <c r="CM20" s="186">
        <v>5.6788236329460302</v>
      </c>
      <c r="CN20" s="186">
        <v>8.3310571584645494</v>
      </c>
      <c r="CO20" s="186">
        <v>7.8876740450616598</v>
      </c>
      <c r="CP20" s="113">
        <v>8.6108266781614393</v>
      </c>
      <c r="CQ20" s="113">
        <v>15.010670317821001</v>
      </c>
      <c r="CR20" s="113">
        <v>23.299085130199401</v>
      </c>
      <c r="CS20" s="113">
        <v>29.861141183536901</v>
      </c>
      <c r="CT20" s="113">
        <v>36.2915211672181</v>
      </c>
      <c r="CU20" s="113">
        <v>36.4045951124886</v>
      </c>
      <c r="CV20" s="113">
        <v>40.149769138106997</v>
      </c>
      <c r="CW20" s="113">
        <v>45.568687128944603</v>
      </c>
      <c r="CX20" s="113">
        <v>53.794933373795899</v>
      </c>
      <c r="CY20" s="186">
        <v>-1.0279703754799501</v>
      </c>
      <c r="CZ20" s="186">
        <v>-0.84547240638431498</v>
      </c>
      <c r="DA20" s="186">
        <v>-0.75090579717930805</v>
      </c>
      <c r="DB20" s="186">
        <v>-0.56922975326261105</v>
      </c>
      <c r="DC20" s="186">
        <v>-0.46103846692690198</v>
      </c>
      <c r="DD20" s="186">
        <v>-0.36802189227819798</v>
      </c>
      <c r="DE20" s="186">
        <v>-0.42468194740660797</v>
      </c>
      <c r="DF20" s="186">
        <v>-0.41834448930285001</v>
      </c>
      <c r="DG20" s="186">
        <v>-0.367915560289648</v>
      </c>
      <c r="DH20" s="186">
        <v>-0.50246533424873496</v>
      </c>
      <c r="DI20" s="186">
        <v>-0.35125857697822199</v>
      </c>
      <c r="DJ20" s="186">
        <v>0.51652616525223005</v>
      </c>
      <c r="DK20" s="186">
        <v>0.68838378338246997</v>
      </c>
      <c r="DL20" s="186">
        <v>0.60801796905306604</v>
      </c>
      <c r="DM20" s="186">
        <v>1.1499400805235001</v>
      </c>
      <c r="DN20" s="186">
        <v>1.18368094633527</v>
      </c>
      <c r="DO20" s="186">
        <v>0.74734411856095695</v>
      </c>
      <c r="DP20" s="186">
        <v>1.73736802604578</v>
      </c>
      <c r="DQ20" s="187">
        <v>105.775636621069</v>
      </c>
      <c r="DR20" s="187">
        <v>114.29936366731999</v>
      </c>
      <c r="DS20" s="187">
        <v>106.83923290702801</v>
      </c>
      <c r="DT20" s="187">
        <v>103.913999191146</v>
      </c>
      <c r="DU20" s="187">
        <v>104.856911396417</v>
      </c>
      <c r="DV20" s="187">
        <v>107.425320132726</v>
      </c>
      <c r="DW20" s="187">
        <v>102.57027023849101</v>
      </c>
      <c r="DX20" s="187">
        <v>102.523651586306</v>
      </c>
      <c r="DY20" s="187">
        <v>98.918089373582205</v>
      </c>
      <c r="DZ20" s="113">
        <v>413</v>
      </c>
      <c r="EA20" s="113">
        <v>401</v>
      </c>
      <c r="EB20" s="113">
        <v>393</v>
      </c>
      <c r="EC20" s="113">
        <v>432</v>
      </c>
      <c r="ED20" s="113">
        <v>442</v>
      </c>
      <c r="EE20" s="113">
        <v>434</v>
      </c>
      <c r="EF20" s="113">
        <v>451</v>
      </c>
      <c r="EG20" s="113">
        <v>443</v>
      </c>
      <c r="EH20" s="113">
        <v>430</v>
      </c>
      <c r="EI20" s="112">
        <v>-9635.4987893462494</v>
      </c>
      <c r="EJ20" s="112">
        <v>-11375.3940149626</v>
      </c>
      <c r="EK20" s="112">
        <v>-10365.6615776081</v>
      </c>
      <c r="EL20" s="112">
        <v>-9691.1550925925894</v>
      </c>
      <c r="EM20" s="112">
        <v>-9456.0814479637993</v>
      </c>
      <c r="EN20" s="112">
        <v>-10068.7903225806</v>
      </c>
      <c r="EO20" s="112">
        <v>-9592.4345898004394</v>
      </c>
      <c r="EP20" s="112">
        <v>-7545.8194130925503</v>
      </c>
      <c r="EQ20" s="114">
        <v>-7423.5790697674402</v>
      </c>
    </row>
    <row r="21" spans="1:147" x14ac:dyDescent="0.25">
      <c r="A21" s="110" t="s">
        <v>418</v>
      </c>
      <c r="B21" s="110">
        <v>5701</v>
      </c>
      <c r="C21" s="110"/>
      <c r="D21" s="185">
        <v>-12765.294751773101</v>
      </c>
      <c r="E21" s="185">
        <v>-5374.7678071628497</v>
      </c>
      <c r="F21" s="185">
        <v>168.17889734337399</v>
      </c>
      <c r="G21" s="185">
        <v>2841.7989517713299</v>
      </c>
      <c r="H21" s="185">
        <v>100</v>
      </c>
      <c r="I21" s="185">
        <v>100</v>
      </c>
      <c r="J21" s="185" t="s">
        <v>465</v>
      </c>
      <c r="K21" s="185">
        <v>100</v>
      </c>
      <c r="L21" s="185">
        <v>153.002164285714</v>
      </c>
      <c r="M21" s="185">
        <v>-20.404889069065302</v>
      </c>
      <c r="N21" s="185">
        <v>-26.477449127463899</v>
      </c>
      <c r="O21" s="185">
        <v>8.2923653253119003</v>
      </c>
      <c r="P21" s="185">
        <v>13.8475091876831</v>
      </c>
      <c r="Q21" s="185">
        <v>4.06685982097689</v>
      </c>
      <c r="R21" s="185">
        <v>9.1380450970998801</v>
      </c>
      <c r="S21" s="185">
        <v>-28.974635741301199</v>
      </c>
      <c r="T21" s="185">
        <v>26.510995495373098</v>
      </c>
      <c r="U21" s="185">
        <v>16.2177938960773</v>
      </c>
      <c r="V21" s="186">
        <v>0.13258119588374101</v>
      </c>
      <c r="W21" s="186">
        <v>0.38798543675783098</v>
      </c>
      <c r="X21" s="186">
        <v>5.1022175364880402</v>
      </c>
      <c r="Y21" s="186">
        <v>0.56241984527495603</v>
      </c>
      <c r="Z21" s="186">
        <v>0</v>
      </c>
      <c r="AA21" s="186">
        <v>0</v>
      </c>
      <c r="AB21" s="186">
        <v>0</v>
      </c>
      <c r="AC21" s="186">
        <v>0</v>
      </c>
      <c r="AD21" s="186">
        <v>11.230666277647099</v>
      </c>
      <c r="AE21" s="186">
        <v>97.042059389970007</v>
      </c>
      <c r="AF21" s="186">
        <v>106.936509688109</v>
      </c>
      <c r="AG21" s="186">
        <v>119.902411040872</v>
      </c>
      <c r="AH21" s="186">
        <v>90.318364959808903</v>
      </c>
      <c r="AI21" s="186">
        <v>108.174759103583</v>
      </c>
      <c r="AJ21" s="186">
        <v>105.16977237345699</v>
      </c>
      <c r="AK21" s="186">
        <v>152.50767202838099</v>
      </c>
      <c r="AL21" s="186">
        <v>110.952017865618</v>
      </c>
      <c r="AM21" s="186">
        <v>69.085936308714693</v>
      </c>
      <c r="AN21" s="186">
        <v>0.71468293584457598</v>
      </c>
      <c r="AO21" s="186">
        <v>1.30775137386389</v>
      </c>
      <c r="AP21" s="186">
        <v>0.40043537467940199</v>
      </c>
      <c r="AQ21" s="186">
        <v>-0.16268312545852801</v>
      </c>
      <c r="AR21" s="186">
        <v>0.57078009863377399</v>
      </c>
      <c r="AS21" s="186">
        <v>-9.8143517448804701E-2</v>
      </c>
      <c r="AT21" s="186">
        <v>-0.127807173506155</v>
      </c>
      <c r="AU21" s="186">
        <v>-0.220585835008419</v>
      </c>
      <c r="AV21" s="186">
        <v>0.19248482991010399</v>
      </c>
      <c r="AW21" s="186">
        <v>12.1204376595661</v>
      </c>
      <c r="AX21" s="186">
        <v>13.4310699238673</v>
      </c>
      <c r="AY21" s="186">
        <v>12.712221224074</v>
      </c>
      <c r="AZ21" s="186">
        <v>8.6423295395579007</v>
      </c>
      <c r="BA21" s="186">
        <v>10.9392350177373</v>
      </c>
      <c r="BB21" s="186">
        <v>10.004542134879999</v>
      </c>
      <c r="BC21" s="186">
        <v>11.7063671083403</v>
      </c>
      <c r="BD21" s="186">
        <v>8.1420852725236603</v>
      </c>
      <c r="BE21" s="186">
        <v>8.4451227591248799</v>
      </c>
      <c r="BF21" s="187">
        <v>75.866445226997499</v>
      </c>
      <c r="BG21" s="187">
        <v>72.149657921303799</v>
      </c>
      <c r="BH21" s="187">
        <v>96.135917978468001</v>
      </c>
      <c r="BI21" s="187">
        <v>105.310254811615</v>
      </c>
      <c r="BJ21" s="187">
        <v>94.0719510243689</v>
      </c>
      <c r="BK21" s="187">
        <v>99.044619288038305</v>
      </c>
      <c r="BL21" s="187">
        <v>71.018279215138506</v>
      </c>
      <c r="BM21" s="187">
        <v>122.172173720405</v>
      </c>
      <c r="BN21" s="187">
        <v>108.654506004536</v>
      </c>
      <c r="BO21" s="186">
        <v>20.161448160589501</v>
      </c>
      <c r="BP21" s="186">
        <v>-23.801614069026499</v>
      </c>
      <c r="BQ21" s="186">
        <v>1.90156426016362</v>
      </c>
      <c r="BR21" s="186">
        <v>-45.631024869469996</v>
      </c>
      <c r="BS21" s="186">
        <v>-212.671813864679</v>
      </c>
      <c r="BT21" s="186">
        <v>241.92491530866201</v>
      </c>
      <c r="BU21" s="186">
        <v>229.285737889709</v>
      </c>
      <c r="BV21" s="186">
        <v>6145.2702849645202</v>
      </c>
      <c r="BW21" s="186">
        <v>315.75357857142899</v>
      </c>
      <c r="BX21" s="186">
        <v>6.5633614410024403</v>
      </c>
      <c r="BY21" s="186">
        <v>-4.0337860323742296</v>
      </c>
      <c r="BZ21" s="186">
        <v>0.20717086080831201</v>
      </c>
      <c r="CA21" s="186">
        <v>-1.07614274358332</v>
      </c>
      <c r="CB21" s="186">
        <v>-2.65265544999541</v>
      </c>
      <c r="CC21" s="186">
        <v>2.8868909590576002</v>
      </c>
      <c r="CD21" s="186">
        <v>2.5477282553619802</v>
      </c>
      <c r="CE21" s="186">
        <v>6.7442809644389499</v>
      </c>
      <c r="CF21" s="186">
        <v>7.1413778338267004</v>
      </c>
      <c r="CG21" s="186">
        <v>28.4072766613981</v>
      </c>
      <c r="CH21" s="186">
        <v>17.1855632203414</v>
      </c>
      <c r="CI21" s="186">
        <v>10.3566576324327</v>
      </c>
      <c r="CJ21" s="186">
        <v>2.2800493002682098</v>
      </c>
      <c r="CK21" s="186">
        <v>1.20048170898361</v>
      </c>
      <c r="CL21" s="186">
        <v>1.2138581781047499</v>
      </c>
      <c r="CM21" s="186">
        <v>1.1273538492784001</v>
      </c>
      <c r="CN21" s="186">
        <v>0.117546145832837</v>
      </c>
      <c r="CO21" s="186">
        <v>2.3777185583570999</v>
      </c>
      <c r="CP21" s="113">
        <v>75.317133022258204</v>
      </c>
      <c r="CQ21" s="113">
        <v>83.213199816995399</v>
      </c>
      <c r="CR21" s="113">
        <v>89.783203600628596</v>
      </c>
      <c r="CS21" s="113">
        <v>96.687472246654195</v>
      </c>
      <c r="CT21" s="113">
        <v>104.13625738086</v>
      </c>
      <c r="CU21" s="113">
        <v>105.615399685304</v>
      </c>
      <c r="CV21" s="113">
        <v>113.40402093697701</v>
      </c>
      <c r="CW21" s="113">
        <v>111.575346401137</v>
      </c>
      <c r="CX21" s="113">
        <v>107.37009755581801</v>
      </c>
      <c r="CY21" s="186">
        <v>0.81592827623078101</v>
      </c>
      <c r="CZ21" s="186">
        <v>1.16160970193084</v>
      </c>
      <c r="DA21" s="186">
        <v>1.01584964320016</v>
      </c>
      <c r="DB21" s="186">
        <v>0.75436261643797498</v>
      </c>
      <c r="DC21" s="186">
        <v>0.52009003788994401</v>
      </c>
      <c r="DD21" s="186">
        <v>0.36171296489926702</v>
      </c>
      <c r="DE21" s="186">
        <v>0.113405244900127</v>
      </c>
      <c r="DF21" s="186">
        <v>-1.7573189654611399E-2</v>
      </c>
      <c r="DG21" s="186">
        <v>6.0429862745646802E-2</v>
      </c>
      <c r="DH21" s="186">
        <v>12.7527302587341</v>
      </c>
      <c r="DI21" s="186">
        <v>15.197316969033</v>
      </c>
      <c r="DJ21" s="186">
        <v>14.6766492571005</v>
      </c>
      <c r="DK21" s="186">
        <v>11.742325676315501</v>
      </c>
      <c r="DL21" s="186">
        <v>11.4222193044547</v>
      </c>
      <c r="DM21" s="186">
        <v>11.0138338438727</v>
      </c>
      <c r="DN21" s="186">
        <v>10.711681761826</v>
      </c>
      <c r="DO21" s="186">
        <v>9.74500966554867</v>
      </c>
      <c r="DP21" s="186">
        <v>9.7197992575222507</v>
      </c>
      <c r="DQ21" s="187">
        <v>94.900574078356499</v>
      </c>
      <c r="DR21" s="187">
        <v>84.695883081632104</v>
      </c>
      <c r="DS21" s="187">
        <v>88.141737817508698</v>
      </c>
      <c r="DT21" s="187">
        <v>89.234638765940801</v>
      </c>
      <c r="DU21" s="187">
        <v>88.063220100858203</v>
      </c>
      <c r="DV21" s="187">
        <v>92.794308585722405</v>
      </c>
      <c r="DW21" s="187">
        <v>92.549275879586006</v>
      </c>
      <c r="DX21" s="187">
        <v>97.070130418219506</v>
      </c>
      <c r="DY21" s="187">
        <v>97.543853988348104</v>
      </c>
      <c r="DZ21" s="113">
        <v>190</v>
      </c>
      <c r="EA21" s="113">
        <v>190</v>
      </c>
      <c r="EB21" s="113">
        <v>208</v>
      </c>
      <c r="EC21" s="113">
        <v>214</v>
      </c>
      <c r="ED21" s="113">
        <v>224</v>
      </c>
      <c r="EE21" s="113">
        <v>235</v>
      </c>
      <c r="EF21" s="113">
        <v>229</v>
      </c>
      <c r="EG21" s="113">
        <v>240</v>
      </c>
      <c r="EH21" s="113">
        <v>226</v>
      </c>
      <c r="EI21" s="112">
        <v>2320.71052631579</v>
      </c>
      <c r="EJ21" s="112">
        <v>3758.2947368421101</v>
      </c>
      <c r="EK21" s="112">
        <v>3337.29326923077</v>
      </c>
      <c r="EL21" s="112">
        <v>2385.91588785047</v>
      </c>
      <c r="EM21" s="112">
        <v>2100.1026785714298</v>
      </c>
      <c r="EN21" s="112">
        <v>1512.3957446808499</v>
      </c>
      <c r="EO21" s="112">
        <v>2821.6506550218301</v>
      </c>
      <c r="EP21" s="112">
        <v>1031.2833333333299</v>
      </c>
      <c r="EQ21" s="114">
        <v>766.83628318584101</v>
      </c>
    </row>
    <row r="22" spans="1:147" x14ac:dyDescent="0.25">
      <c r="A22" s="110" t="s">
        <v>417</v>
      </c>
      <c r="B22" s="110">
        <v>5743</v>
      </c>
      <c r="C22" s="110"/>
      <c r="D22" s="185">
        <v>279.42932114882501</v>
      </c>
      <c r="E22" s="185">
        <v>1001.3747818181801</v>
      </c>
      <c r="F22" s="185">
        <v>3895.50763384226</v>
      </c>
      <c r="G22" s="185">
        <v>138.076693069307</v>
      </c>
      <c r="H22" s="185">
        <v>100</v>
      </c>
      <c r="I22" s="185">
        <v>298.04440588702499</v>
      </c>
      <c r="J22" s="185">
        <v>14.179009291875101</v>
      </c>
      <c r="K22" s="185">
        <v>42.349421114345901</v>
      </c>
      <c r="L22" s="185">
        <v>139.64913898249401</v>
      </c>
      <c r="M22" s="185">
        <v>4.8619600756129202</v>
      </c>
      <c r="N22" s="185">
        <v>23.492487604462099</v>
      </c>
      <c r="O22" s="185">
        <v>21.232971544714001</v>
      </c>
      <c r="P22" s="185">
        <v>5.9234236817168</v>
      </c>
      <c r="Q22" s="185">
        <v>10.187293347970201</v>
      </c>
      <c r="R22" s="185">
        <v>16.135837371474199</v>
      </c>
      <c r="S22" s="185">
        <v>8.6988791109374493</v>
      </c>
      <c r="T22" s="185">
        <v>9.1238658535924699</v>
      </c>
      <c r="U22" s="185">
        <v>18.651158490917599</v>
      </c>
      <c r="V22" s="186">
        <v>1.8742478292039899</v>
      </c>
      <c r="W22" s="186">
        <v>2.9751666035147002</v>
      </c>
      <c r="X22" s="186">
        <v>0.68728412119384896</v>
      </c>
      <c r="Y22" s="186">
        <v>4.3612047160461502</v>
      </c>
      <c r="Z22" s="186">
        <v>0</v>
      </c>
      <c r="AA22" s="186">
        <v>6.0640867236905898</v>
      </c>
      <c r="AB22" s="186">
        <v>41.1800021458955</v>
      </c>
      <c r="AC22" s="186">
        <v>30.7850993359984</v>
      </c>
      <c r="AD22" s="186">
        <v>14.4807709432522</v>
      </c>
      <c r="AE22" s="186">
        <v>161.230145820057</v>
      </c>
      <c r="AF22" s="186">
        <v>147.08757165663499</v>
      </c>
      <c r="AG22" s="186">
        <v>114.928812409057</v>
      </c>
      <c r="AH22" s="186">
        <v>98.063610690104596</v>
      </c>
      <c r="AI22" s="186">
        <v>75.659605619323798</v>
      </c>
      <c r="AJ22" s="186">
        <v>64.368977480037003</v>
      </c>
      <c r="AK22" s="186">
        <v>136.26026689339901</v>
      </c>
      <c r="AL22" s="186">
        <v>134.80557553584899</v>
      </c>
      <c r="AM22" s="186">
        <v>121.02737060063301</v>
      </c>
      <c r="AN22" s="186">
        <v>2.27343957694631</v>
      </c>
      <c r="AO22" s="186">
        <v>1.84961892679983</v>
      </c>
      <c r="AP22" s="186">
        <v>1.46617437680189</v>
      </c>
      <c r="AQ22" s="186">
        <v>1.2474140640494</v>
      </c>
      <c r="AR22" s="186">
        <v>0.76257723361145302</v>
      </c>
      <c r="AS22" s="186">
        <v>0.54146213180347202</v>
      </c>
      <c r="AT22" s="186">
        <v>0.68239654131188798</v>
      </c>
      <c r="AU22" s="186">
        <v>0.69681505112244502</v>
      </c>
      <c r="AV22" s="186">
        <v>0.26851238686294998</v>
      </c>
      <c r="AW22" s="186">
        <v>11.3432656028404</v>
      </c>
      <c r="AX22" s="186">
        <v>10.3394103742288</v>
      </c>
      <c r="AY22" s="186">
        <v>8.0195071086602194</v>
      </c>
      <c r="AZ22" s="186">
        <v>8.1948219590435496</v>
      </c>
      <c r="BA22" s="186">
        <v>6.8616186560515704</v>
      </c>
      <c r="BB22" s="186">
        <v>3.5559540840695201</v>
      </c>
      <c r="BC22" s="186">
        <v>3.84031713844151</v>
      </c>
      <c r="BD22" s="186">
        <v>7.4854389635182201</v>
      </c>
      <c r="BE22" s="186">
        <v>6.7444111534687901</v>
      </c>
      <c r="BF22" s="187">
        <v>95.9620220888727</v>
      </c>
      <c r="BG22" s="187">
        <v>117.65079693553101</v>
      </c>
      <c r="BH22" s="187">
        <v>117.205330011127</v>
      </c>
      <c r="BI22" s="187">
        <v>98.986413298006696</v>
      </c>
      <c r="BJ22" s="187">
        <v>104.26253658887499</v>
      </c>
      <c r="BK22" s="187">
        <v>115.103056059152</v>
      </c>
      <c r="BL22" s="187">
        <v>105.86598813409501</v>
      </c>
      <c r="BM22" s="187">
        <v>102.391069365165</v>
      </c>
      <c r="BN22" s="187">
        <v>113.863115594151</v>
      </c>
      <c r="BO22" s="186">
        <v>540.79325115584504</v>
      </c>
      <c r="BP22" s="186">
        <v>896.10165026144296</v>
      </c>
      <c r="BQ22" s="186">
        <v>1097.61602104177</v>
      </c>
      <c r="BR22" s="186">
        <v>841.46338373498895</v>
      </c>
      <c r="BS22" s="186">
        <v>778.63283149943402</v>
      </c>
      <c r="BT22" s="186">
        <v>613.54273195751102</v>
      </c>
      <c r="BU22" s="186">
        <v>87.290605464844305</v>
      </c>
      <c r="BV22" s="186">
        <v>53.505933826615298</v>
      </c>
      <c r="BW22" s="186">
        <v>62.141955657502102</v>
      </c>
      <c r="BX22" s="186">
        <v>14.0749849919964</v>
      </c>
      <c r="BY22" s="186">
        <v>16.432826561948801</v>
      </c>
      <c r="BZ22" s="186">
        <v>17.288199014769901</v>
      </c>
      <c r="CA22" s="186">
        <v>14.930163148338799</v>
      </c>
      <c r="CB22" s="186">
        <v>13.4821883058623</v>
      </c>
      <c r="CC22" s="186">
        <v>15.562308995203701</v>
      </c>
      <c r="CD22" s="186">
        <v>12.726455113847701</v>
      </c>
      <c r="CE22" s="186">
        <v>10.1689100188489</v>
      </c>
      <c r="CF22" s="186">
        <v>12.7041625904626</v>
      </c>
      <c r="CG22" s="186">
        <v>3.5649992588056199</v>
      </c>
      <c r="CH22" s="186">
        <v>2.2192192253799701</v>
      </c>
      <c r="CI22" s="186">
        <v>1.9205775685844699</v>
      </c>
      <c r="CJ22" s="186">
        <v>2.0758723329345998</v>
      </c>
      <c r="CK22" s="186">
        <v>1.9777086033421101</v>
      </c>
      <c r="CL22" s="186">
        <v>2.9163543958731801</v>
      </c>
      <c r="CM22" s="186">
        <v>14.753316033502401</v>
      </c>
      <c r="CN22" s="186">
        <v>20.6303425291559</v>
      </c>
      <c r="CO22" s="186">
        <v>22.081868423107998</v>
      </c>
      <c r="CP22" s="113">
        <v>125.230407439218</v>
      </c>
      <c r="CQ22" s="113">
        <v>133.087061670823</v>
      </c>
      <c r="CR22" s="113">
        <v>136.89879398478101</v>
      </c>
      <c r="CS22" s="113">
        <v>137.737262215275</v>
      </c>
      <c r="CT22" s="113">
        <v>118.39941931617901</v>
      </c>
      <c r="CU22" s="113">
        <v>99.119244416842605</v>
      </c>
      <c r="CV22" s="113">
        <v>98.025606280223698</v>
      </c>
      <c r="CW22" s="113">
        <v>101.819134156844</v>
      </c>
      <c r="CX22" s="113">
        <v>106.515965992801</v>
      </c>
      <c r="CY22" s="186">
        <v>2.28204714947517</v>
      </c>
      <c r="CZ22" s="186">
        <v>2.1120866657069701</v>
      </c>
      <c r="DA22" s="186">
        <v>1.94232816743772</v>
      </c>
      <c r="DB22" s="186">
        <v>1.8353081516707499</v>
      </c>
      <c r="DC22" s="186">
        <v>1.5031551538746299</v>
      </c>
      <c r="DD22" s="186">
        <v>1.15860542482884</v>
      </c>
      <c r="DE22" s="186">
        <v>0.93637647886284903</v>
      </c>
      <c r="DF22" s="186">
        <v>0.77402140950118503</v>
      </c>
      <c r="DG22" s="186">
        <v>0.58364580537166399</v>
      </c>
      <c r="DH22" s="186">
        <v>12.521197175537001</v>
      </c>
      <c r="DI22" s="186">
        <v>12.017660827001301</v>
      </c>
      <c r="DJ22" s="186">
        <v>10.527387598434</v>
      </c>
      <c r="DK22" s="186">
        <v>9.8583102579279203</v>
      </c>
      <c r="DL22" s="186">
        <v>8.8755387355881492</v>
      </c>
      <c r="DM22" s="186">
        <v>7.2814726720284</v>
      </c>
      <c r="DN22" s="186">
        <v>6.0257137994025101</v>
      </c>
      <c r="DO22" s="186">
        <v>5.8916970217268902</v>
      </c>
      <c r="DP22" s="186">
        <v>5.65993600760003</v>
      </c>
      <c r="DQ22" s="187">
        <v>103.988840296774</v>
      </c>
      <c r="DR22" s="187">
        <v>106.983053957751</v>
      </c>
      <c r="DS22" s="187">
        <v>109.532791756579</v>
      </c>
      <c r="DT22" s="187">
        <v>107.41964808399899</v>
      </c>
      <c r="DU22" s="187">
        <v>106.507393776526</v>
      </c>
      <c r="DV22" s="187">
        <v>110.42334757007301</v>
      </c>
      <c r="DW22" s="187">
        <v>108.26860055776299</v>
      </c>
      <c r="DX22" s="187">
        <v>105.31995795317199</v>
      </c>
      <c r="DY22" s="187">
        <v>108.25776409556499</v>
      </c>
      <c r="DZ22" s="113">
        <v>600</v>
      </c>
      <c r="EA22" s="113">
        <v>615</v>
      </c>
      <c r="EB22" s="113">
        <v>625</v>
      </c>
      <c r="EC22" s="113">
        <v>632</v>
      </c>
      <c r="ED22" s="113">
        <v>642</v>
      </c>
      <c r="EE22" s="113">
        <v>631</v>
      </c>
      <c r="EF22" s="113">
        <v>633</v>
      </c>
      <c r="EG22" s="113">
        <v>637</v>
      </c>
      <c r="EH22" s="113">
        <v>665</v>
      </c>
      <c r="EI22" s="112">
        <v>-319.565</v>
      </c>
      <c r="EJ22" s="112">
        <v>-1117.8796747967499</v>
      </c>
      <c r="EK22" s="112">
        <v>-2010.8543999999999</v>
      </c>
      <c r="EL22" s="112">
        <v>-2049.43196202532</v>
      </c>
      <c r="EM22" s="112">
        <v>-2404.0327102803699</v>
      </c>
      <c r="EN22" s="112">
        <v>-2916.9793977813001</v>
      </c>
      <c r="EO22" s="112">
        <v>-706.70932069510297</v>
      </c>
      <c r="EP22" s="112">
        <v>429.52433281004699</v>
      </c>
      <c r="EQ22" s="114">
        <v>190.92781954887201</v>
      </c>
    </row>
    <row r="23" spans="1:147" x14ac:dyDescent="0.25">
      <c r="A23" s="110" t="s">
        <v>416</v>
      </c>
      <c r="B23" s="110">
        <v>5702</v>
      </c>
      <c r="C23" s="110"/>
      <c r="D23" s="185">
        <v>34.325756304373002</v>
      </c>
      <c r="E23" s="185">
        <v>48.598248497249401</v>
      </c>
      <c r="F23" s="185">
        <v>75.059087659234606</v>
      </c>
      <c r="G23" s="185">
        <v>199.82362187456101</v>
      </c>
      <c r="H23" s="185">
        <v>96.607191115944403</v>
      </c>
      <c r="I23" s="185">
        <v>108.82327188743101</v>
      </c>
      <c r="J23" s="185">
        <v>62.000067675179302</v>
      </c>
      <c r="K23" s="185">
        <v>100.804360567939</v>
      </c>
      <c r="L23" s="185">
        <v>224.184603849166</v>
      </c>
      <c r="M23" s="185">
        <v>9.8487091241320304</v>
      </c>
      <c r="N23" s="185">
        <v>6.8423408915080204</v>
      </c>
      <c r="O23" s="185">
        <v>7.7117008652589396</v>
      </c>
      <c r="P23" s="185">
        <v>11.5384234732491</v>
      </c>
      <c r="Q23" s="185">
        <v>10.3490632894379</v>
      </c>
      <c r="R23" s="185">
        <v>17.3298572328031</v>
      </c>
      <c r="S23" s="185">
        <v>7.0302747555469898</v>
      </c>
      <c r="T23" s="185">
        <v>8.5228277718776102</v>
      </c>
      <c r="U23" s="185">
        <v>17.563273308006298</v>
      </c>
      <c r="V23" s="186">
        <v>24.315418529108399</v>
      </c>
      <c r="W23" s="186">
        <v>13.6005675501684</v>
      </c>
      <c r="X23" s="186">
        <v>13.495072964293101</v>
      </c>
      <c r="Y23" s="186">
        <v>8.0233861372416602</v>
      </c>
      <c r="Z23" s="186">
        <v>10.853672522742601</v>
      </c>
      <c r="AA23" s="186">
        <v>16.6799470306971</v>
      </c>
      <c r="AB23" s="186">
        <v>11.3873939114597</v>
      </c>
      <c r="AC23" s="186">
        <v>9.1028017045223599</v>
      </c>
      <c r="AD23" s="186">
        <v>10.534150301525701</v>
      </c>
      <c r="AE23" s="186">
        <v>104.653997929067</v>
      </c>
      <c r="AF23" s="186">
        <v>121.77789705733301</v>
      </c>
      <c r="AG23" s="186">
        <v>120.219902531757</v>
      </c>
      <c r="AH23" s="186">
        <v>110.420710441316</v>
      </c>
      <c r="AI23" s="186">
        <v>108.828873673709</v>
      </c>
      <c r="AJ23" s="186">
        <v>90.616313224693201</v>
      </c>
      <c r="AK23" s="186">
        <v>97.360322165945007</v>
      </c>
      <c r="AL23" s="186">
        <v>108.713220017579</v>
      </c>
      <c r="AM23" s="186">
        <v>93.356149758538905</v>
      </c>
      <c r="AN23" s="186">
        <v>1.3444466116620699</v>
      </c>
      <c r="AO23" s="186">
        <v>1.76331725007931</v>
      </c>
      <c r="AP23" s="186">
        <v>1.35285393429353</v>
      </c>
      <c r="AQ23" s="186">
        <v>1.3221219746553301</v>
      </c>
      <c r="AR23" s="186">
        <v>0.71365214375376096</v>
      </c>
      <c r="AS23" s="186">
        <v>-0.48630337480024999</v>
      </c>
      <c r="AT23" s="186">
        <v>0.28598918570139997</v>
      </c>
      <c r="AU23" s="186">
        <v>0.28131087025296703</v>
      </c>
      <c r="AV23" s="186">
        <v>2.4143586864778601E-2</v>
      </c>
      <c r="AW23" s="186">
        <v>6.5576738485759201</v>
      </c>
      <c r="AX23" s="186">
        <v>11.118051258322501</v>
      </c>
      <c r="AY23" s="186">
        <v>6.4954502748852203</v>
      </c>
      <c r="AZ23" s="186">
        <v>6.9531263802977898</v>
      </c>
      <c r="BA23" s="186">
        <v>5.8593276845653</v>
      </c>
      <c r="BB23" s="186">
        <v>4.8109395736682501</v>
      </c>
      <c r="BC23" s="186">
        <v>4.6114020306178398</v>
      </c>
      <c r="BD23" s="186">
        <v>5.3833641803728396</v>
      </c>
      <c r="BE23" s="186">
        <v>4.7062724363156399</v>
      </c>
      <c r="BF23" s="187">
        <v>104.860800526766</v>
      </c>
      <c r="BG23" s="187">
        <v>97.549182760446101</v>
      </c>
      <c r="BH23" s="187">
        <v>102.636851539822</v>
      </c>
      <c r="BI23" s="187">
        <v>106.278302503191</v>
      </c>
      <c r="BJ23" s="187">
        <v>105.489004252871</v>
      </c>
      <c r="BK23" s="187">
        <v>113.678491772786</v>
      </c>
      <c r="BL23" s="187">
        <v>102.780058423217</v>
      </c>
      <c r="BM23" s="187">
        <v>103.541934493413</v>
      </c>
      <c r="BN23" s="187">
        <v>114.785711605747</v>
      </c>
      <c r="BO23" s="186">
        <v>68.683940403098902</v>
      </c>
      <c r="BP23" s="186">
        <v>65.340924566134703</v>
      </c>
      <c r="BQ23" s="186">
        <v>79.319601768374696</v>
      </c>
      <c r="BR23" s="186">
        <v>85.984588898079906</v>
      </c>
      <c r="BS23" s="186">
        <v>68.298957447124394</v>
      </c>
      <c r="BT23" s="186">
        <v>97.032123483652697</v>
      </c>
      <c r="BU23" s="186">
        <v>99.596088886641098</v>
      </c>
      <c r="BV23" s="186">
        <v>103.75514515365499</v>
      </c>
      <c r="BW23" s="186">
        <v>113.910952423079</v>
      </c>
      <c r="BX23" s="186">
        <v>13.3091455395331</v>
      </c>
      <c r="BY23" s="186">
        <v>11.7399629157131</v>
      </c>
      <c r="BZ23" s="186">
        <v>11.727470601147401</v>
      </c>
      <c r="CA23" s="186">
        <v>10.953171357195</v>
      </c>
      <c r="CB23" s="186">
        <v>9.3431996417684093</v>
      </c>
      <c r="CC23" s="186">
        <v>11.1443319256278</v>
      </c>
      <c r="CD23" s="186">
        <v>10.978551543918099</v>
      </c>
      <c r="CE23" s="186">
        <v>11.0158542939275</v>
      </c>
      <c r="CF23" s="186">
        <v>12.349829340090499</v>
      </c>
      <c r="CG23" s="186">
        <v>18.797947360905901</v>
      </c>
      <c r="CH23" s="186">
        <v>17.414514295751701</v>
      </c>
      <c r="CI23" s="186">
        <v>15.2832922132886</v>
      </c>
      <c r="CJ23" s="186">
        <v>13.7643558022506</v>
      </c>
      <c r="CK23" s="186">
        <v>14.266151910487901</v>
      </c>
      <c r="CL23" s="186">
        <v>12.6874796710403</v>
      </c>
      <c r="CM23" s="186">
        <v>12.238546173203</v>
      </c>
      <c r="CN23" s="186">
        <v>11.366173395184299</v>
      </c>
      <c r="CO23" s="186">
        <v>11.7528023865157</v>
      </c>
      <c r="CP23" s="113">
        <v>99.666200078515203</v>
      </c>
      <c r="CQ23" s="113">
        <v>106.83832997608199</v>
      </c>
      <c r="CR23" s="113">
        <v>106.778707250685</v>
      </c>
      <c r="CS23" s="113">
        <v>107.733105188515</v>
      </c>
      <c r="CT23" s="113">
        <v>112.948576670059</v>
      </c>
      <c r="CU23" s="113">
        <v>109.162112335785</v>
      </c>
      <c r="CV23" s="113">
        <v>104.541493503007</v>
      </c>
      <c r="CW23" s="113">
        <v>102.788802585594</v>
      </c>
      <c r="CX23" s="113">
        <v>99.430792827022202</v>
      </c>
      <c r="CY23" s="186">
        <v>-0.31399356066043099</v>
      </c>
      <c r="CZ23" s="186">
        <v>1.81628471155194</v>
      </c>
      <c r="DA23" s="186">
        <v>1.6576827425576901</v>
      </c>
      <c r="DB23" s="186">
        <v>1.51178533845166</v>
      </c>
      <c r="DC23" s="186">
        <v>1.27877920057707</v>
      </c>
      <c r="DD23" s="186">
        <v>0.84850192682626802</v>
      </c>
      <c r="DE23" s="186">
        <v>0.57619781014187799</v>
      </c>
      <c r="DF23" s="186">
        <v>0.38571543949131198</v>
      </c>
      <c r="DG23" s="186">
        <v>0.14671177483353701</v>
      </c>
      <c r="DH23" s="186">
        <v>4.6362058966472999</v>
      </c>
      <c r="DI23" s="186">
        <v>7.8021659767810103</v>
      </c>
      <c r="DJ23" s="186">
        <v>7.63439004413984</v>
      </c>
      <c r="DK23" s="186">
        <v>7.6169985465658101</v>
      </c>
      <c r="DL23" s="186">
        <v>7.3150587524049397</v>
      </c>
      <c r="DM23" s="186">
        <v>6.8591157722499796</v>
      </c>
      <c r="DN23" s="186">
        <v>5.6707995925067003</v>
      </c>
      <c r="DO23" s="186">
        <v>5.4738525763870198</v>
      </c>
      <c r="DP23" s="186">
        <v>5.0535922174229899</v>
      </c>
      <c r="DQ23" s="187">
        <v>109.121398898059</v>
      </c>
      <c r="DR23" s="187">
        <v>106.105390823552</v>
      </c>
      <c r="DS23" s="187">
        <v>106.101655038166</v>
      </c>
      <c r="DT23" s="187">
        <v>105.094959661167</v>
      </c>
      <c r="DU23" s="187">
        <v>103.420017330109</v>
      </c>
      <c r="DV23" s="187">
        <v>105.411530816127</v>
      </c>
      <c r="DW23" s="187">
        <v>106.251802691088</v>
      </c>
      <c r="DX23" s="187">
        <v>106.3012366426</v>
      </c>
      <c r="DY23" s="187">
        <v>108.041471512806</v>
      </c>
      <c r="DZ23" s="113">
        <v>2386</v>
      </c>
      <c r="EA23" s="113">
        <v>2442</v>
      </c>
      <c r="EB23" s="113">
        <v>2506</v>
      </c>
      <c r="EC23" s="113">
        <v>2565</v>
      </c>
      <c r="ED23" s="113">
        <v>2653</v>
      </c>
      <c r="EE23" s="113">
        <v>2697</v>
      </c>
      <c r="EF23" s="113">
        <v>2801</v>
      </c>
      <c r="EG23" s="113">
        <v>2912</v>
      </c>
      <c r="EH23" s="113">
        <v>2947</v>
      </c>
      <c r="EI23" s="112">
        <v>4478.7020117351203</v>
      </c>
      <c r="EJ23" s="112">
        <v>4809.6253071253104</v>
      </c>
      <c r="EK23" s="112">
        <v>4825.9868316041502</v>
      </c>
      <c r="EL23" s="112">
        <v>4314.16023391813</v>
      </c>
      <c r="EM23" s="112">
        <v>4147.5506973237798</v>
      </c>
      <c r="EN23" s="112">
        <v>3907.3956247682599</v>
      </c>
      <c r="EO23" s="112">
        <v>4060.3338093538</v>
      </c>
      <c r="EP23" s="112">
        <v>3877.9357829670298</v>
      </c>
      <c r="EQ23" s="114">
        <v>3112.1096029860901</v>
      </c>
    </row>
    <row r="24" spans="1:147" x14ac:dyDescent="0.25">
      <c r="A24" s="110" t="s">
        <v>415</v>
      </c>
      <c r="B24" s="110">
        <v>5511</v>
      </c>
      <c r="C24" s="110"/>
      <c r="D24" s="185">
        <v>131.28687731763301</v>
      </c>
      <c r="E24" s="185">
        <v>7618.5389235626699</v>
      </c>
      <c r="F24" s="185">
        <v>950.15418066928203</v>
      </c>
      <c r="G24" s="185">
        <v>-20.514733962279799</v>
      </c>
      <c r="H24" s="185">
        <v>120.05481739057601</v>
      </c>
      <c r="I24" s="185">
        <v>64.708605338591596</v>
      </c>
      <c r="J24" s="185">
        <v>219.49316749886799</v>
      </c>
      <c r="K24" s="185">
        <v>1767.06235138541</v>
      </c>
      <c r="L24" s="185">
        <v>32250.633947368398</v>
      </c>
      <c r="M24" s="185">
        <v>10.941513321492</v>
      </c>
      <c r="N24" s="185">
        <v>16.178246477321</v>
      </c>
      <c r="O24" s="185">
        <v>10.381183936543501</v>
      </c>
      <c r="P24" s="185">
        <v>-2.71347826056539</v>
      </c>
      <c r="Q24" s="185">
        <v>17.020125277899599</v>
      </c>
      <c r="R24" s="185">
        <v>4.2913212036016102</v>
      </c>
      <c r="S24" s="185">
        <v>5.2258727032856704</v>
      </c>
      <c r="T24" s="185">
        <v>10.163955423094199</v>
      </c>
      <c r="U24" s="185">
        <v>13.1391232757986</v>
      </c>
      <c r="V24" s="186">
        <v>8.5571768185626294</v>
      </c>
      <c r="W24" s="186">
        <v>0.252699389466845</v>
      </c>
      <c r="X24" s="186">
        <v>1.20445556713316</v>
      </c>
      <c r="Y24" s="186">
        <v>11.408417319541501</v>
      </c>
      <c r="Z24" s="186">
        <v>14.5918307693349</v>
      </c>
      <c r="AA24" s="186">
        <v>6.7411801228540202</v>
      </c>
      <c r="AB24" s="186">
        <v>2.4767656239247602</v>
      </c>
      <c r="AC24" s="186">
        <v>0.63619202090580296</v>
      </c>
      <c r="AD24" s="186">
        <v>4.9347596400714601E-2</v>
      </c>
      <c r="AE24" s="186">
        <v>146.163578936557</v>
      </c>
      <c r="AF24" s="186">
        <v>125.023893257621</v>
      </c>
      <c r="AG24" s="186">
        <v>126.601904033596</v>
      </c>
      <c r="AH24" s="186">
        <v>145.48433954254901</v>
      </c>
      <c r="AI24" s="186">
        <v>111.573255282354</v>
      </c>
      <c r="AJ24" s="186">
        <v>125.749642921779</v>
      </c>
      <c r="AK24" s="186">
        <v>110.944372049514</v>
      </c>
      <c r="AL24" s="186">
        <v>111.02834307498701</v>
      </c>
      <c r="AM24" s="186">
        <v>98.929352962913399</v>
      </c>
      <c r="AN24" s="186">
        <v>4.4259159558717904</v>
      </c>
      <c r="AO24" s="186">
        <v>2.11790324531573</v>
      </c>
      <c r="AP24" s="186">
        <v>1.85570635940143</v>
      </c>
      <c r="AQ24" s="186">
        <v>1.75835978561878</v>
      </c>
      <c r="AR24" s="186">
        <v>1.51377660472653</v>
      </c>
      <c r="AS24" s="186">
        <v>1.4869917071819401</v>
      </c>
      <c r="AT24" s="186">
        <v>0.94797323458286897</v>
      </c>
      <c r="AU24" s="186">
        <v>1.17712934771855</v>
      </c>
      <c r="AV24" s="186">
        <v>0.73907608407047198</v>
      </c>
      <c r="AW24" s="186">
        <v>13.7118835488566</v>
      </c>
      <c r="AX24" s="186">
        <v>9.5212018947375103</v>
      </c>
      <c r="AY24" s="186">
        <v>7.8302751760589402</v>
      </c>
      <c r="AZ24" s="186">
        <v>13.141068116522099</v>
      </c>
      <c r="BA24" s="186">
        <v>10.8406582861579</v>
      </c>
      <c r="BB24" s="186">
        <v>11.7763217356736</v>
      </c>
      <c r="BC24" s="186">
        <v>5.6646853865337601</v>
      </c>
      <c r="BD24" s="186">
        <v>5.3248536537870601</v>
      </c>
      <c r="BE24" s="186">
        <v>4.5130023738977902</v>
      </c>
      <c r="BF24" s="187">
        <v>101.68341814269399</v>
      </c>
      <c r="BG24" s="187">
        <v>109.619012005862</v>
      </c>
      <c r="BH24" s="187">
        <v>104.609744897059</v>
      </c>
      <c r="BI24" s="187">
        <v>87.645348585699196</v>
      </c>
      <c r="BJ24" s="187">
        <v>108.334431178473</v>
      </c>
      <c r="BK24" s="187">
        <v>94.341389725184101</v>
      </c>
      <c r="BL24" s="187">
        <v>100.511767031251</v>
      </c>
      <c r="BM24" s="187">
        <v>106.401344900045</v>
      </c>
      <c r="BN24" s="187">
        <v>110.332894452198</v>
      </c>
      <c r="BO24" s="186">
        <v>195.07556438058401</v>
      </c>
      <c r="BP24" s="186">
        <v>296.57958936157598</v>
      </c>
      <c r="BQ24" s="186">
        <v>319.89170134087198</v>
      </c>
      <c r="BR24" s="186">
        <v>155.16850666618799</v>
      </c>
      <c r="BS24" s="186">
        <v>145.17283640491601</v>
      </c>
      <c r="BT24" s="186">
        <v>132.90327914948799</v>
      </c>
      <c r="BU24" s="186">
        <v>96.004154765362003</v>
      </c>
      <c r="BV24" s="186">
        <v>98.839774166262899</v>
      </c>
      <c r="BW24" s="186">
        <v>216.17290604639999</v>
      </c>
      <c r="BX24" s="186">
        <v>10.6639080244939</v>
      </c>
      <c r="BY24" s="186">
        <v>11.576205472027301</v>
      </c>
      <c r="BZ24" s="186">
        <v>11.265088039101199</v>
      </c>
      <c r="CA24" s="186">
        <v>8.7534137519098607</v>
      </c>
      <c r="CB24" s="186">
        <v>10.7451776972388</v>
      </c>
      <c r="CC24" s="186">
        <v>9.4100975860184697</v>
      </c>
      <c r="CD24" s="186">
        <v>7.1651322571579596</v>
      </c>
      <c r="CE24" s="186">
        <v>7.1711242945943399</v>
      </c>
      <c r="CF24" s="186">
        <v>10.1248183997428</v>
      </c>
      <c r="CG24" s="186">
        <v>5.8017424699979996</v>
      </c>
      <c r="CH24" s="186">
        <v>4.2560733732771396</v>
      </c>
      <c r="CI24" s="186">
        <v>3.8446519318036101</v>
      </c>
      <c r="CJ24" s="186">
        <v>5.84576925628902</v>
      </c>
      <c r="CK24" s="186">
        <v>7.6576819142630699</v>
      </c>
      <c r="CL24" s="186">
        <v>7.30407340367183</v>
      </c>
      <c r="CM24" s="186">
        <v>7.4988949888670797</v>
      </c>
      <c r="CN24" s="186">
        <v>7.3062551820641</v>
      </c>
      <c r="CO24" s="186">
        <v>5.0123744670630996</v>
      </c>
      <c r="CP24" s="113">
        <v>179.28095808407301</v>
      </c>
      <c r="CQ24" s="113">
        <v>161.81718284266401</v>
      </c>
      <c r="CR24" s="113">
        <v>149.28723788790199</v>
      </c>
      <c r="CS24" s="113">
        <v>143.77296025062299</v>
      </c>
      <c r="CT24" s="113">
        <v>129.98371011915901</v>
      </c>
      <c r="CU24" s="113">
        <v>126.247714066011</v>
      </c>
      <c r="CV24" s="113">
        <v>123.251262515462</v>
      </c>
      <c r="CW24" s="113">
        <v>120.080484174265</v>
      </c>
      <c r="CX24" s="113">
        <v>111.22142816395601</v>
      </c>
      <c r="CY24" s="186">
        <v>5.1298084445447003</v>
      </c>
      <c r="CZ24" s="186">
        <v>4.2497137017559696</v>
      </c>
      <c r="DA24" s="186">
        <v>3.5299845650236898</v>
      </c>
      <c r="DB24" s="186">
        <v>2.9445337129515501</v>
      </c>
      <c r="DC24" s="186">
        <v>2.2846642529573802</v>
      </c>
      <c r="DD24" s="186">
        <v>1.74243108908625</v>
      </c>
      <c r="DE24" s="186">
        <v>1.4987553565615499</v>
      </c>
      <c r="DF24" s="186">
        <v>1.36393977130184</v>
      </c>
      <c r="DG24" s="186">
        <v>1.1617289122497101</v>
      </c>
      <c r="DH24" s="186">
        <v>11.109575410277101</v>
      </c>
      <c r="DI24" s="186">
        <v>10.577972823278399</v>
      </c>
      <c r="DJ24" s="186">
        <v>10.1728526114474</v>
      </c>
      <c r="DK24" s="186">
        <v>10.895889426007599</v>
      </c>
      <c r="DL24" s="186">
        <v>10.9110371907838</v>
      </c>
      <c r="DM24" s="186">
        <v>10.5862653633585</v>
      </c>
      <c r="DN24" s="186">
        <v>9.7573823044038708</v>
      </c>
      <c r="DO24" s="186">
        <v>9.2082002905106393</v>
      </c>
      <c r="DP24" s="186">
        <v>7.5268159310966603</v>
      </c>
      <c r="DQ24" s="187">
        <v>104.914335463996</v>
      </c>
      <c r="DR24" s="187">
        <v>105.538609611479</v>
      </c>
      <c r="DS24" s="187">
        <v>104.84622308500199</v>
      </c>
      <c r="DT24" s="187">
        <v>100.80854302316899</v>
      </c>
      <c r="DU24" s="187">
        <v>102.164669888025</v>
      </c>
      <c r="DV24" s="187">
        <v>100.569488114001</v>
      </c>
      <c r="DW24" s="187">
        <v>98.918333277497098</v>
      </c>
      <c r="DX24" s="187">
        <v>99.331364602457001</v>
      </c>
      <c r="DY24" s="187">
        <v>103.906609400454</v>
      </c>
      <c r="DZ24" s="113">
        <v>1494</v>
      </c>
      <c r="EA24" s="113">
        <v>1484</v>
      </c>
      <c r="EB24" s="113">
        <v>1502</v>
      </c>
      <c r="EC24" s="113">
        <v>1543</v>
      </c>
      <c r="ED24" s="113">
        <v>1569</v>
      </c>
      <c r="EE24" s="113">
        <v>1593</v>
      </c>
      <c r="EF24" s="113">
        <v>1595</v>
      </c>
      <c r="EG24" s="113">
        <v>1666</v>
      </c>
      <c r="EH24" s="113">
        <v>1669</v>
      </c>
      <c r="EI24" s="112">
        <v>2404.5876840696101</v>
      </c>
      <c r="EJ24" s="112">
        <v>1558.2998652291101</v>
      </c>
      <c r="EK24" s="112">
        <v>1059.8655126497999</v>
      </c>
      <c r="EL24" s="112">
        <v>1770.0265716137401</v>
      </c>
      <c r="EM24" s="112">
        <v>1584.5417463352501</v>
      </c>
      <c r="EN24" s="112">
        <v>1677.55869428751</v>
      </c>
      <c r="EO24" s="112">
        <v>1523.15047021944</v>
      </c>
      <c r="EP24" s="112">
        <v>974.71728691476596</v>
      </c>
      <c r="EQ24" s="114">
        <v>240.95566207309801</v>
      </c>
    </row>
    <row r="25" spans="1:147" x14ac:dyDescent="0.25">
      <c r="A25" s="110" t="s">
        <v>414</v>
      </c>
      <c r="B25" s="110">
        <v>5422</v>
      </c>
      <c r="C25" s="110"/>
      <c r="D25" s="185">
        <v>66.2348512051135</v>
      </c>
      <c r="E25" s="185">
        <v>29.621495997064201</v>
      </c>
      <c r="F25" s="185">
        <v>66.938533845687104</v>
      </c>
      <c r="G25" s="185">
        <v>86.914866306730502</v>
      </c>
      <c r="H25" s="185">
        <v>272.02743421794202</v>
      </c>
      <c r="I25" s="185">
        <v>261.68762010374201</v>
      </c>
      <c r="J25" s="185">
        <v>38.699776352994199</v>
      </c>
      <c r="K25" s="185">
        <v>108.93197448513</v>
      </c>
      <c r="L25" s="185">
        <v>105.431449310289</v>
      </c>
      <c r="M25" s="185">
        <v>6.7994652718785398</v>
      </c>
      <c r="N25" s="185">
        <v>8.0493765218391005</v>
      </c>
      <c r="O25" s="185">
        <v>15.664810641298001</v>
      </c>
      <c r="P25" s="185">
        <v>2.6871840532525999</v>
      </c>
      <c r="Q25" s="185">
        <v>3.1095575117862602</v>
      </c>
      <c r="R25" s="185">
        <v>7.8081262185350804</v>
      </c>
      <c r="S25" s="185">
        <v>2.9871078577992698</v>
      </c>
      <c r="T25" s="185">
        <v>5.4412483829391398</v>
      </c>
      <c r="U25" s="185">
        <v>11.814592735111701</v>
      </c>
      <c r="V25" s="186">
        <v>10.2654525230828</v>
      </c>
      <c r="W25" s="186">
        <v>22.972413067347599</v>
      </c>
      <c r="X25" s="186">
        <v>21.721290480415501</v>
      </c>
      <c r="Y25" s="186">
        <v>3.9547595757160998</v>
      </c>
      <c r="Z25" s="186">
        <v>1.1660600388237801</v>
      </c>
      <c r="AA25" s="186">
        <v>3.1915568646461598</v>
      </c>
      <c r="AB25" s="186">
        <v>7.3764500482645401</v>
      </c>
      <c r="AC25" s="186">
        <v>5.2816585471174697</v>
      </c>
      <c r="AD25" s="186">
        <v>12.9581885239974</v>
      </c>
      <c r="AE25" s="186">
        <v>53.390592432977101</v>
      </c>
      <c r="AF25" s="186">
        <v>60.465482217088699</v>
      </c>
      <c r="AG25" s="186">
        <v>74.775403158582193</v>
      </c>
      <c r="AH25" s="186">
        <v>77.277529998534206</v>
      </c>
      <c r="AI25" s="186">
        <v>68.245875927482899</v>
      </c>
      <c r="AJ25" s="186">
        <v>65.836587780065997</v>
      </c>
      <c r="AK25" s="186">
        <v>85.621364657876796</v>
      </c>
      <c r="AL25" s="186">
        <v>80.009315340522306</v>
      </c>
      <c r="AM25" s="186">
        <v>58.568174622499903</v>
      </c>
      <c r="AN25" s="186">
        <v>1.86644149481036E-2</v>
      </c>
      <c r="AO25" s="186">
        <v>-4.8109575320570898E-2</v>
      </c>
      <c r="AP25" s="186">
        <v>-0.12654643360128101</v>
      </c>
      <c r="AQ25" s="186">
        <v>-0.19853755645857299</v>
      </c>
      <c r="AR25" s="186">
        <v>-0.16042546413679601</v>
      </c>
      <c r="AS25" s="186">
        <v>-0.36799078701620702</v>
      </c>
      <c r="AT25" s="186">
        <v>-0.87722917743746598</v>
      </c>
      <c r="AU25" s="186">
        <v>-0.71080727977261704</v>
      </c>
      <c r="AV25" s="186">
        <v>-0.51692057563669902</v>
      </c>
      <c r="AW25" s="186">
        <v>2.0858524955689299</v>
      </c>
      <c r="AX25" s="186">
        <v>2.0089573319640901</v>
      </c>
      <c r="AY25" s="186">
        <v>2.9750939423604299</v>
      </c>
      <c r="AZ25" s="186">
        <v>4.3615907927959396</v>
      </c>
      <c r="BA25" s="186">
        <v>3.8571151118537799</v>
      </c>
      <c r="BB25" s="186">
        <v>3.4111100355947102</v>
      </c>
      <c r="BC25" s="186">
        <v>3.1253588192886599</v>
      </c>
      <c r="BD25" s="186">
        <v>3.37454943043151</v>
      </c>
      <c r="BE25" s="186">
        <v>2.8396426897911802</v>
      </c>
      <c r="BF25" s="187">
        <v>104.967345378673</v>
      </c>
      <c r="BG25" s="187">
        <v>106.37427713200699</v>
      </c>
      <c r="BH25" s="187">
        <v>114.368281691075</v>
      </c>
      <c r="BI25" s="187">
        <v>98.1614909832265</v>
      </c>
      <c r="BJ25" s="187">
        <v>99.100186907837497</v>
      </c>
      <c r="BK25" s="187">
        <v>104.198169818073</v>
      </c>
      <c r="BL25" s="187">
        <v>98.994729995006395</v>
      </c>
      <c r="BM25" s="187">
        <v>101.374528553061</v>
      </c>
      <c r="BN25" s="187">
        <v>109.239509991763</v>
      </c>
      <c r="BO25" s="186">
        <v>125.25105005183499</v>
      </c>
      <c r="BP25" s="186">
        <v>59.102631656304602</v>
      </c>
      <c r="BQ25" s="186">
        <v>48.243481293299503</v>
      </c>
      <c r="BR25" s="186">
        <v>46.0616862939019</v>
      </c>
      <c r="BS25" s="186">
        <v>56.292947839482601</v>
      </c>
      <c r="BT25" s="186">
        <v>65.775569876574295</v>
      </c>
      <c r="BU25" s="186">
        <v>84.074954820431202</v>
      </c>
      <c r="BV25" s="186">
        <v>112.37935739242501</v>
      </c>
      <c r="BW25" s="186">
        <v>111.566962029957</v>
      </c>
      <c r="BX25" s="186">
        <v>7.6578960501941102</v>
      </c>
      <c r="BY25" s="186">
        <v>6.6878932599858203</v>
      </c>
      <c r="BZ25" s="186">
        <v>7.7441150361907498</v>
      </c>
      <c r="CA25" s="186">
        <v>6.8298242629708596</v>
      </c>
      <c r="CB25" s="186">
        <v>7.4897308929187103</v>
      </c>
      <c r="CC25" s="186">
        <v>7.6763990895326</v>
      </c>
      <c r="CD25" s="186">
        <v>6.6827919992462199</v>
      </c>
      <c r="CE25" s="186">
        <v>4.4665044824358899</v>
      </c>
      <c r="CF25" s="186">
        <v>6.49760325704273</v>
      </c>
      <c r="CG25" s="186">
        <v>6.59125728584449</v>
      </c>
      <c r="CH25" s="186">
        <v>11.1663446066033</v>
      </c>
      <c r="CI25" s="186">
        <v>15.0611666343029</v>
      </c>
      <c r="CJ25" s="186">
        <v>14.008221624948501</v>
      </c>
      <c r="CK25" s="186">
        <v>12.8146372217136</v>
      </c>
      <c r="CL25" s="186">
        <v>11.4137737883818</v>
      </c>
      <c r="CM25" s="186">
        <v>8.0103589061312697</v>
      </c>
      <c r="CN25" s="186">
        <v>4.2213218270197004</v>
      </c>
      <c r="CO25" s="186">
        <v>6.3490861087920596</v>
      </c>
      <c r="CP25" s="113">
        <v>57.638452103516698</v>
      </c>
      <c r="CQ25" s="113">
        <v>58.464480889360097</v>
      </c>
      <c r="CR25" s="113">
        <v>62.283048712790901</v>
      </c>
      <c r="CS25" s="113">
        <v>64.820677762540697</v>
      </c>
      <c r="CT25" s="113">
        <v>67.182648170556504</v>
      </c>
      <c r="CU25" s="113">
        <v>69.297474046233702</v>
      </c>
      <c r="CV25" s="113">
        <v>74.187047664786604</v>
      </c>
      <c r="CW25" s="113">
        <v>75.205240333170707</v>
      </c>
      <c r="CX25" s="113">
        <v>70.943152247880505</v>
      </c>
      <c r="CY25" s="186">
        <v>0.25280623308599298</v>
      </c>
      <c r="CZ25" s="186">
        <v>0.11931103642230199</v>
      </c>
      <c r="DA25" s="186">
        <v>5.6630554973793696E-3</v>
      </c>
      <c r="DB25" s="186">
        <v>-7.1333078277858999E-3</v>
      </c>
      <c r="DC25" s="186">
        <v>-0.105424999275439</v>
      </c>
      <c r="DD25" s="186">
        <v>-0.18200288783632801</v>
      </c>
      <c r="DE25" s="186">
        <v>-0.34423981096024697</v>
      </c>
      <c r="DF25" s="186">
        <v>-0.464261450044405</v>
      </c>
      <c r="DG25" s="186">
        <v>-0.52234198817954003</v>
      </c>
      <c r="DH25" s="186">
        <v>2.3013511500716799</v>
      </c>
      <c r="DI25" s="186">
        <v>2.1434823594796799</v>
      </c>
      <c r="DJ25" s="186">
        <v>2.26031235069836</v>
      </c>
      <c r="DK25" s="186">
        <v>2.7772333552498698</v>
      </c>
      <c r="DL25" s="186">
        <v>3.0682137281843</v>
      </c>
      <c r="DM25" s="186">
        <v>3.3107773725257399</v>
      </c>
      <c r="DN25" s="186">
        <v>3.5215218207883701</v>
      </c>
      <c r="DO25" s="186">
        <v>3.6125047639115802</v>
      </c>
      <c r="DP25" s="186">
        <v>3.3021926105800801</v>
      </c>
      <c r="DQ25" s="187">
        <v>105.942697926703</v>
      </c>
      <c r="DR25" s="187">
        <v>104.89186491405</v>
      </c>
      <c r="DS25" s="187">
        <v>105.80831098250501</v>
      </c>
      <c r="DT25" s="187">
        <v>104.216014686438</v>
      </c>
      <c r="DU25" s="187">
        <v>104.510781659255</v>
      </c>
      <c r="DV25" s="187">
        <v>104.366287661931</v>
      </c>
      <c r="DW25" s="187">
        <v>102.898687268099</v>
      </c>
      <c r="DX25" s="187">
        <v>100.391263170787</v>
      </c>
      <c r="DY25" s="187">
        <v>102.746484062975</v>
      </c>
      <c r="DZ25" s="113">
        <v>3539</v>
      </c>
      <c r="EA25" s="113">
        <v>3572</v>
      </c>
      <c r="EB25" s="113">
        <v>3745</v>
      </c>
      <c r="EC25" s="113">
        <v>3794</v>
      </c>
      <c r="ED25" s="113">
        <v>3803</v>
      </c>
      <c r="EE25" s="113">
        <v>3778</v>
      </c>
      <c r="EF25" s="113">
        <v>3817</v>
      </c>
      <c r="EG25" s="113">
        <v>3764</v>
      </c>
      <c r="EH25" s="113">
        <v>3781</v>
      </c>
      <c r="EI25" s="112">
        <v>-2820.7380615993202</v>
      </c>
      <c r="EJ25" s="112">
        <v>-1012.26791713326</v>
      </c>
      <c r="EK25" s="112">
        <v>-202.324966622163</v>
      </c>
      <c r="EL25" s="112">
        <v>-178.12282551396899</v>
      </c>
      <c r="EM25" s="112">
        <v>-361.631080725743</v>
      </c>
      <c r="EN25" s="112">
        <v>-830.05955532027497</v>
      </c>
      <c r="EO25" s="112">
        <v>-396.56405554100098</v>
      </c>
      <c r="EP25" s="112">
        <v>-444.87274176408101</v>
      </c>
      <c r="EQ25" s="114">
        <v>-508.76196773340399</v>
      </c>
    </row>
    <row r="26" spans="1:147" x14ac:dyDescent="0.25">
      <c r="A26" s="110" t="s">
        <v>413</v>
      </c>
      <c r="B26" s="110">
        <v>5451</v>
      </c>
      <c r="C26" s="110"/>
      <c r="D26" s="185">
        <v>104.27948300763499</v>
      </c>
      <c r="E26" s="185">
        <v>927.08722724848099</v>
      </c>
      <c r="F26" s="185">
        <v>157.567658155164</v>
      </c>
      <c r="G26" s="185">
        <v>152.505768004413</v>
      </c>
      <c r="H26" s="185">
        <v>44.453246088296602</v>
      </c>
      <c r="I26" s="185">
        <v>206.87548025121899</v>
      </c>
      <c r="J26" s="185">
        <v>37.2041874891612</v>
      </c>
      <c r="K26" s="185">
        <v>33.946686834520598</v>
      </c>
      <c r="L26" s="185">
        <v>85.1958382471542</v>
      </c>
      <c r="M26" s="185">
        <v>37.917674933695601</v>
      </c>
      <c r="N26" s="185">
        <v>23.765056802659899</v>
      </c>
      <c r="O26" s="185">
        <v>11.0582884150074</v>
      </c>
      <c r="P26" s="185">
        <v>20.997126584191999</v>
      </c>
      <c r="Q26" s="185">
        <v>16.1965912065033</v>
      </c>
      <c r="R26" s="185">
        <v>33.698482561543699</v>
      </c>
      <c r="S26" s="185">
        <v>9.2141389811065295</v>
      </c>
      <c r="T26" s="185">
        <v>6.7252134685485796</v>
      </c>
      <c r="U26" s="185">
        <v>21.4042360084004</v>
      </c>
      <c r="V26" s="186">
        <v>39.667566338902802</v>
      </c>
      <c r="W26" s="186">
        <v>5.17344508713167</v>
      </c>
      <c r="X26" s="186">
        <v>7.3136012437544897</v>
      </c>
      <c r="Y26" s="186">
        <v>15.6079383286941</v>
      </c>
      <c r="Z26" s="186">
        <v>30.354837926782601</v>
      </c>
      <c r="AA26" s="186">
        <v>32.768430986307102</v>
      </c>
      <c r="AB26" s="186">
        <v>25.2062526284328</v>
      </c>
      <c r="AC26" s="186">
        <v>22.3806591581593</v>
      </c>
      <c r="AD26" s="186">
        <v>26.045916835039002</v>
      </c>
      <c r="AE26" s="186">
        <v>76.303357576680298</v>
      </c>
      <c r="AF26" s="186">
        <v>66.476589333753907</v>
      </c>
      <c r="AG26" s="186">
        <v>63.787083283365597</v>
      </c>
      <c r="AH26" s="186">
        <v>58.154812414576497</v>
      </c>
      <c r="AI26" s="186">
        <v>65.561348562003303</v>
      </c>
      <c r="AJ26" s="186">
        <v>65.162323285602199</v>
      </c>
      <c r="AK26" s="186">
        <v>61.201960777700698</v>
      </c>
      <c r="AL26" s="186">
        <v>76.503056194714105</v>
      </c>
      <c r="AM26" s="186">
        <v>75.8375715983112</v>
      </c>
      <c r="AN26" s="186">
        <v>0.66201200577491703</v>
      </c>
      <c r="AO26" s="186">
        <v>0.62151217125407299</v>
      </c>
      <c r="AP26" s="186">
        <v>0.41205956203876498</v>
      </c>
      <c r="AQ26" s="186">
        <v>0.26060622819521401</v>
      </c>
      <c r="AR26" s="186">
        <v>0.24736948558139099</v>
      </c>
      <c r="AS26" s="186">
        <v>0.25472878048654701</v>
      </c>
      <c r="AT26" s="186">
        <v>0.10003268482203601</v>
      </c>
      <c r="AU26" s="186">
        <v>-0.27108655515304603</v>
      </c>
      <c r="AV26" s="186">
        <v>-0.15317252865661399</v>
      </c>
      <c r="AW26" s="186">
        <v>6.2673640816059999</v>
      </c>
      <c r="AX26" s="186">
        <v>6.9709596841040202</v>
      </c>
      <c r="AY26" s="186">
        <v>6.8179025870373398</v>
      </c>
      <c r="AZ26" s="186">
        <v>5.9574455917452402</v>
      </c>
      <c r="BA26" s="186">
        <v>8.8753912945952305</v>
      </c>
      <c r="BB26" s="186">
        <v>7.21496555916079</v>
      </c>
      <c r="BC26" s="186">
        <v>7.4618259183151601</v>
      </c>
      <c r="BD26" s="186">
        <v>9.3971650762398102</v>
      </c>
      <c r="BE26" s="186">
        <v>9.0848677711910497</v>
      </c>
      <c r="BF26" s="187">
        <v>147.737376666778</v>
      </c>
      <c r="BG26" s="187">
        <v>121.088254208078</v>
      </c>
      <c r="BH26" s="187">
        <v>104.879457583895</v>
      </c>
      <c r="BI26" s="187">
        <v>118.06415404415399</v>
      </c>
      <c r="BJ26" s="187">
        <v>108.188309112407</v>
      </c>
      <c r="BK26" s="187">
        <v>136.49686806546401</v>
      </c>
      <c r="BL26" s="187">
        <v>101.887305239467</v>
      </c>
      <c r="BM26" s="187">
        <v>97.141099563665804</v>
      </c>
      <c r="BN26" s="187">
        <v>113.85138090177</v>
      </c>
      <c r="BO26" s="186">
        <v>90.784146306563699</v>
      </c>
      <c r="BP26" s="186">
        <v>151.703743636458</v>
      </c>
      <c r="BQ26" s="186">
        <v>186.52458208047801</v>
      </c>
      <c r="BR26" s="186">
        <v>174.09110619482999</v>
      </c>
      <c r="BS26" s="186">
        <v>116.98461550365001</v>
      </c>
      <c r="BT26" s="186">
        <v>146.96442841945699</v>
      </c>
      <c r="BU26" s="186">
        <v>97.711625014896299</v>
      </c>
      <c r="BV26" s="186">
        <v>83.330354665779794</v>
      </c>
      <c r="BW26" s="186">
        <v>75.658437290212206</v>
      </c>
      <c r="BX26" s="186">
        <v>25.155212524600501</v>
      </c>
      <c r="BY26" s="186">
        <v>27.272369222835401</v>
      </c>
      <c r="BZ26" s="186">
        <v>26.133094935096999</v>
      </c>
      <c r="CA26" s="186">
        <v>24.250283228197201</v>
      </c>
      <c r="CB26" s="186">
        <v>22.6703529644135</v>
      </c>
      <c r="CC26" s="186">
        <v>21.8728452364691</v>
      </c>
      <c r="CD26" s="186">
        <v>18.925026853292</v>
      </c>
      <c r="CE26" s="186">
        <v>18.072889019694099</v>
      </c>
      <c r="CF26" s="186">
        <v>18.1492030849389</v>
      </c>
      <c r="CG26" s="186">
        <v>30.4976401617749</v>
      </c>
      <c r="CH26" s="186">
        <v>23.696612871420001</v>
      </c>
      <c r="CI26" s="186">
        <v>19.019169522677601</v>
      </c>
      <c r="CJ26" s="186">
        <v>18.220299712464701</v>
      </c>
      <c r="CK26" s="186">
        <v>21.2747479936105</v>
      </c>
      <c r="CL26" s="186">
        <v>19.689201537111</v>
      </c>
      <c r="CM26" s="186">
        <v>23.201737554803799</v>
      </c>
      <c r="CN26" s="186">
        <v>25.5444545989135</v>
      </c>
      <c r="CO26" s="186">
        <v>27.317570159435299</v>
      </c>
      <c r="CP26" s="113">
        <v>120.18020726314499</v>
      </c>
      <c r="CQ26" s="113">
        <v>100.46331038208</v>
      </c>
      <c r="CR26" s="113">
        <v>84.431114428368701</v>
      </c>
      <c r="CS26" s="113">
        <v>72.496637623265599</v>
      </c>
      <c r="CT26" s="113">
        <v>66.304785848049207</v>
      </c>
      <c r="CU26" s="113">
        <v>63.816631243041002</v>
      </c>
      <c r="CV26" s="113">
        <v>62.750756123902001</v>
      </c>
      <c r="CW26" s="113">
        <v>65.130075363051702</v>
      </c>
      <c r="CX26" s="113">
        <v>68.701521107460707</v>
      </c>
      <c r="CY26" s="186">
        <v>1.2957224388526101</v>
      </c>
      <c r="CZ26" s="186">
        <v>1.0174915847683601</v>
      </c>
      <c r="DA26" s="186">
        <v>0.77169571085111199</v>
      </c>
      <c r="DB26" s="186">
        <v>0.56661551569380997</v>
      </c>
      <c r="DC26" s="186">
        <v>0.45019616695557801</v>
      </c>
      <c r="DD26" s="186">
        <v>0.35729500740807502</v>
      </c>
      <c r="DE26" s="186">
        <v>0.25191827998697502</v>
      </c>
      <c r="DF26" s="186">
        <v>0.12528115000467599</v>
      </c>
      <c r="DG26" s="186">
        <v>4.1762332787394697E-2</v>
      </c>
      <c r="DH26" s="186">
        <v>9.1596286410807508</v>
      </c>
      <c r="DI26" s="186">
        <v>8.3428760282487797</v>
      </c>
      <c r="DJ26" s="186">
        <v>7.6423897548932596</v>
      </c>
      <c r="DK26" s="186">
        <v>6.9610769502717398</v>
      </c>
      <c r="DL26" s="186">
        <v>6.9164974866832498</v>
      </c>
      <c r="DM26" s="186">
        <v>7.1306704604906903</v>
      </c>
      <c r="DN26" s="186">
        <v>7.2299825050506401</v>
      </c>
      <c r="DO26" s="186">
        <v>7.7091692251257298</v>
      </c>
      <c r="DP26" s="186">
        <v>8.3418177962528901</v>
      </c>
      <c r="DQ26" s="187">
        <v>120.906274242184</v>
      </c>
      <c r="DR26" s="187">
        <v>124.91721857618499</v>
      </c>
      <c r="DS26" s="187">
        <v>123.858030339821</v>
      </c>
      <c r="DT26" s="187">
        <v>121.737172595187</v>
      </c>
      <c r="DU26" s="187">
        <v>119.33751209065299</v>
      </c>
      <c r="DV26" s="187">
        <v>117.7848945641</v>
      </c>
      <c r="DW26" s="187">
        <v>113.567916547599</v>
      </c>
      <c r="DX26" s="187">
        <v>111.718114036553</v>
      </c>
      <c r="DY26" s="187">
        <v>110.925185244083</v>
      </c>
      <c r="DZ26" s="113">
        <v>3808</v>
      </c>
      <c r="EA26" s="113">
        <v>4030</v>
      </c>
      <c r="EB26" s="113">
        <v>4090</v>
      </c>
      <c r="EC26" s="113">
        <v>4129</v>
      </c>
      <c r="ED26" s="113">
        <v>4210</v>
      </c>
      <c r="EE26" s="113">
        <v>4282</v>
      </c>
      <c r="EF26" s="113">
        <v>4305</v>
      </c>
      <c r="EG26" s="113">
        <v>4482</v>
      </c>
      <c r="EH26" s="113">
        <v>4616</v>
      </c>
      <c r="EI26" s="112">
        <v>2462.34243697479</v>
      </c>
      <c r="EJ26" s="112">
        <v>1255.61364764268</v>
      </c>
      <c r="EK26" s="112">
        <v>1054.46259168704</v>
      </c>
      <c r="EL26" s="112">
        <v>688.12327440058095</v>
      </c>
      <c r="EM26" s="112">
        <v>1552.4819477434701</v>
      </c>
      <c r="EN26" s="112">
        <v>562.90214852872498</v>
      </c>
      <c r="EO26" s="112">
        <v>1296.43763066202</v>
      </c>
      <c r="EP26" s="112">
        <v>1813.51249442213</v>
      </c>
      <c r="EQ26" s="114">
        <v>1931.20667244367</v>
      </c>
    </row>
    <row r="27" spans="1:147" x14ac:dyDescent="0.25">
      <c r="A27" s="110" t="s">
        <v>412</v>
      </c>
      <c r="B27" s="110">
        <v>5744</v>
      </c>
      <c r="C27" s="110"/>
      <c r="D27" s="185">
        <v>85.813496661719597</v>
      </c>
      <c r="E27" s="185">
        <v>87.150954738029796</v>
      </c>
      <c r="F27" s="185">
        <v>44.489334394160601</v>
      </c>
      <c r="G27" s="185">
        <v>111.743836710346</v>
      </c>
      <c r="H27" s="185">
        <v>126.35543904645399</v>
      </c>
      <c r="I27" s="185">
        <v>31.871669038298499</v>
      </c>
      <c r="J27" s="185">
        <v>56.715342904091301</v>
      </c>
      <c r="K27" s="185">
        <v>158.93889929658201</v>
      </c>
      <c r="L27" s="185">
        <v>180.674975347931</v>
      </c>
      <c r="M27" s="185">
        <v>14.050713339622</v>
      </c>
      <c r="N27" s="185">
        <v>18.8763278851942</v>
      </c>
      <c r="O27" s="185">
        <v>5.6656515705117201</v>
      </c>
      <c r="P27" s="185">
        <v>18.216336384050901</v>
      </c>
      <c r="Q27" s="185">
        <v>11.750542696110699</v>
      </c>
      <c r="R27" s="185">
        <v>9.0267553350238501</v>
      </c>
      <c r="S27" s="185">
        <v>14.874641174513</v>
      </c>
      <c r="T27" s="185">
        <v>8.4103350296049602</v>
      </c>
      <c r="U27" s="185">
        <v>16.350845887417201</v>
      </c>
      <c r="V27" s="186">
        <v>16.578421082885299</v>
      </c>
      <c r="W27" s="186">
        <v>21.759143485486501</v>
      </c>
      <c r="X27" s="186">
        <v>15.7350243289447</v>
      </c>
      <c r="Y27" s="186">
        <v>17.393051462391</v>
      </c>
      <c r="Z27" s="186">
        <v>13.466668218393799</v>
      </c>
      <c r="AA27" s="186">
        <v>24.427958088247301</v>
      </c>
      <c r="AB27" s="186">
        <v>23.767478915139399</v>
      </c>
      <c r="AC27" s="186">
        <v>6.7616642730034799</v>
      </c>
      <c r="AD27" s="186">
        <v>9.7626310806208405</v>
      </c>
      <c r="AE27" s="186">
        <v>58.307388313202097</v>
      </c>
      <c r="AF27" s="186">
        <v>69.181439885590095</v>
      </c>
      <c r="AG27" s="186">
        <v>77.299067312684699</v>
      </c>
      <c r="AH27" s="186">
        <v>75.332586149571199</v>
      </c>
      <c r="AI27" s="186">
        <v>82.122886077829094</v>
      </c>
      <c r="AJ27" s="186">
        <v>107.416505324333</v>
      </c>
      <c r="AK27" s="186">
        <v>99.288610291909194</v>
      </c>
      <c r="AL27" s="186">
        <v>103.755690002283</v>
      </c>
      <c r="AM27" s="186">
        <v>79.500638340551703</v>
      </c>
      <c r="AN27" s="186">
        <v>0.96517477566638898</v>
      </c>
      <c r="AO27" s="186">
        <v>0.82807707880546899</v>
      </c>
      <c r="AP27" s="186">
        <v>0.85605507588851004</v>
      </c>
      <c r="AQ27" s="186">
        <v>0.56983508037000097</v>
      </c>
      <c r="AR27" s="186">
        <v>0.19578114429170199</v>
      </c>
      <c r="AS27" s="186">
        <v>0.24912579292849299</v>
      </c>
      <c r="AT27" s="186">
        <v>0.19121607307955199</v>
      </c>
      <c r="AU27" s="186">
        <v>1.16277178249727E-2</v>
      </c>
      <c r="AV27" s="186">
        <v>0.14477025618112899</v>
      </c>
      <c r="AW27" s="186">
        <v>8.3996252154206505</v>
      </c>
      <c r="AX27" s="186">
        <v>12.745513271396</v>
      </c>
      <c r="AY27" s="186">
        <v>3.6733393005346699</v>
      </c>
      <c r="AZ27" s="186">
        <v>8.9774116646588809</v>
      </c>
      <c r="BA27" s="186">
        <v>3.38265396421723</v>
      </c>
      <c r="BB27" s="186">
        <v>3.16581169374121</v>
      </c>
      <c r="BC27" s="186">
        <v>3.90242504852035</v>
      </c>
      <c r="BD27" s="186">
        <v>4.7037507707657804</v>
      </c>
      <c r="BE27" s="186">
        <v>3.6554911499836402</v>
      </c>
      <c r="BF27" s="187">
        <v>107.08502782828501</v>
      </c>
      <c r="BG27" s="187">
        <v>107.479369915115</v>
      </c>
      <c r="BH27" s="187">
        <v>102.931878592708</v>
      </c>
      <c r="BI27" s="187">
        <v>110.875508124555</v>
      </c>
      <c r="BJ27" s="187">
        <v>109.365713792687</v>
      </c>
      <c r="BK27" s="187">
        <v>106.50769057733299</v>
      </c>
      <c r="BL27" s="187">
        <v>112.566255172152</v>
      </c>
      <c r="BM27" s="187">
        <v>103.861801925047</v>
      </c>
      <c r="BN27" s="187">
        <v>114.73168391448</v>
      </c>
      <c r="BO27" s="186">
        <v>126.60006957631001</v>
      </c>
      <c r="BP27" s="186">
        <v>76.755341413227995</v>
      </c>
      <c r="BQ27" s="186">
        <v>105.46561988945599</v>
      </c>
      <c r="BR27" s="186">
        <v>106.660156216644</v>
      </c>
      <c r="BS27" s="186">
        <v>88.869420376923998</v>
      </c>
      <c r="BT27" s="186">
        <v>72.925422640679201</v>
      </c>
      <c r="BU27" s="186">
        <v>64.351952972568398</v>
      </c>
      <c r="BV27" s="186">
        <v>72.475616080124595</v>
      </c>
      <c r="BW27" s="186">
        <v>76.599763294396197</v>
      </c>
      <c r="BX27" s="186">
        <v>16.5684938488269</v>
      </c>
      <c r="BY27" s="186">
        <v>12.936380481126401</v>
      </c>
      <c r="BZ27" s="186">
        <v>14.811129269261301</v>
      </c>
      <c r="CA27" s="186">
        <v>15.552205404604999</v>
      </c>
      <c r="CB27" s="186">
        <v>13.818954847632501</v>
      </c>
      <c r="CC27" s="186">
        <v>12.9034772648169</v>
      </c>
      <c r="CD27" s="186">
        <v>11.886659098584801</v>
      </c>
      <c r="CE27" s="186">
        <v>12.738871696078499</v>
      </c>
      <c r="CF27" s="186">
        <v>12.288856637060499</v>
      </c>
      <c r="CG27" s="186">
        <v>14.6106126425653</v>
      </c>
      <c r="CH27" s="186">
        <v>17.332110886858299</v>
      </c>
      <c r="CI27" s="186">
        <v>15.8259510962452</v>
      </c>
      <c r="CJ27" s="186">
        <v>16.562448865970602</v>
      </c>
      <c r="CK27" s="186">
        <v>17.160169562201201</v>
      </c>
      <c r="CL27" s="186">
        <v>18.752991190446501</v>
      </c>
      <c r="CM27" s="186">
        <v>19.109429690623301</v>
      </c>
      <c r="CN27" s="186">
        <v>18.009769757255398</v>
      </c>
      <c r="CO27" s="186">
        <v>16.5892164850579</v>
      </c>
      <c r="CP27" s="113">
        <v>54.155007664440298</v>
      </c>
      <c r="CQ27" s="113">
        <v>56.890074002092099</v>
      </c>
      <c r="CR27" s="113">
        <v>58.532913987738603</v>
      </c>
      <c r="CS27" s="113">
        <v>64.699891394450802</v>
      </c>
      <c r="CT27" s="113">
        <v>72.146511852968402</v>
      </c>
      <c r="CU27" s="113">
        <v>81.372748307714801</v>
      </c>
      <c r="CV27" s="113">
        <v>87.858742546668196</v>
      </c>
      <c r="CW27" s="113">
        <v>92.977655212899606</v>
      </c>
      <c r="CX27" s="113">
        <v>94.034767917315307</v>
      </c>
      <c r="CY27" s="186">
        <v>1.2712831825787601</v>
      </c>
      <c r="CZ27" s="186">
        <v>1.1856769038570301</v>
      </c>
      <c r="DA27" s="186">
        <v>1.08449424652556</v>
      </c>
      <c r="DB27" s="186">
        <v>0.90194835531142503</v>
      </c>
      <c r="DC27" s="186">
        <v>0.69963025081539298</v>
      </c>
      <c r="DD27" s="186">
        <v>0.56357602956390795</v>
      </c>
      <c r="DE27" s="186">
        <v>0.42614169542496599</v>
      </c>
      <c r="DF27" s="186">
        <v>0.256939619318519</v>
      </c>
      <c r="DG27" s="186">
        <v>0.16333407282743101</v>
      </c>
      <c r="DH27" s="186">
        <v>7.5529057020844697</v>
      </c>
      <c r="DI27" s="186">
        <v>8.6745466487112708</v>
      </c>
      <c r="DJ27" s="186">
        <v>7.8643566779284502</v>
      </c>
      <c r="DK27" s="186">
        <v>8.3927870420013804</v>
      </c>
      <c r="DL27" s="186">
        <v>7.6315477483041496</v>
      </c>
      <c r="DM27" s="186">
        <v>6.66520511388957</v>
      </c>
      <c r="DN27" s="186">
        <v>4.6712777338778597</v>
      </c>
      <c r="DO27" s="186">
        <v>4.9074054480317697</v>
      </c>
      <c r="DP27" s="186">
        <v>3.7339835034969</v>
      </c>
      <c r="DQ27" s="187">
        <v>111.466405733193</v>
      </c>
      <c r="DR27" s="187">
        <v>105.761361523839</v>
      </c>
      <c r="DS27" s="187">
        <v>108.732605703831</v>
      </c>
      <c r="DT27" s="187">
        <v>108.76820377912399</v>
      </c>
      <c r="DU27" s="187">
        <v>107.396432413006</v>
      </c>
      <c r="DV27" s="187">
        <v>107.298265091849</v>
      </c>
      <c r="DW27" s="187">
        <v>108.273764697427</v>
      </c>
      <c r="DX27" s="187">
        <v>108.80020191543299</v>
      </c>
      <c r="DY27" s="187">
        <v>109.550872019027</v>
      </c>
      <c r="DZ27" s="113">
        <v>974</v>
      </c>
      <c r="EA27" s="113">
        <v>1037</v>
      </c>
      <c r="EB27" s="113">
        <v>1069</v>
      </c>
      <c r="EC27" s="113">
        <v>1101</v>
      </c>
      <c r="ED27" s="113">
        <v>1095</v>
      </c>
      <c r="EE27" s="113">
        <v>1075</v>
      </c>
      <c r="EF27" s="113">
        <v>1108</v>
      </c>
      <c r="EG27" s="113">
        <v>1143</v>
      </c>
      <c r="EH27" s="113">
        <v>1173</v>
      </c>
      <c r="EI27" s="112">
        <v>-113.990759753593</v>
      </c>
      <c r="EJ27" s="112">
        <v>142.71841851494699</v>
      </c>
      <c r="EK27" s="112">
        <v>669.78671655752999</v>
      </c>
      <c r="EL27" s="112">
        <v>511.20345140781097</v>
      </c>
      <c r="EM27" s="112">
        <v>353.327853881279</v>
      </c>
      <c r="EN27" s="112">
        <v>1657.16</v>
      </c>
      <c r="EO27" s="112">
        <v>2400.48285198556</v>
      </c>
      <c r="EP27" s="112">
        <v>2159.26071741032</v>
      </c>
      <c r="EQ27" s="114">
        <v>1626.3657289002599</v>
      </c>
    </row>
    <row r="28" spans="1:147" x14ac:dyDescent="0.25">
      <c r="A28" s="110" t="s">
        <v>411</v>
      </c>
      <c r="B28" s="110">
        <v>5423</v>
      </c>
      <c r="C28" s="110"/>
      <c r="D28" s="185">
        <v>4.1074040491556199</v>
      </c>
      <c r="E28" s="185">
        <v>33.005853891436601</v>
      </c>
      <c r="F28" s="185">
        <v>1884.6877685950401</v>
      </c>
      <c r="G28" s="185">
        <v>-353.021072778632</v>
      </c>
      <c r="H28" s="185">
        <v>371.153550400033</v>
      </c>
      <c r="I28" s="185">
        <v>1711.43225599016</v>
      </c>
      <c r="J28" s="185">
        <v>2718.5219540661801</v>
      </c>
      <c r="K28" s="185">
        <v>100</v>
      </c>
      <c r="L28" s="185">
        <v>420.10579986181102</v>
      </c>
      <c r="M28" s="185">
        <v>2.0107758053494198</v>
      </c>
      <c r="N28" s="185">
        <v>5.11118532494796</v>
      </c>
      <c r="O28" s="185">
        <v>17.360895942117899</v>
      </c>
      <c r="P28" s="185">
        <v>-12.1952056693396</v>
      </c>
      <c r="Q28" s="185">
        <v>13.895682769938199</v>
      </c>
      <c r="R28" s="185">
        <v>9.9313793330028997</v>
      </c>
      <c r="S28" s="185">
        <v>15.766246110108799</v>
      </c>
      <c r="T28" s="185">
        <v>6.8837188400063498</v>
      </c>
      <c r="U28" s="185">
        <v>11.973424257215701</v>
      </c>
      <c r="V28" s="186">
        <v>58.943369594992198</v>
      </c>
      <c r="W28" s="186">
        <v>17.2030829344056</v>
      </c>
      <c r="X28" s="186">
        <v>1.1023852761195201</v>
      </c>
      <c r="Y28" s="186">
        <v>2.9870563990516699</v>
      </c>
      <c r="Z28" s="186">
        <v>4.9970151650106702</v>
      </c>
      <c r="AA28" s="186">
        <v>0.97065492380614204</v>
      </c>
      <c r="AB28" s="186">
        <v>0.845507527617406</v>
      </c>
      <c r="AC28" s="186">
        <v>0.95492542903380595</v>
      </c>
      <c r="AD28" s="186">
        <v>3.13622184922803</v>
      </c>
      <c r="AE28" s="186">
        <v>266.75121794419101</v>
      </c>
      <c r="AF28" s="186">
        <v>333.83294679362302</v>
      </c>
      <c r="AG28" s="186">
        <v>286.51665572882899</v>
      </c>
      <c r="AH28" s="186">
        <v>326.63689565692198</v>
      </c>
      <c r="AI28" s="186">
        <v>298.56711019205801</v>
      </c>
      <c r="AJ28" s="186">
        <v>300.08940522073999</v>
      </c>
      <c r="AK28" s="186">
        <v>247.62497512391801</v>
      </c>
      <c r="AL28" s="186">
        <v>224.064764585619</v>
      </c>
      <c r="AM28" s="186">
        <v>228.79497501547399</v>
      </c>
      <c r="AN28" s="186">
        <v>0.75321497086192801</v>
      </c>
      <c r="AO28" s="186">
        <v>4.8301494178750204</v>
      </c>
      <c r="AP28" s="186">
        <v>4.3920245703777701</v>
      </c>
      <c r="AQ28" s="186">
        <v>4.6412741331498903</v>
      </c>
      <c r="AR28" s="186">
        <v>3.6966217181926102</v>
      </c>
      <c r="AS28" s="186">
        <v>3.4938194016731301</v>
      </c>
      <c r="AT28" s="186">
        <v>2.8993954095395602</v>
      </c>
      <c r="AU28" s="186">
        <v>2.7421665302428799</v>
      </c>
      <c r="AV28" s="186">
        <v>3.2077009976075299</v>
      </c>
      <c r="AW28" s="186">
        <v>6.6765491754829096</v>
      </c>
      <c r="AX28" s="186">
        <v>11.7522757952667</v>
      </c>
      <c r="AY28" s="186">
        <v>10.6159167254725</v>
      </c>
      <c r="AZ28" s="186">
        <v>11.9604293087624</v>
      </c>
      <c r="BA28" s="186">
        <v>10.4916512741553</v>
      </c>
      <c r="BB28" s="186">
        <v>10.933390942577001</v>
      </c>
      <c r="BC28" s="186">
        <v>9.71849409541794</v>
      </c>
      <c r="BD28" s="186">
        <v>8.6095809549234694</v>
      </c>
      <c r="BE28" s="186">
        <v>9.6699412904932593</v>
      </c>
      <c r="BF28" s="187">
        <v>96.234755621882201</v>
      </c>
      <c r="BG28" s="187">
        <v>98.2212939588551</v>
      </c>
      <c r="BH28" s="187">
        <v>112.532799418536</v>
      </c>
      <c r="BI28" s="187">
        <v>83.671963267724706</v>
      </c>
      <c r="BJ28" s="187">
        <v>107.64334609392699</v>
      </c>
      <c r="BK28" s="187">
        <v>102.55545238187101</v>
      </c>
      <c r="BL28" s="187">
        <v>109.82632777491099</v>
      </c>
      <c r="BM28" s="187">
        <v>101.02674693895599</v>
      </c>
      <c r="BN28" s="187">
        <v>105.832617005621</v>
      </c>
      <c r="BO28" s="186">
        <v>23.4138615161195</v>
      </c>
      <c r="BP28" s="186">
        <v>22.825138806700501</v>
      </c>
      <c r="BQ28" s="186">
        <v>33.843376953705999</v>
      </c>
      <c r="BR28" s="186">
        <v>21.491876902723799</v>
      </c>
      <c r="BS28" s="186">
        <v>42.5242954612674</v>
      </c>
      <c r="BT28" s="186">
        <v>159.41352398089501</v>
      </c>
      <c r="BU28" s="186">
        <v>534.78135330602299</v>
      </c>
      <c r="BV28" s="186">
        <v>100</v>
      </c>
      <c r="BW28" s="186">
        <v>100</v>
      </c>
      <c r="BX28" s="186">
        <v>4.53308889836185</v>
      </c>
      <c r="BY28" s="186">
        <v>5.0627000397083304</v>
      </c>
      <c r="BZ28" s="186">
        <v>6.3069953288244802</v>
      </c>
      <c r="CA28" s="186">
        <v>4.00477791835843</v>
      </c>
      <c r="CB28" s="186">
        <v>5.8107446243446796</v>
      </c>
      <c r="CC28" s="186">
        <v>7.33712192815051</v>
      </c>
      <c r="CD28" s="186">
        <v>9.5982007256657091</v>
      </c>
      <c r="CE28" s="186">
        <v>7.4312252762234898</v>
      </c>
      <c r="CF28" s="186">
        <v>11.722557538874399</v>
      </c>
      <c r="CG28" s="186">
        <v>29.758428169722599</v>
      </c>
      <c r="CH28" s="186">
        <v>31.482022511933</v>
      </c>
      <c r="CI28" s="186">
        <v>29.458335874556301</v>
      </c>
      <c r="CJ28" s="186">
        <v>28.6726635411021</v>
      </c>
      <c r="CK28" s="186">
        <v>25.147748069571598</v>
      </c>
      <c r="CL28" s="186">
        <v>5.7069389934996799</v>
      </c>
      <c r="CM28" s="186">
        <v>2.20746534833056</v>
      </c>
      <c r="CN28" s="186">
        <v>2.1438603600741302</v>
      </c>
      <c r="CO28" s="186">
        <v>2.1474071374484902</v>
      </c>
      <c r="CP28" s="113">
        <v>177.928872755866</v>
      </c>
      <c r="CQ28" s="113">
        <v>218.82958514402799</v>
      </c>
      <c r="CR28" s="113">
        <v>251.94444076956401</v>
      </c>
      <c r="CS28" s="113">
        <v>287.41818031638502</v>
      </c>
      <c r="CT28" s="113">
        <v>302.01806835789102</v>
      </c>
      <c r="CU28" s="113">
        <v>308.02744486206097</v>
      </c>
      <c r="CV28" s="113">
        <v>290.09003927378598</v>
      </c>
      <c r="CW28" s="113">
        <v>276.83240522545498</v>
      </c>
      <c r="CX28" s="113">
        <v>258.934543987349</v>
      </c>
      <c r="CY28" s="186">
        <v>0.486415999194242</v>
      </c>
      <c r="CZ28" s="186">
        <v>1.5056279033973301</v>
      </c>
      <c r="DA28" s="186">
        <v>2.45873618317736</v>
      </c>
      <c r="DB28" s="186">
        <v>3.2268095999135999</v>
      </c>
      <c r="DC28" s="186">
        <v>3.6987820502261899</v>
      </c>
      <c r="DD28" s="186">
        <v>4.19178979648688</v>
      </c>
      <c r="DE28" s="186">
        <v>3.7928181294483601</v>
      </c>
      <c r="DF28" s="186">
        <v>3.4473199031747801</v>
      </c>
      <c r="DG28" s="186">
        <v>3.19330527829025</v>
      </c>
      <c r="DH28" s="186">
        <v>5.9056111580032304</v>
      </c>
      <c r="DI28" s="186">
        <v>7.2304299872210098</v>
      </c>
      <c r="DJ28" s="186">
        <v>8.4723693893610292</v>
      </c>
      <c r="DK28" s="186">
        <v>9.6899595582397602</v>
      </c>
      <c r="DL28" s="186">
        <v>10.330030874941899</v>
      </c>
      <c r="DM28" s="186">
        <v>11.115653791867199</v>
      </c>
      <c r="DN28" s="186">
        <v>10.693755007119799</v>
      </c>
      <c r="DO28" s="186">
        <v>10.268091646271399</v>
      </c>
      <c r="DP28" s="186">
        <v>9.8584263938471892</v>
      </c>
      <c r="DQ28" s="187">
        <v>99.121676618027493</v>
      </c>
      <c r="DR28" s="187">
        <v>99.342252912794194</v>
      </c>
      <c r="DS28" s="187">
        <v>100.294225268133</v>
      </c>
      <c r="DT28" s="187">
        <v>97.600613799515799</v>
      </c>
      <c r="DU28" s="187">
        <v>99.186173282033593</v>
      </c>
      <c r="DV28" s="187">
        <v>100.41497284095399</v>
      </c>
      <c r="DW28" s="187">
        <v>102.772032888963</v>
      </c>
      <c r="DX28" s="187">
        <v>100.61420295677701</v>
      </c>
      <c r="DY28" s="187">
        <v>105.326837861538</v>
      </c>
      <c r="DZ28" s="113">
        <v>488</v>
      </c>
      <c r="EA28" s="113">
        <v>507</v>
      </c>
      <c r="EB28" s="113">
        <v>509</v>
      </c>
      <c r="EC28" s="113">
        <v>508</v>
      </c>
      <c r="ED28" s="113">
        <v>527</v>
      </c>
      <c r="EE28" s="113">
        <v>536</v>
      </c>
      <c r="EF28" s="113">
        <v>545</v>
      </c>
      <c r="EG28" s="113">
        <v>562</v>
      </c>
      <c r="EH28" s="113">
        <v>567</v>
      </c>
      <c r="EI28" s="112">
        <v>1832.64344262295</v>
      </c>
      <c r="EJ28" s="112">
        <v>2261.8067061144002</v>
      </c>
      <c r="EK28" s="112">
        <v>3379.2711198428301</v>
      </c>
      <c r="EL28" s="112">
        <v>4100.9940944881901</v>
      </c>
      <c r="EM28" s="112">
        <v>4031.6053130929799</v>
      </c>
      <c r="EN28" s="112">
        <v>3335.75932835821</v>
      </c>
      <c r="EO28" s="112">
        <v>2127.4807339449499</v>
      </c>
      <c r="EP28" s="112">
        <v>569.29359430604995</v>
      </c>
      <c r="EQ28" s="114">
        <v>-50.188712522045897</v>
      </c>
    </row>
    <row r="29" spans="1:147" x14ac:dyDescent="0.25">
      <c r="A29" s="110" t="s">
        <v>410</v>
      </c>
      <c r="B29" s="110">
        <v>5703</v>
      </c>
      <c r="C29" s="110"/>
      <c r="D29" s="185">
        <v>21.612878695354599</v>
      </c>
      <c r="E29" s="185">
        <v>-18.3673224075592</v>
      </c>
      <c r="F29" s="185">
        <v>3.1590307406170801</v>
      </c>
      <c r="G29" s="185">
        <v>51.817748348137798</v>
      </c>
      <c r="H29" s="185">
        <v>405.83655111705298</v>
      </c>
      <c r="I29" s="185">
        <v>100</v>
      </c>
      <c r="J29" s="185">
        <v>423.35082301317499</v>
      </c>
      <c r="K29" s="185">
        <v>1034.15611670619</v>
      </c>
      <c r="L29" s="185">
        <v>31.558996505797499</v>
      </c>
      <c r="M29" s="185">
        <v>3.9897843092393002</v>
      </c>
      <c r="N29" s="185">
        <v>-4.9386476516745699</v>
      </c>
      <c r="O29" s="185">
        <v>0.71216242673377295</v>
      </c>
      <c r="P29" s="185">
        <v>7.5745789834542503</v>
      </c>
      <c r="Q29" s="185">
        <v>22.407888713641999</v>
      </c>
      <c r="R29" s="185">
        <v>7.9550070887861803</v>
      </c>
      <c r="S29" s="185">
        <v>4.1731149261604799</v>
      </c>
      <c r="T29" s="185">
        <v>12.113947892073</v>
      </c>
      <c r="U29" s="185">
        <v>8.5975301984005199</v>
      </c>
      <c r="V29" s="186">
        <v>16.126599574592198</v>
      </c>
      <c r="W29" s="186">
        <v>21.822963206907399</v>
      </c>
      <c r="X29" s="186">
        <v>18.5041186992338</v>
      </c>
      <c r="Y29" s="186">
        <v>13.655923586118501</v>
      </c>
      <c r="Z29" s="186">
        <v>6.6432087730502198</v>
      </c>
      <c r="AA29" s="186">
        <v>4.3287514767076196</v>
      </c>
      <c r="AB29" s="186">
        <v>2.2236825460773102</v>
      </c>
      <c r="AC29" s="186">
        <v>1.5247987306924</v>
      </c>
      <c r="AD29" s="186">
        <v>23.684291190186599</v>
      </c>
      <c r="AE29" s="186">
        <v>174.813170871263</v>
      </c>
      <c r="AF29" s="186">
        <v>226.34378832239301</v>
      </c>
      <c r="AG29" s="186">
        <v>229.43175799158999</v>
      </c>
      <c r="AH29" s="186">
        <v>256.66927210664397</v>
      </c>
      <c r="AI29" s="186">
        <v>213.38367237440201</v>
      </c>
      <c r="AJ29" s="186">
        <v>238.50021424100501</v>
      </c>
      <c r="AK29" s="186">
        <v>200.92897499823999</v>
      </c>
      <c r="AL29" s="186">
        <v>184.44310337253199</v>
      </c>
      <c r="AM29" s="186">
        <v>180.605486348667</v>
      </c>
      <c r="AN29" s="186">
        <v>3.3678594536099302</v>
      </c>
      <c r="AO29" s="186">
        <v>4.2819770056167998</v>
      </c>
      <c r="AP29" s="186">
        <v>4.74939139138435</v>
      </c>
      <c r="AQ29" s="186">
        <v>4.6279869464228698</v>
      </c>
      <c r="AR29" s="186">
        <v>4.2913721324288998</v>
      </c>
      <c r="AS29" s="186">
        <v>4.3261807166199597</v>
      </c>
      <c r="AT29" s="186">
        <v>4.2232913572295097</v>
      </c>
      <c r="AU29" s="186">
        <v>3.8990308717468398</v>
      </c>
      <c r="AV29" s="186">
        <v>3.4302408918078799</v>
      </c>
      <c r="AW29" s="186">
        <v>8.6912497848612595</v>
      </c>
      <c r="AX29" s="186">
        <v>9.9153948384442501</v>
      </c>
      <c r="AY29" s="186">
        <v>10.525993417523701</v>
      </c>
      <c r="AZ29" s="186">
        <v>12.7404678364564</v>
      </c>
      <c r="BA29" s="186">
        <v>12.176973085324899</v>
      </c>
      <c r="BB29" s="186">
        <v>13.864332004304</v>
      </c>
      <c r="BC29" s="186">
        <v>11.8203710638158</v>
      </c>
      <c r="BD29" s="186">
        <v>11.1982200575356</v>
      </c>
      <c r="BE29" s="186">
        <v>10.8578280676748</v>
      </c>
      <c r="BF29" s="187">
        <v>98.683938053082699</v>
      </c>
      <c r="BG29" s="187">
        <v>90.438754698827296</v>
      </c>
      <c r="BH29" s="187">
        <v>95.179687769087707</v>
      </c>
      <c r="BI29" s="187">
        <v>99.464976095085206</v>
      </c>
      <c r="BJ29" s="187">
        <v>116.989548251168</v>
      </c>
      <c r="BK29" s="187">
        <v>98.441527076240604</v>
      </c>
      <c r="BL29" s="187">
        <v>96.689383735250303</v>
      </c>
      <c r="BM29" s="187">
        <v>105.058306208955</v>
      </c>
      <c r="BN29" s="187">
        <v>101.183783128225</v>
      </c>
      <c r="BO29" s="186">
        <v>24.566587507358399</v>
      </c>
      <c r="BP29" s="186">
        <v>-2.2222717205999198</v>
      </c>
      <c r="BQ29" s="186">
        <v>-5.0439641891359903</v>
      </c>
      <c r="BR29" s="186">
        <v>2.1697471367906398</v>
      </c>
      <c r="BS29" s="186">
        <v>33.8950030983953</v>
      </c>
      <c r="BT29" s="186">
        <v>48.5252349399683</v>
      </c>
      <c r="BU29" s="186">
        <v>102.516991779687</v>
      </c>
      <c r="BV29" s="186">
        <v>269.80545707210399</v>
      </c>
      <c r="BW29" s="186">
        <v>144.11833006784599</v>
      </c>
      <c r="BX29" s="186">
        <v>4.8816776920275498</v>
      </c>
      <c r="BY29" s="186">
        <v>-0.45911043506768101</v>
      </c>
      <c r="BZ29" s="186">
        <v>-0.90705411766033395</v>
      </c>
      <c r="CA29" s="186">
        <v>0.43666089502211197</v>
      </c>
      <c r="CB29" s="186">
        <v>5.9749731785117399</v>
      </c>
      <c r="CC29" s="186">
        <v>6.7933672072638798</v>
      </c>
      <c r="CD29" s="186">
        <v>8.7147593047916203</v>
      </c>
      <c r="CE29" s="186">
        <v>11.0534773149014</v>
      </c>
      <c r="CF29" s="186">
        <v>11.0617473901971</v>
      </c>
      <c r="CG29" s="186">
        <v>17.362397683463701</v>
      </c>
      <c r="CH29" s="186">
        <v>17.473445088223201</v>
      </c>
      <c r="CI29" s="186">
        <v>15.5554044796928</v>
      </c>
      <c r="CJ29" s="186">
        <v>17.161978216082701</v>
      </c>
      <c r="CK29" s="186">
        <v>16.158278141375</v>
      </c>
      <c r="CL29" s="186">
        <v>14.177229810824899</v>
      </c>
      <c r="CM29" s="186">
        <v>9.5530990575447206</v>
      </c>
      <c r="CN29" s="186">
        <v>5.5788933638187101</v>
      </c>
      <c r="CO29" s="186">
        <v>9.2046034007692104</v>
      </c>
      <c r="CP29" s="113">
        <v>148.08772841783801</v>
      </c>
      <c r="CQ29" s="113">
        <v>173.579033094024</v>
      </c>
      <c r="CR29" s="113">
        <v>189.507052059638</v>
      </c>
      <c r="CS29" s="113">
        <v>209.745467489258</v>
      </c>
      <c r="CT29" s="113">
        <v>218.40581724464499</v>
      </c>
      <c r="CU29" s="113">
        <v>231.939535281198</v>
      </c>
      <c r="CV29" s="113">
        <v>226.511384170837</v>
      </c>
      <c r="CW29" s="113">
        <v>216.682996952623</v>
      </c>
      <c r="CX29" s="113">
        <v>201.84509103254101</v>
      </c>
      <c r="CY29" s="186">
        <v>3.6788076145777899</v>
      </c>
      <c r="CZ29" s="186">
        <v>4.0705361572591903</v>
      </c>
      <c r="DA29" s="186">
        <v>4.2109547508213199</v>
      </c>
      <c r="DB29" s="186">
        <v>4.1233230244811496</v>
      </c>
      <c r="DC29" s="186">
        <v>4.2388956715476303</v>
      </c>
      <c r="DD29" s="186">
        <v>4.4496919191417001</v>
      </c>
      <c r="DE29" s="186">
        <v>4.4368792158178998</v>
      </c>
      <c r="DF29" s="186">
        <v>4.2564973233683796</v>
      </c>
      <c r="DG29" s="186">
        <v>4.0060614385031297</v>
      </c>
      <c r="DH29" s="186">
        <v>10.588788925625799</v>
      </c>
      <c r="DI29" s="186">
        <v>9.0023396319563105</v>
      </c>
      <c r="DJ29" s="186">
        <v>9.5171708372724009</v>
      </c>
      <c r="DK29" s="186">
        <v>9.8869150872650096</v>
      </c>
      <c r="DL29" s="186">
        <v>10.7340335598936</v>
      </c>
      <c r="DM29" s="186">
        <v>11.783532542338699</v>
      </c>
      <c r="DN29" s="186">
        <v>12.1862858611989</v>
      </c>
      <c r="DO29" s="186">
        <v>12.299272096666</v>
      </c>
      <c r="DP29" s="186">
        <v>11.8963505672604</v>
      </c>
      <c r="DQ29" s="187">
        <v>98.012018678077496</v>
      </c>
      <c r="DR29" s="187">
        <v>94.884839964116395</v>
      </c>
      <c r="DS29" s="187">
        <v>94.1501940462135</v>
      </c>
      <c r="DT29" s="187">
        <v>94.942479469683605</v>
      </c>
      <c r="DU29" s="187">
        <v>99.482527002083799</v>
      </c>
      <c r="DV29" s="187">
        <v>99.462431996219905</v>
      </c>
      <c r="DW29" s="187">
        <v>100.974762555665</v>
      </c>
      <c r="DX29" s="187">
        <v>103.104159552135</v>
      </c>
      <c r="DY29" s="187">
        <v>103.275334115847</v>
      </c>
      <c r="DZ29" s="113">
        <v>1301</v>
      </c>
      <c r="EA29" s="113">
        <v>1318</v>
      </c>
      <c r="EB29" s="113">
        <v>1320</v>
      </c>
      <c r="EC29" s="113">
        <v>1311</v>
      </c>
      <c r="ED29" s="113">
        <v>1356</v>
      </c>
      <c r="EE29" s="113">
        <v>1347</v>
      </c>
      <c r="EF29" s="113">
        <v>1395</v>
      </c>
      <c r="EG29" s="113">
        <v>1475</v>
      </c>
      <c r="EH29" s="113">
        <v>1487</v>
      </c>
      <c r="EI29" s="112">
        <v>8576.9315910837795</v>
      </c>
      <c r="EJ29" s="112">
        <v>10204.161608497699</v>
      </c>
      <c r="EK29" s="112">
        <v>11268.453030303001</v>
      </c>
      <c r="EL29" s="112">
        <v>11615.498093058701</v>
      </c>
      <c r="EM29" s="112">
        <v>10267.360619469</v>
      </c>
      <c r="EN29" s="112">
        <v>9867.6726057906508</v>
      </c>
      <c r="EO29" s="112">
        <v>9202.2917562723997</v>
      </c>
      <c r="EP29" s="112">
        <v>8131.4630508474602</v>
      </c>
      <c r="EQ29" s="114">
        <v>9143.7269670477508</v>
      </c>
    </row>
    <row r="30" spans="1:147" x14ac:dyDescent="0.25">
      <c r="A30" s="110" t="s">
        <v>409</v>
      </c>
      <c r="B30" s="110">
        <v>5745</v>
      </c>
      <c r="C30" s="110"/>
      <c r="D30" s="185">
        <v>175.956813944776</v>
      </c>
      <c r="E30" s="185">
        <v>282.03031156332798</v>
      </c>
      <c r="F30" s="185">
        <v>100</v>
      </c>
      <c r="G30" s="185">
        <v>123.712020338625</v>
      </c>
      <c r="H30" s="185">
        <v>128.773936609136</v>
      </c>
      <c r="I30" s="185">
        <v>100</v>
      </c>
      <c r="J30" s="185">
        <v>71.315567463897594</v>
      </c>
      <c r="K30" s="185">
        <v>29.844088882259499</v>
      </c>
      <c r="L30" s="185">
        <v>27.352376245014099</v>
      </c>
      <c r="M30" s="185">
        <v>7.5974489282611</v>
      </c>
      <c r="N30" s="185">
        <v>14.6663315123019</v>
      </c>
      <c r="O30" s="185">
        <v>10.9811199398046</v>
      </c>
      <c r="P30" s="185">
        <v>6.7266561727372602</v>
      </c>
      <c r="Q30" s="185">
        <v>21.024477693219001</v>
      </c>
      <c r="R30" s="185">
        <v>11.5904653253593</v>
      </c>
      <c r="S30" s="185">
        <v>7.5402590278785802</v>
      </c>
      <c r="T30" s="185">
        <v>10.983281069135201</v>
      </c>
      <c r="U30" s="185">
        <v>7.1153574543828704</v>
      </c>
      <c r="V30" s="186">
        <v>6.7280373884403097</v>
      </c>
      <c r="W30" s="186">
        <v>6.4560131177107296</v>
      </c>
      <c r="X30" s="186">
        <v>1.99365428917109</v>
      </c>
      <c r="Y30" s="186">
        <v>6.8820949277061896</v>
      </c>
      <c r="Z30" s="186">
        <v>18.6447281684876</v>
      </c>
      <c r="AA30" s="186">
        <v>0.68907664447457795</v>
      </c>
      <c r="AB30" s="186">
        <v>10.261848804955401</v>
      </c>
      <c r="AC30" s="186">
        <v>31.258116359745902</v>
      </c>
      <c r="AD30" s="186">
        <v>21.878934265772799</v>
      </c>
      <c r="AE30" s="186">
        <v>140.33805814190299</v>
      </c>
      <c r="AF30" s="186">
        <v>135.47713557203201</v>
      </c>
      <c r="AG30" s="186">
        <v>128.81859214741399</v>
      </c>
      <c r="AH30" s="186">
        <v>122.55794209770499</v>
      </c>
      <c r="AI30" s="186">
        <v>103.344682418535</v>
      </c>
      <c r="AJ30" s="186">
        <v>154.82841033603901</v>
      </c>
      <c r="AK30" s="186">
        <v>160.018546353799</v>
      </c>
      <c r="AL30" s="186">
        <v>208.56070711107901</v>
      </c>
      <c r="AM30" s="186">
        <v>171.50125314435499</v>
      </c>
      <c r="AN30" s="186">
        <v>1.1739658128183299</v>
      </c>
      <c r="AO30" s="186">
        <v>0.94983457703539997</v>
      </c>
      <c r="AP30" s="186">
        <v>0.84662217189592703</v>
      </c>
      <c r="AQ30" s="186">
        <v>0.74840521272388105</v>
      </c>
      <c r="AR30" s="186">
        <v>0.505117270612779</v>
      </c>
      <c r="AS30" s="186">
        <v>0.44477897832583002</v>
      </c>
      <c r="AT30" s="186">
        <v>0.33418273240034602</v>
      </c>
      <c r="AU30" s="186">
        <v>0.21920228396059999</v>
      </c>
      <c r="AV30" s="186">
        <v>0.184339243961366</v>
      </c>
      <c r="AW30" s="186">
        <v>11.4783379667511</v>
      </c>
      <c r="AX30" s="186">
        <v>11.0128450110962</v>
      </c>
      <c r="AY30" s="186">
        <v>11.306228973210599</v>
      </c>
      <c r="AZ30" s="186">
        <v>11.288971038446499</v>
      </c>
      <c r="BA30" s="186">
        <v>9.4744863835281006</v>
      </c>
      <c r="BB30" s="186">
        <v>7.3157474929318296</v>
      </c>
      <c r="BC30" s="186">
        <v>7.1034727541309097</v>
      </c>
      <c r="BD30" s="186">
        <v>6.89636200620214</v>
      </c>
      <c r="BE30" s="186">
        <v>8.0227727538479403</v>
      </c>
      <c r="BF30" s="187">
        <v>97.364429152424805</v>
      </c>
      <c r="BG30" s="187">
        <v>104.825455079064</v>
      </c>
      <c r="BH30" s="187">
        <v>100.524242280043</v>
      </c>
      <c r="BI30" s="187">
        <v>96.326207281824594</v>
      </c>
      <c r="BJ30" s="187">
        <v>113.70758332878501</v>
      </c>
      <c r="BK30" s="187">
        <v>104.95325602909701</v>
      </c>
      <c r="BL30" s="187">
        <v>100.77694678082</v>
      </c>
      <c r="BM30" s="187">
        <v>104.499902599218</v>
      </c>
      <c r="BN30" s="187">
        <v>99.282118661059101</v>
      </c>
      <c r="BO30" s="186">
        <v>99.182819027506696</v>
      </c>
      <c r="BP30" s="186">
        <v>147.32086285939201</v>
      </c>
      <c r="BQ30" s="186">
        <v>269.18286038512798</v>
      </c>
      <c r="BR30" s="186">
        <v>211.215029540828</v>
      </c>
      <c r="BS30" s="186">
        <v>209.659312823395</v>
      </c>
      <c r="BT30" s="186">
        <v>288.33342213689599</v>
      </c>
      <c r="BU30" s="186">
        <v>211.43326276534501</v>
      </c>
      <c r="BV30" s="186">
        <v>87.695895522307694</v>
      </c>
      <c r="BW30" s="186">
        <v>65.469829218441404</v>
      </c>
      <c r="BX30" s="186">
        <v>7.7867539597654796</v>
      </c>
      <c r="BY30" s="186">
        <v>8.7380642221300402</v>
      </c>
      <c r="BZ30" s="186">
        <v>9.1652949576692002</v>
      </c>
      <c r="CA30" s="186">
        <v>9.3261591955585601</v>
      </c>
      <c r="CB30" s="186">
        <v>12.4583820637845</v>
      </c>
      <c r="CC30" s="186">
        <v>13.222772603729901</v>
      </c>
      <c r="CD30" s="186">
        <v>11.850034110060699</v>
      </c>
      <c r="CE30" s="186">
        <v>11.840450172641599</v>
      </c>
      <c r="CF30" s="186">
        <v>11.6814426669767</v>
      </c>
      <c r="CG30" s="186">
        <v>9.4405334411590598</v>
      </c>
      <c r="CH30" s="186">
        <v>7.1294116485212102</v>
      </c>
      <c r="CI30" s="186">
        <v>5.4239250227010896</v>
      </c>
      <c r="CJ30" s="186">
        <v>6.6699213269864197</v>
      </c>
      <c r="CK30" s="186">
        <v>8.5219941813461695</v>
      </c>
      <c r="CL30" s="186">
        <v>7.3826927277685597</v>
      </c>
      <c r="CM30" s="186">
        <v>8.1485489041837003</v>
      </c>
      <c r="CN30" s="186">
        <v>14.947606952678001</v>
      </c>
      <c r="CO30" s="186">
        <v>18.065795400771002</v>
      </c>
      <c r="CP30" s="113">
        <v>151.36226784580401</v>
      </c>
      <c r="CQ30" s="113">
        <v>147.562726188337</v>
      </c>
      <c r="CR30" s="113">
        <v>142.98180381317701</v>
      </c>
      <c r="CS30" s="113">
        <v>136.48715050727</v>
      </c>
      <c r="CT30" s="113">
        <v>125.560947351218</v>
      </c>
      <c r="CU30" s="113">
        <v>128.626153851607</v>
      </c>
      <c r="CV30" s="113">
        <v>133.24050629767899</v>
      </c>
      <c r="CW30" s="113">
        <v>149.15748599075701</v>
      </c>
      <c r="CX30" s="113">
        <v>159.12221519480201</v>
      </c>
      <c r="CY30" s="186">
        <v>1.8400662331881901</v>
      </c>
      <c r="CZ30" s="186">
        <v>1.49629791509698</v>
      </c>
      <c r="DA30" s="186">
        <v>1.16481463735241</v>
      </c>
      <c r="DB30" s="186">
        <v>1.0001884426905401</v>
      </c>
      <c r="DC30" s="186">
        <v>0.83672939071281005</v>
      </c>
      <c r="DD30" s="186">
        <v>0.69219318802994501</v>
      </c>
      <c r="DE30" s="186">
        <v>0.57232394135670805</v>
      </c>
      <c r="DF30" s="186">
        <v>0.44984912689428203</v>
      </c>
      <c r="DG30" s="186">
        <v>0.33461814501518</v>
      </c>
      <c r="DH30" s="186">
        <v>12.7010848598166</v>
      </c>
      <c r="DI30" s="186">
        <v>12.183039395209599</v>
      </c>
      <c r="DJ30" s="186">
        <v>11.7787395234936</v>
      </c>
      <c r="DK30" s="186">
        <v>11.4774865903522</v>
      </c>
      <c r="DL30" s="186">
        <v>10.8728349888063</v>
      </c>
      <c r="DM30" s="186">
        <v>10.0358873866143</v>
      </c>
      <c r="DN30" s="186">
        <v>9.2810313654316907</v>
      </c>
      <c r="DO30" s="186">
        <v>8.4213297510605791</v>
      </c>
      <c r="DP30" s="186">
        <v>7.8094117020227101</v>
      </c>
      <c r="DQ30" s="187">
        <v>97.0174275054991</v>
      </c>
      <c r="DR30" s="187">
        <v>98.088570337159595</v>
      </c>
      <c r="DS30" s="187">
        <v>98.572055700019405</v>
      </c>
      <c r="DT30" s="187">
        <v>98.861961452902406</v>
      </c>
      <c r="DU30" s="187">
        <v>102.482407231851</v>
      </c>
      <c r="DV30" s="187">
        <v>104.035623401007</v>
      </c>
      <c r="DW30" s="187">
        <v>103.24320639392</v>
      </c>
      <c r="DX30" s="187">
        <v>104.024683320571</v>
      </c>
      <c r="DY30" s="187">
        <v>104.39137901627301</v>
      </c>
      <c r="DZ30" s="113">
        <v>1015</v>
      </c>
      <c r="EA30" s="113">
        <v>1019</v>
      </c>
      <c r="EB30" s="113">
        <v>1034</v>
      </c>
      <c r="EC30" s="113">
        <v>1055</v>
      </c>
      <c r="ED30" s="113">
        <v>1053</v>
      </c>
      <c r="EE30" s="113">
        <v>1027</v>
      </c>
      <c r="EF30" s="113">
        <v>1042</v>
      </c>
      <c r="EG30" s="113">
        <v>1074</v>
      </c>
      <c r="EH30" s="113">
        <v>1126</v>
      </c>
      <c r="EI30" s="112">
        <v>4766.0374384236502</v>
      </c>
      <c r="EJ30" s="112">
        <v>4325.0618253189396</v>
      </c>
      <c r="EK30" s="112">
        <v>3618.4642166344302</v>
      </c>
      <c r="EL30" s="112">
        <v>3520.75071090047</v>
      </c>
      <c r="EM30" s="112">
        <v>3275.8955365622</v>
      </c>
      <c r="EN30" s="112">
        <v>2653.4079844206399</v>
      </c>
      <c r="EO30" s="112">
        <v>2756.7783109405</v>
      </c>
      <c r="EP30" s="112">
        <v>3963.3929236499098</v>
      </c>
      <c r="EQ30" s="114">
        <v>4780.3285968028404</v>
      </c>
    </row>
    <row r="31" spans="1:147" x14ac:dyDescent="0.25">
      <c r="A31" s="110" t="s">
        <v>408</v>
      </c>
      <c r="B31" s="110">
        <v>5746</v>
      </c>
      <c r="C31" s="110"/>
      <c r="D31" s="185">
        <v>2905.3449000000001</v>
      </c>
      <c r="E31" s="185">
        <v>129.26752944806299</v>
      </c>
      <c r="F31" s="185">
        <v>80.205108495339104</v>
      </c>
      <c r="G31" s="185">
        <v>55.4319666250138</v>
      </c>
      <c r="H31" s="185">
        <v>4.9439693744028999</v>
      </c>
      <c r="I31" s="185">
        <v>100</v>
      </c>
      <c r="J31" s="185">
        <v>344.46989458809702</v>
      </c>
      <c r="K31" s="185">
        <v>134.89906566106399</v>
      </c>
      <c r="L31" s="185">
        <v>35.497479836880999</v>
      </c>
      <c r="M31" s="185">
        <v>16.807167738466401</v>
      </c>
      <c r="N31" s="185">
        <v>6.4260159855516497</v>
      </c>
      <c r="O31" s="185">
        <v>9.6704690030228502</v>
      </c>
      <c r="P31" s="185">
        <v>7.6322284960290698</v>
      </c>
      <c r="Q31" s="185">
        <v>2.7247733212746601</v>
      </c>
      <c r="R31" s="185">
        <v>8.4329262478398999</v>
      </c>
      <c r="S31" s="185">
        <v>7.9349757939963803</v>
      </c>
      <c r="T31" s="185">
        <v>21.1906897960626</v>
      </c>
      <c r="U31" s="185">
        <v>9.8168825347625503</v>
      </c>
      <c r="V31" s="186">
        <v>0.69056004658020897</v>
      </c>
      <c r="W31" s="186">
        <v>5.0444898520169001</v>
      </c>
      <c r="X31" s="186">
        <v>13.75190647292</v>
      </c>
      <c r="Y31" s="186">
        <v>12.972588227374899</v>
      </c>
      <c r="Z31" s="186">
        <v>38.170750723705702</v>
      </c>
      <c r="AA31" s="186">
        <v>16.938140533036702</v>
      </c>
      <c r="AB31" s="186">
        <v>2.79364984274623</v>
      </c>
      <c r="AC31" s="186">
        <v>17.173987152382999</v>
      </c>
      <c r="AD31" s="186">
        <v>25.7786052910838</v>
      </c>
      <c r="AE31" s="186">
        <v>119.35576999668601</v>
      </c>
      <c r="AF31" s="186">
        <v>115.534493731439</v>
      </c>
      <c r="AG31" s="186">
        <v>133.369665769579</v>
      </c>
      <c r="AH31" s="186">
        <v>129.02825266933601</v>
      </c>
      <c r="AI31" s="186">
        <v>176.06949953832299</v>
      </c>
      <c r="AJ31" s="186">
        <v>164.54958016180299</v>
      </c>
      <c r="AK31" s="186">
        <v>161.01876966767</v>
      </c>
      <c r="AL31" s="186">
        <v>157.76788869286199</v>
      </c>
      <c r="AM31" s="186">
        <v>160.967157020641</v>
      </c>
      <c r="AN31" s="186">
        <v>2.34898009685373</v>
      </c>
      <c r="AO31" s="186">
        <v>2.0278011176443602</v>
      </c>
      <c r="AP31" s="186">
        <v>1.92575298192736</v>
      </c>
      <c r="AQ31" s="186">
        <v>1.8022350126543101</v>
      </c>
      <c r="AR31" s="186">
        <v>1.8319484053906001</v>
      </c>
      <c r="AS31" s="186">
        <v>1.99632353321034</v>
      </c>
      <c r="AT31" s="186">
        <v>1.4391139553697001</v>
      </c>
      <c r="AU31" s="186">
        <v>0.93916709615613803</v>
      </c>
      <c r="AV31" s="186">
        <v>1.1256281670619499</v>
      </c>
      <c r="AW31" s="186">
        <v>12.235396310516199</v>
      </c>
      <c r="AX31" s="186">
        <v>11.8450018528602</v>
      </c>
      <c r="AY31" s="186">
        <v>11.3509284615829</v>
      </c>
      <c r="AZ31" s="186">
        <v>11.321652765147499</v>
      </c>
      <c r="BA31" s="186">
        <v>12.632229890879699</v>
      </c>
      <c r="BB31" s="186">
        <v>9.6256293521018108</v>
      </c>
      <c r="BC31" s="186">
        <v>9.1393662453979498</v>
      </c>
      <c r="BD31" s="186">
        <v>7.6953947003761698</v>
      </c>
      <c r="BE31" s="186">
        <v>9.2602632569249792</v>
      </c>
      <c r="BF31" s="187">
        <v>107.435331906263</v>
      </c>
      <c r="BG31" s="187">
        <v>96.7200426402852</v>
      </c>
      <c r="BH31" s="187">
        <v>100.24589537270499</v>
      </c>
      <c r="BI31" s="187">
        <v>98.1477651890348</v>
      </c>
      <c r="BJ31" s="187">
        <v>92.527896027073098</v>
      </c>
      <c r="BK31" s="187">
        <v>100.810131165304</v>
      </c>
      <c r="BL31" s="187">
        <v>100.235280782259</v>
      </c>
      <c r="BM31" s="187">
        <v>116.86948006230701</v>
      </c>
      <c r="BN31" s="187">
        <v>101.71102040896101</v>
      </c>
      <c r="BO31" s="186">
        <v>89.419062399236793</v>
      </c>
      <c r="BP31" s="186">
        <v>121.92610001759201</v>
      </c>
      <c r="BQ31" s="186">
        <v>190.893895711683</v>
      </c>
      <c r="BR31" s="186">
        <v>146.074893026848</v>
      </c>
      <c r="BS31" s="186">
        <v>47.4180048877395</v>
      </c>
      <c r="BT31" s="186">
        <v>56.116474457007698</v>
      </c>
      <c r="BU31" s="186">
        <v>62.5250516977205</v>
      </c>
      <c r="BV31" s="186">
        <v>80.882264485623594</v>
      </c>
      <c r="BW31" s="186">
        <v>68.315449684221704</v>
      </c>
      <c r="BX31" s="186">
        <v>18.974419423009099</v>
      </c>
      <c r="BY31" s="186">
        <v>16.980827991166201</v>
      </c>
      <c r="BZ31" s="186">
        <v>13.353406416831501</v>
      </c>
      <c r="CA31" s="186">
        <v>10.615837392362099</v>
      </c>
      <c r="CB31" s="186">
        <v>8.5202169934820802</v>
      </c>
      <c r="CC31" s="186">
        <v>6.9746218655705503</v>
      </c>
      <c r="CD31" s="186">
        <v>7.2756344460414697</v>
      </c>
      <c r="CE31" s="186">
        <v>10.1274991698065</v>
      </c>
      <c r="CF31" s="186">
        <v>10.506322167961899</v>
      </c>
      <c r="CG31" s="186">
        <v>22.549814094650198</v>
      </c>
      <c r="CH31" s="186">
        <v>16.1374585765337</v>
      </c>
      <c r="CI31" s="186">
        <v>9.6375742413230299</v>
      </c>
      <c r="CJ31" s="186">
        <v>8.7312622249764296</v>
      </c>
      <c r="CK31" s="186">
        <v>17.561256784195201</v>
      </c>
      <c r="CL31" s="186">
        <v>19.682603471904098</v>
      </c>
      <c r="CM31" s="186">
        <v>19.0042678868328</v>
      </c>
      <c r="CN31" s="186">
        <v>19.522022852921001</v>
      </c>
      <c r="CO31" s="186">
        <v>21.944892761233501</v>
      </c>
      <c r="CP31" s="113">
        <v>155.896996415725</v>
      </c>
      <c r="CQ31" s="113">
        <v>141.27760506742001</v>
      </c>
      <c r="CR31" s="113">
        <v>132.439303564515</v>
      </c>
      <c r="CS31" s="113">
        <v>127.832291998283</v>
      </c>
      <c r="CT31" s="113">
        <v>135.42752315160701</v>
      </c>
      <c r="CU31" s="113">
        <v>144.622808788387</v>
      </c>
      <c r="CV31" s="113">
        <v>153.308372711869</v>
      </c>
      <c r="CW31" s="113">
        <v>157.945085838355</v>
      </c>
      <c r="CX31" s="113">
        <v>163.68226628855101</v>
      </c>
      <c r="CY31" s="186">
        <v>2.89821021588445</v>
      </c>
      <c r="CZ31" s="186">
        <v>2.60103983704122</v>
      </c>
      <c r="DA31" s="186">
        <v>2.2994170683611199</v>
      </c>
      <c r="DB31" s="186">
        <v>2.12043357333601</v>
      </c>
      <c r="DC31" s="186">
        <v>1.98051119306158</v>
      </c>
      <c r="DD31" s="186">
        <v>1.9160039289975801</v>
      </c>
      <c r="DE31" s="186">
        <v>1.7954130054106401</v>
      </c>
      <c r="DF31" s="186">
        <v>1.5699990844387699</v>
      </c>
      <c r="DG31" s="186">
        <v>1.4384583354718501</v>
      </c>
      <c r="DH31" s="186">
        <v>14.844646877960599</v>
      </c>
      <c r="DI31" s="186">
        <v>14.799632638340601</v>
      </c>
      <c r="DJ31" s="186">
        <v>13.5040012165625</v>
      </c>
      <c r="DK31" s="186">
        <v>11.4219692054583</v>
      </c>
      <c r="DL31" s="186">
        <v>11.8780708394124</v>
      </c>
      <c r="DM31" s="186">
        <v>11.3300648591516</v>
      </c>
      <c r="DN31" s="186">
        <v>10.775857287698701</v>
      </c>
      <c r="DO31" s="186">
        <v>9.9458141552123003</v>
      </c>
      <c r="DP31" s="186">
        <v>9.5626284906621102</v>
      </c>
      <c r="DQ31" s="187">
        <v>107.55924521123499</v>
      </c>
      <c r="DR31" s="187">
        <v>105.022419082618</v>
      </c>
      <c r="DS31" s="187">
        <v>102.196010634158</v>
      </c>
      <c r="DT31" s="187">
        <v>101.331805706078</v>
      </c>
      <c r="DU31" s="187">
        <v>98.641370333028902</v>
      </c>
      <c r="DV31" s="187">
        <v>97.618652457628698</v>
      </c>
      <c r="DW31" s="187">
        <v>98.323766753026305</v>
      </c>
      <c r="DX31" s="187">
        <v>101.78291514004</v>
      </c>
      <c r="DY31" s="187">
        <v>102.440283269801</v>
      </c>
      <c r="DZ31" s="113">
        <v>876</v>
      </c>
      <c r="EA31" s="113">
        <v>919</v>
      </c>
      <c r="EB31" s="113">
        <v>939</v>
      </c>
      <c r="EC31" s="113">
        <v>939</v>
      </c>
      <c r="ED31" s="113">
        <v>928</v>
      </c>
      <c r="EE31" s="113">
        <v>942</v>
      </c>
      <c r="EF31" s="113">
        <v>952</v>
      </c>
      <c r="EG31" s="113">
        <v>994</v>
      </c>
      <c r="EH31" s="113">
        <v>978</v>
      </c>
      <c r="EI31" s="112">
        <v>2288.1894977168899</v>
      </c>
      <c r="EJ31" s="112">
        <v>2120.8465723612599</v>
      </c>
      <c r="EK31" s="112">
        <v>2166.2161874334402</v>
      </c>
      <c r="EL31" s="112">
        <v>2402.63365282215</v>
      </c>
      <c r="EM31" s="112">
        <v>4598.85021551724</v>
      </c>
      <c r="EN31" s="112">
        <v>3195.4511677282399</v>
      </c>
      <c r="EO31" s="112">
        <v>2917.4012605041999</v>
      </c>
      <c r="EP31" s="112">
        <v>2524.24647887324</v>
      </c>
      <c r="EQ31" s="114">
        <v>3344.1707566462201</v>
      </c>
    </row>
    <row r="32" spans="1:147" x14ac:dyDescent="0.25">
      <c r="A32" s="110" t="s">
        <v>407</v>
      </c>
      <c r="B32" s="110">
        <v>5704</v>
      </c>
      <c r="C32" s="110"/>
      <c r="D32" s="185">
        <v>69.726508489422599</v>
      </c>
      <c r="E32" s="185">
        <v>38.907164306252</v>
      </c>
      <c r="F32" s="185">
        <v>234.99464789409299</v>
      </c>
      <c r="G32" s="185">
        <v>100</v>
      </c>
      <c r="H32" s="185">
        <v>681.60352595734901</v>
      </c>
      <c r="I32" s="185">
        <v>95.853957656111007</v>
      </c>
      <c r="J32" s="185">
        <v>123.205272363784</v>
      </c>
      <c r="K32" s="185">
        <v>139.79791605149501</v>
      </c>
      <c r="L32" s="185">
        <v>292.90826452189901</v>
      </c>
      <c r="M32" s="185">
        <v>20.391880884714102</v>
      </c>
      <c r="N32" s="185">
        <v>15.670763502839799</v>
      </c>
      <c r="O32" s="185">
        <v>34.237104555771801</v>
      </c>
      <c r="P32" s="185">
        <v>10.3821159929392</v>
      </c>
      <c r="Q32" s="185">
        <v>16.357499777707901</v>
      </c>
      <c r="R32" s="185">
        <v>11.8064524786774</v>
      </c>
      <c r="S32" s="185">
        <v>8.5898430931858201</v>
      </c>
      <c r="T32" s="185">
        <v>9.5316266330608297</v>
      </c>
      <c r="U32" s="185">
        <v>12.2804032310436</v>
      </c>
      <c r="V32" s="186">
        <v>27.725975464870199</v>
      </c>
      <c r="W32" s="186">
        <v>32.327458937199303</v>
      </c>
      <c r="X32" s="186">
        <v>18.932432353712599</v>
      </c>
      <c r="Y32" s="186">
        <v>5.2233046018522398</v>
      </c>
      <c r="Z32" s="186">
        <v>3.9188394542459499</v>
      </c>
      <c r="AA32" s="186">
        <v>12.321478916099901</v>
      </c>
      <c r="AB32" s="186">
        <v>7.3563855627569197</v>
      </c>
      <c r="AC32" s="186">
        <v>7.8200682620391904</v>
      </c>
      <c r="AD32" s="186">
        <v>5.5418213751800396</v>
      </c>
      <c r="AE32" s="186">
        <v>172.968531178723</v>
      </c>
      <c r="AF32" s="186">
        <v>205.42546981643599</v>
      </c>
      <c r="AG32" s="186">
        <v>150.48294022369299</v>
      </c>
      <c r="AH32" s="186">
        <v>172.79562170406601</v>
      </c>
      <c r="AI32" s="186">
        <v>156.08645360346301</v>
      </c>
      <c r="AJ32" s="186">
        <v>153.43855183783501</v>
      </c>
      <c r="AK32" s="186">
        <v>143.895977400996</v>
      </c>
      <c r="AL32" s="186">
        <v>134.41861460618699</v>
      </c>
      <c r="AM32" s="186">
        <v>94.091914467479796</v>
      </c>
      <c r="AN32" s="186">
        <v>3.7108773815361999</v>
      </c>
      <c r="AO32" s="186">
        <v>4.5746840551494401</v>
      </c>
      <c r="AP32" s="186">
        <v>2.5416299918094198</v>
      </c>
      <c r="AQ32" s="186">
        <v>2.6887493101994799</v>
      </c>
      <c r="AR32" s="186">
        <v>2.0532911964511902</v>
      </c>
      <c r="AS32" s="186">
        <v>1.6281828443747499</v>
      </c>
      <c r="AT32" s="186">
        <v>1.0022844231967101</v>
      </c>
      <c r="AU32" s="186">
        <v>0.79349825297925802</v>
      </c>
      <c r="AV32" s="186">
        <v>-1.76065922391145</v>
      </c>
      <c r="AW32" s="186">
        <v>9.1569675586973691</v>
      </c>
      <c r="AX32" s="186">
        <v>8.7200635688232406</v>
      </c>
      <c r="AY32" s="186">
        <v>7.2428973709848199</v>
      </c>
      <c r="AZ32" s="186">
        <v>7.5785610618729002</v>
      </c>
      <c r="BA32" s="186">
        <v>6.67756104496583</v>
      </c>
      <c r="BB32" s="186">
        <v>6.3978562474374998</v>
      </c>
      <c r="BC32" s="186">
        <v>5.7070002878007804</v>
      </c>
      <c r="BD32" s="186">
        <v>5.4284088145334097</v>
      </c>
      <c r="BE32" s="186">
        <v>1.67119766676459</v>
      </c>
      <c r="BF32" s="187">
        <v>117.57207026210899</v>
      </c>
      <c r="BG32" s="187">
        <v>113.02676779014099</v>
      </c>
      <c r="BH32" s="187">
        <v>141.916112697876</v>
      </c>
      <c r="BI32" s="187">
        <v>105.811485729328</v>
      </c>
      <c r="BJ32" s="187">
        <v>113.292921487852</v>
      </c>
      <c r="BK32" s="187">
        <v>107.56942368703</v>
      </c>
      <c r="BL32" s="187">
        <v>104.042172972133</v>
      </c>
      <c r="BM32" s="187">
        <v>105.148841990809</v>
      </c>
      <c r="BN32" s="187">
        <v>109.7075173968</v>
      </c>
      <c r="BO32" s="186">
        <v>139.216002728837</v>
      </c>
      <c r="BP32" s="186">
        <v>102.027195679507</v>
      </c>
      <c r="BQ32" s="186">
        <v>117.882689199118</v>
      </c>
      <c r="BR32" s="186">
        <v>229.63455263549699</v>
      </c>
      <c r="BS32" s="186">
        <v>182.49434818971801</v>
      </c>
      <c r="BT32" s="186">
        <v>234.33482261087701</v>
      </c>
      <c r="BU32" s="186">
        <v>807.62522374192804</v>
      </c>
      <c r="BV32" s="186">
        <v>10678.5335790758</v>
      </c>
      <c r="BW32" s="186">
        <v>185.17481665834299</v>
      </c>
      <c r="BX32" s="186">
        <v>23.492687314211601</v>
      </c>
      <c r="BY32" s="186">
        <v>20.548035443682998</v>
      </c>
      <c r="BZ32" s="186">
        <v>22.021897354151101</v>
      </c>
      <c r="CA32" s="186">
        <v>21.126469809507899</v>
      </c>
      <c r="CB32" s="186">
        <v>20.076503481267199</v>
      </c>
      <c r="CC32" s="186">
        <v>18.396459010049899</v>
      </c>
      <c r="CD32" s="186">
        <v>16.9599505575545</v>
      </c>
      <c r="CE32" s="186">
        <v>11.351543929831699</v>
      </c>
      <c r="CF32" s="186">
        <v>11.7608590322571</v>
      </c>
      <c r="CG32" s="186">
        <v>22.266710152839501</v>
      </c>
      <c r="CH32" s="186">
        <v>24.061023809914399</v>
      </c>
      <c r="CI32" s="186">
        <v>22.582501955596701</v>
      </c>
      <c r="CJ32" s="186">
        <v>19.854892116202102</v>
      </c>
      <c r="CK32" s="186">
        <v>18.5477872380214</v>
      </c>
      <c r="CL32" s="186">
        <v>15.3135958328265</v>
      </c>
      <c r="CM32" s="186">
        <v>9.6865942607837194</v>
      </c>
      <c r="CN32" s="186">
        <v>7.4408546781595897</v>
      </c>
      <c r="CO32" s="186">
        <v>7.3629056456035604</v>
      </c>
      <c r="CP32" s="113">
        <v>177.72715720746001</v>
      </c>
      <c r="CQ32" s="113">
        <v>184.821523458315</v>
      </c>
      <c r="CR32" s="113">
        <v>179.81359329773801</v>
      </c>
      <c r="CS32" s="113">
        <v>173.94100546087901</v>
      </c>
      <c r="CT32" s="113">
        <v>169.93122596672799</v>
      </c>
      <c r="CU32" s="113">
        <v>166.130812152007</v>
      </c>
      <c r="CV32" s="113">
        <v>155.048749622185</v>
      </c>
      <c r="CW32" s="113">
        <v>151.92666992181299</v>
      </c>
      <c r="CX32" s="113">
        <v>133.49080931701701</v>
      </c>
      <c r="CY32" s="186">
        <v>4.5372585421883898</v>
      </c>
      <c r="CZ32" s="186">
        <v>4.2964440163491799</v>
      </c>
      <c r="DA32" s="186">
        <v>3.80956824033745</v>
      </c>
      <c r="DB32" s="186">
        <v>3.3783014750576799</v>
      </c>
      <c r="DC32" s="186">
        <v>3.0519598710440801</v>
      </c>
      <c r="DD32" s="186">
        <v>2.6497596939741999</v>
      </c>
      <c r="DE32" s="186">
        <v>1.9984078052582399</v>
      </c>
      <c r="DF32" s="186">
        <v>1.6241214353836799</v>
      </c>
      <c r="DG32" s="186">
        <v>0.57314045410052805</v>
      </c>
      <c r="DH32" s="186">
        <v>20.5808628611111</v>
      </c>
      <c r="DI32" s="186">
        <v>16.1692586772926</v>
      </c>
      <c r="DJ32" s="186">
        <v>11.3915395763179</v>
      </c>
      <c r="DK32" s="186">
        <v>9.5071374352597608</v>
      </c>
      <c r="DL32" s="186">
        <v>7.8156109553248196</v>
      </c>
      <c r="DM32" s="186">
        <v>7.2870900663753098</v>
      </c>
      <c r="DN32" s="186">
        <v>6.7334839344617796</v>
      </c>
      <c r="DO32" s="186">
        <v>6.3467976341777002</v>
      </c>
      <c r="DP32" s="186">
        <v>4.9376566811417799</v>
      </c>
      <c r="DQ32" s="187">
        <v>108.048632294923</v>
      </c>
      <c r="DR32" s="187">
        <v>109.49930660341499</v>
      </c>
      <c r="DS32" s="187">
        <v>116.876944287399</v>
      </c>
      <c r="DT32" s="187">
        <v>117.643783965634</v>
      </c>
      <c r="DU32" s="187">
        <v>118.081672166795</v>
      </c>
      <c r="DV32" s="187">
        <v>115.954301504954</v>
      </c>
      <c r="DW32" s="187">
        <v>113.927492952855</v>
      </c>
      <c r="DX32" s="187">
        <v>107.099483073572</v>
      </c>
      <c r="DY32" s="187">
        <v>107.987095790027</v>
      </c>
      <c r="DZ32" s="113">
        <v>1635</v>
      </c>
      <c r="EA32" s="113">
        <v>1698</v>
      </c>
      <c r="EB32" s="113">
        <v>1802</v>
      </c>
      <c r="EC32" s="113">
        <v>1856</v>
      </c>
      <c r="ED32" s="113">
        <v>1910</v>
      </c>
      <c r="EE32" s="113">
        <v>1952</v>
      </c>
      <c r="EF32" s="113">
        <v>1931</v>
      </c>
      <c r="EG32" s="113">
        <v>1928</v>
      </c>
      <c r="EH32" s="113">
        <v>1941</v>
      </c>
      <c r="EI32" s="112">
        <v>5919.9663608562696</v>
      </c>
      <c r="EJ32" s="112">
        <v>7386.1213191990601</v>
      </c>
      <c r="EK32" s="112">
        <v>5257.25360710322</v>
      </c>
      <c r="EL32" s="112">
        <v>2401.4849137931001</v>
      </c>
      <c r="EM32" s="112">
        <v>1350.65183246073</v>
      </c>
      <c r="EN32" s="112">
        <v>1355.7069672131099</v>
      </c>
      <c r="EO32" s="112">
        <v>1259.6820300362499</v>
      </c>
      <c r="EP32" s="112">
        <v>1072.76919087137</v>
      </c>
      <c r="EQ32" s="114">
        <v>310.37506439979398</v>
      </c>
    </row>
    <row r="33" spans="1:147" ht="25.5" x14ac:dyDescent="0.25">
      <c r="A33" s="110" t="s">
        <v>406</v>
      </c>
      <c r="B33" s="110">
        <v>5581</v>
      </c>
      <c r="C33" s="110"/>
      <c r="D33" s="185">
        <v>36.982782550898797</v>
      </c>
      <c r="E33" s="185">
        <v>11.450092264314501</v>
      </c>
      <c r="F33" s="185">
        <v>100</v>
      </c>
      <c r="G33" s="185">
        <v>100</v>
      </c>
      <c r="H33" s="185">
        <v>54.513517742201202</v>
      </c>
      <c r="I33" s="185">
        <v>139.31911888442701</v>
      </c>
      <c r="J33" s="185">
        <v>11521.2066281313</v>
      </c>
      <c r="K33" s="185">
        <v>1423.7102025156701</v>
      </c>
      <c r="L33" s="185">
        <v>251.04030818021999</v>
      </c>
      <c r="M33" s="185">
        <v>16.043124074214099</v>
      </c>
      <c r="N33" s="185">
        <v>4.8560753088438702</v>
      </c>
      <c r="O33" s="185">
        <v>5.6590822630459003</v>
      </c>
      <c r="P33" s="185">
        <v>4.9235837764630803</v>
      </c>
      <c r="Q33" s="185">
        <v>9.6578801980576507</v>
      </c>
      <c r="R33" s="185">
        <v>10.401842754270501</v>
      </c>
      <c r="S33" s="185">
        <v>9.3003780949697408</v>
      </c>
      <c r="T33" s="185">
        <v>16.5716958081622</v>
      </c>
      <c r="U33" s="185">
        <v>15.500028785707601</v>
      </c>
      <c r="V33" s="186">
        <v>35.851214640295503</v>
      </c>
      <c r="W33" s="186">
        <v>31.666019554156801</v>
      </c>
      <c r="X33" s="186">
        <v>6.1266778855753596</v>
      </c>
      <c r="Y33" s="186">
        <v>50.365218931322097</v>
      </c>
      <c r="Z33" s="186">
        <v>18.165776045581101</v>
      </c>
      <c r="AA33" s="186">
        <v>9.4748580776986699</v>
      </c>
      <c r="AB33" s="186">
        <v>1.7354291069212799</v>
      </c>
      <c r="AC33" s="186">
        <v>1.5845008392353499</v>
      </c>
      <c r="AD33" s="186">
        <v>6.8093378739356201</v>
      </c>
      <c r="AE33" s="186">
        <v>134.16319337724499</v>
      </c>
      <c r="AF33" s="186">
        <v>156.96394981634</v>
      </c>
      <c r="AG33" s="186">
        <v>162.67867120924399</v>
      </c>
      <c r="AH33" s="186">
        <v>148.89607163517701</v>
      </c>
      <c r="AI33" s="186">
        <v>148.44661973434901</v>
      </c>
      <c r="AJ33" s="186">
        <v>141.430408092009</v>
      </c>
      <c r="AK33" s="186">
        <v>126.84152140437401</v>
      </c>
      <c r="AL33" s="186">
        <v>114.32305977467099</v>
      </c>
      <c r="AM33" s="186">
        <v>106.969342955713</v>
      </c>
      <c r="AN33" s="186">
        <v>3.0976346525895599</v>
      </c>
      <c r="AO33" s="186">
        <v>3.7253253840775402</v>
      </c>
      <c r="AP33" s="186">
        <v>3.2769608576289899</v>
      </c>
      <c r="AQ33" s="186">
        <v>2.9792226650290199</v>
      </c>
      <c r="AR33" s="186">
        <v>2.4302055561978499</v>
      </c>
      <c r="AS33" s="186">
        <v>2.1118518557556798</v>
      </c>
      <c r="AT33" s="186">
        <v>1.5889145162137599</v>
      </c>
      <c r="AU33" s="186">
        <v>1.4809283930289201</v>
      </c>
      <c r="AV33" s="186">
        <v>1.4870245974671901</v>
      </c>
      <c r="AW33" s="186">
        <v>7.1671926622508</v>
      </c>
      <c r="AX33" s="186">
        <v>8.4370817250502395</v>
      </c>
      <c r="AY33" s="186">
        <v>6.5362471932454698</v>
      </c>
      <c r="AZ33" s="186">
        <v>9.9677096678762407</v>
      </c>
      <c r="BA33" s="186">
        <v>8.7959902469475608</v>
      </c>
      <c r="BB33" s="186">
        <v>11.807300785683299</v>
      </c>
      <c r="BC33" s="186">
        <v>6.7231195945170503</v>
      </c>
      <c r="BD33" s="186">
        <v>6.6713164677299499</v>
      </c>
      <c r="BE33" s="186">
        <v>6.3155523066688204</v>
      </c>
      <c r="BF33" s="187">
        <v>113.602235570958</v>
      </c>
      <c r="BG33" s="187">
        <v>100.14452964544699</v>
      </c>
      <c r="BH33" s="187">
        <v>102.45879937981</v>
      </c>
      <c r="BI33" s="187">
        <v>97.976873709461799</v>
      </c>
      <c r="BJ33" s="187">
        <v>103.404165428132</v>
      </c>
      <c r="BK33" s="187">
        <v>100.71142016578</v>
      </c>
      <c r="BL33" s="187">
        <v>104.347288630569</v>
      </c>
      <c r="BM33" s="187">
        <v>112.843009150123</v>
      </c>
      <c r="BN33" s="187">
        <v>111.946356742502</v>
      </c>
      <c r="BO33" s="186">
        <v>54.259494570326197</v>
      </c>
      <c r="BP33" s="186">
        <v>39.416153610252898</v>
      </c>
      <c r="BQ33" s="186">
        <v>34.129625651820803</v>
      </c>
      <c r="BR33" s="186">
        <v>39.489931930597102</v>
      </c>
      <c r="BS33" s="186">
        <v>42.554215903432301</v>
      </c>
      <c r="BT33" s="186">
        <v>58.731142429833</v>
      </c>
      <c r="BU33" s="186">
        <v>186.250829556399</v>
      </c>
      <c r="BV33" s="186">
        <v>206.391157845767</v>
      </c>
      <c r="BW33" s="186">
        <v>195.15493922841799</v>
      </c>
      <c r="BX33" s="186">
        <v>13.7499438572084</v>
      </c>
      <c r="BY33" s="186">
        <v>10.943894087077201</v>
      </c>
      <c r="BZ33" s="186">
        <v>8.3961157731315605</v>
      </c>
      <c r="CA33" s="186">
        <v>8.2740979370632797</v>
      </c>
      <c r="CB33" s="186">
        <v>8.2869885188772106</v>
      </c>
      <c r="CC33" s="186">
        <v>7.2546761748024498</v>
      </c>
      <c r="CD33" s="186">
        <v>8.1277169428474192</v>
      </c>
      <c r="CE33" s="186">
        <v>10.380136552850701</v>
      </c>
      <c r="CF33" s="186">
        <v>12.4040030539608</v>
      </c>
      <c r="CG33" s="186">
        <v>29.4102717441232</v>
      </c>
      <c r="CH33" s="186">
        <v>29.830474394664002</v>
      </c>
      <c r="CI33" s="186">
        <v>23.313262006624701</v>
      </c>
      <c r="CJ33" s="186">
        <v>32.602623023634003</v>
      </c>
      <c r="CK33" s="186">
        <v>31.666732436719801</v>
      </c>
      <c r="CL33" s="186">
        <v>27.177411034149198</v>
      </c>
      <c r="CM33" s="186">
        <v>21.830019933218001</v>
      </c>
      <c r="CN33" s="186">
        <v>20.917075378472099</v>
      </c>
      <c r="CO33" s="186">
        <v>7.8903880606074797</v>
      </c>
      <c r="CP33" s="113">
        <v>110.67373311032399</v>
      </c>
      <c r="CQ33" s="113">
        <v>121.76175657616901</v>
      </c>
      <c r="CR33" s="113">
        <v>135.87204709845199</v>
      </c>
      <c r="CS33" s="113">
        <v>145.33121031757901</v>
      </c>
      <c r="CT33" s="113">
        <v>150.070931798365</v>
      </c>
      <c r="CU33" s="113">
        <v>151.27311482908101</v>
      </c>
      <c r="CV33" s="113">
        <v>144.87703455455099</v>
      </c>
      <c r="CW33" s="113">
        <v>135.215815083546</v>
      </c>
      <c r="CX33" s="113">
        <v>126.865139043562</v>
      </c>
      <c r="CY33" s="186">
        <v>2.2988846137736698</v>
      </c>
      <c r="CZ33" s="186">
        <v>2.6003306575422802</v>
      </c>
      <c r="DA33" s="186">
        <v>2.8779937575861299</v>
      </c>
      <c r="DB33" s="186">
        <v>3.0646617183259601</v>
      </c>
      <c r="DC33" s="186">
        <v>3.0761890036644202</v>
      </c>
      <c r="DD33" s="186">
        <v>2.8670138746805902</v>
      </c>
      <c r="DE33" s="186">
        <v>2.4339811644862102</v>
      </c>
      <c r="DF33" s="186">
        <v>2.0836091650886899</v>
      </c>
      <c r="DG33" s="186">
        <v>1.80325252082092</v>
      </c>
      <c r="DH33" s="186">
        <v>6.5590862304778099</v>
      </c>
      <c r="DI33" s="186">
        <v>6.9649936907729399</v>
      </c>
      <c r="DJ33" s="186">
        <v>7.0074805991842197</v>
      </c>
      <c r="DK33" s="186">
        <v>7.65804244603786</v>
      </c>
      <c r="DL33" s="186">
        <v>8.2133449738325695</v>
      </c>
      <c r="DM33" s="186">
        <v>9.17754175451911</v>
      </c>
      <c r="DN33" s="186">
        <v>8.7653780974412001</v>
      </c>
      <c r="DO33" s="186">
        <v>8.6908596985912698</v>
      </c>
      <c r="DP33" s="186">
        <v>7.9669600203188704</v>
      </c>
      <c r="DQ33" s="187">
        <v>110.484714633915</v>
      </c>
      <c r="DR33" s="187">
        <v>107.04257857012399</v>
      </c>
      <c r="DS33" s="187">
        <v>104.456783338886</v>
      </c>
      <c r="DT33" s="187">
        <v>103.821371072033</v>
      </c>
      <c r="DU33" s="187">
        <v>103.252273725075</v>
      </c>
      <c r="DV33" s="187">
        <v>100.95314742007901</v>
      </c>
      <c r="DW33" s="187">
        <v>101.82917789850001</v>
      </c>
      <c r="DX33" s="187">
        <v>103.920813857212</v>
      </c>
      <c r="DY33" s="187">
        <v>106.655626307022</v>
      </c>
      <c r="DZ33" s="113">
        <v>3536</v>
      </c>
      <c r="EA33" s="113">
        <v>3554</v>
      </c>
      <c r="EB33" s="113">
        <v>3602</v>
      </c>
      <c r="EC33" s="113">
        <v>3564</v>
      </c>
      <c r="ED33" s="113">
        <v>3662</v>
      </c>
      <c r="EE33" s="113">
        <v>3732</v>
      </c>
      <c r="EF33" s="113">
        <v>3773</v>
      </c>
      <c r="EG33" s="113">
        <v>3756</v>
      </c>
      <c r="EH33" s="113">
        <v>3871</v>
      </c>
      <c r="EI33" s="112">
        <v>4474.75537330317</v>
      </c>
      <c r="EJ33" s="112">
        <v>6401.2127180641501</v>
      </c>
      <c r="EK33" s="112">
        <v>5736.7837312604097</v>
      </c>
      <c r="EL33" s="112">
        <v>5217.7070707070698</v>
      </c>
      <c r="EM33" s="112">
        <v>5621.5961223375198</v>
      </c>
      <c r="EN33" s="112">
        <v>5333.4466773847798</v>
      </c>
      <c r="EO33" s="112">
        <v>5336.3641664458</v>
      </c>
      <c r="EP33" s="112">
        <v>4291.85143769968</v>
      </c>
      <c r="EQ33" s="114">
        <v>3523.4649961250302</v>
      </c>
    </row>
    <row r="34" spans="1:147" x14ac:dyDescent="0.25">
      <c r="A34" s="110" t="s">
        <v>405</v>
      </c>
      <c r="B34" s="110">
        <v>5902</v>
      </c>
      <c r="C34" s="110"/>
      <c r="D34" s="185">
        <v>116.10905555629201</v>
      </c>
      <c r="E34" s="185">
        <v>53.348966688043603</v>
      </c>
      <c r="F34" s="185">
        <v>-120.150367062931</v>
      </c>
      <c r="G34" s="185">
        <v>598.33903805837804</v>
      </c>
      <c r="H34" s="185">
        <v>-15.5361162107043</v>
      </c>
      <c r="I34" s="185">
        <v>62.109164168708098</v>
      </c>
      <c r="J34" s="185">
        <v>65.807670057794994</v>
      </c>
      <c r="K34" s="185">
        <v>-9.9651802907167006</v>
      </c>
      <c r="L34" s="185">
        <v>72.972290500033097</v>
      </c>
      <c r="M34" s="185">
        <v>12.734266083584201</v>
      </c>
      <c r="N34" s="185">
        <v>16.902955913005201</v>
      </c>
      <c r="O34" s="185">
        <v>-12.9506233342629</v>
      </c>
      <c r="P34" s="185">
        <v>24.9164133674815</v>
      </c>
      <c r="Q34" s="185">
        <v>-8.4199730085657798</v>
      </c>
      <c r="R34" s="185">
        <v>29.976979556107299</v>
      </c>
      <c r="S34" s="185">
        <v>46.216547599684702</v>
      </c>
      <c r="T34" s="185">
        <v>-5.8031201452858703</v>
      </c>
      <c r="U34" s="185">
        <v>11.576005791351699</v>
      </c>
      <c r="V34" s="186">
        <v>11.164807928659499</v>
      </c>
      <c r="W34" s="186">
        <v>27.603663711137699</v>
      </c>
      <c r="X34" s="186">
        <v>8.7115472278737105</v>
      </c>
      <c r="Y34" s="186">
        <v>5.2547347826527702</v>
      </c>
      <c r="Z34" s="186">
        <v>34.777252435459403</v>
      </c>
      <c r="AA34" s="186">
        <v>40.802903044594899</v>
      </c>
      <c r="AB34" s="186">
        <v>56.630847780660503</v>
      </c>
      <c r="AC34" s="186">
        <v>35.500368913426399</v>
      </c>
      <c r="AD34" s="186">
        <v>16.8798262251678</v>
      </c>
      <c r="AE34" s="186">
        <v>0.45411406682352101</v>
      </c>
      <c r="AF34" s="186">
        <v>41.069044635374802</v>
      </c>
      <c r="AG34" s="186">
        <v>41.065257694510201</v>
      </c>
      <c r="AH34" s="186">
        <v>33.997076587187102</v>
      </c>
      <c r="AI34" s="186">
        <v>102.401038351425</v>
      </c>
      <c r="AJ34" s="186">
        <v>226.84943731388699</v>
      </c>
      <c r="AK34" s="186">
        <v>150.91897614231101</v>
      </c>
      <c r="AL34" s="186">
        <v>223.18008619229499</v>
      </c>
      <c r="AM34" s="186">
        <v>243.07578341957</v>
      </c>
      <c r="AN34" s="186">
        <v>-1.58763636307491</v>
      </c>
      <c r="AO34" s="186">
        <v>-0.99119773265693101</v>
      </c>
      <c r="AP34" s="186">
        <v>-0.67064078480815803</v>
      </c>
      <c r="AQ34" s="186">
        <v>-0.72964357884622999</v>
      </c>
      <c r="AR34" s="186">
        <v>-0.81393077759978705</v>
      </c>
      <c r="AS34" s="186">
        <v>1.0601158405317199</v>
      </c>
      <c r="AT34" s="186">
        <v>1.3785278131735099</v>
      </c>
      <c r="AU34" s="186">
        <v>1.8151943876305701</v>
      </c>
      <c r="AV34" s="186">
        <v>1.72766139784914</v>
      </c>
      <c r="AW34" s="186">
        <v>0.88156346387129803</v>
      </c>
      <c r="AX34" s="186">
        <v>1.0705496328797399</v>
      </c>
      <c r="AY34" s="186">
        <v>3.1408469024376799</v>
      </c>
      <c r="AZ34" s="186">
        <v>2.74158385580404</v>
      </c>
      <c r="BA34" s="186">
        <v>3.48348586613952</v>
      </c>
      <c r="BB34" s="186">
        <v>5.7405649334858797</v>
      </c>
      <c r="BC34" s="186">
        <v>7.2466433742993299</v>
      </c>
      <c r="BD34" s="186">
        <v>11.0826380647626</v>
      </c>
      <c r="BE34" s="186">
        <v>10.7812813363535</v>
      </c>
      <c r="BF34" s="187">
        <v>111.439273384063</v>
      </c>
      <c r="BG34" s="187">
        <v>117.427646510099</v>
      </c>
      <c r="BH34" s="187">
        <v>85.644158622580406</v>
      </c>
      <c r="BI34" s="187">
        <v>127.299653185919</v>
      </c>
      <c r="BJ34" s="187">
        <v>88.717447065536106</v>
      </c>
      <c r="BK34" s="187">
        <v>133.86253115017601</v>
      </c>
      <c r="BL34" s="187">
        <v>167.64015814481999</v>
      </c>
      <c r="BM34" s="187">
        <v>86.903222530594704</v>
      </c>
      <c r="BN34" s="187">
        <v>102.587635285734</v>
      </c>
      <c r="BO34" s="186">
        <v>64.564363096129199</v>
      </c>
      <c r="BP34" s="186">
        <v>55.5644030692063</v>
      </c>
      <c r="BQ34" s="186">
        <v>27.452781921512202</v>
      </c>
      <c r="BR34" s="186">
        <v>28.575197111151699</v>
      </c>
      <c r="BS34" s="186">
        <v>29.6361918727217</v>
      </c>
      <c r="BT34" s="186">
        <v>35.0850914975912</v>
      </c>
      <c r="BU34" s="186">
        <v>47.267283390681698</v>
      </c>
      <c r="BV34" s="186">
        <v>39.907846934761899</v>
      </c>
      <c r="BW34" s="186">
        <v>34.358391654460803</v>
      </c>
      <c r="BX34" s="186">
        <v>15.887245733297499</v>
      </c>
      <c r="BY34" s="186">
        <v>16.7156098879416</v>
      </c>
      <c r="BZ34" s="186">
        <v>8.3862193904068505</v>
      </c>
      <c r="CA34" s="186">
        <v>6.5901199894721199</v>
      </c>
      <c r="CB34" s="186">
        <v>6.8002800315218801</v>
      </c>
      <c r="CC34" s="186">
        <v>10.733946391999799</v>
      </c>
      <c r="CD34" s="186">
        <v>19.687752644136701</v>
      </c>
      <c r="CE34" s="186">
        <v>19.860593447831899</v>
      </c>
      <c r="CF34" s="186">
        <v>17.419302190316099</v>
      </c>
      <c r="CG34" s="186">
        <v>22.651255634252401</v>
      </c>
      <c r="CH34" s="186">
        <v>26.536060869591999</v>
      </c>
      <c r="CI34" s="186">
        <v>25.006069537747202</v>
      </c>
      <c r="CJ34" s="186">
        <v>19.800760272657801</v>
      </c>
      <c r="CK34" s="186">
        <v>20.275374485166498</v>
      </c>
      <c r="CL34" s="186">
        <v>25.975761007351</v>
      </c>
      <c r="CM34" s="186">
        <v>34.503131152093097</v>
      </c>
      <c r="CN34" s="186">
        <v>38.607769551003599</v>
      </c>
      <c r="CO34" s="186">
        <v>38.509615711910101</v>
      </c>
      <c r="CP34" s="113">
        <v>0.51809827634195305</v>
      </c>
      <c r="CQ34" s="113">
        <v>10.151246790342499</v>
      </c>
      <c r="CR34" s="113">
        <v>18.152954391930901</v>
      </c>
      <c r="CS34" s="113">
        <v>24.935110003141901</v>
      </c>
      <c r="CT34" s="113">
        <v>44.829444380741101</v>
      </c>
      <c r="CU34" s="113">
        <v>92.236564734195298</v>
      </c>
      <c r="CV34" s="113">
        <v>118.216866121245</v>
      </c>
      <c r="CW34" s="113">
        <v>150.905586347396</v>
      </c>
      <c r="CX34" s="113">
        <v>188.06124139877599</v>
      </c>
      <c r="CY34" s="186">
        <v>-1.88204462759702</v>
      </c>
      <c r="CZ34" s="186">
        <v>-1.6005203981560301</v>
      </c>
      <c r="DA34" s="186">
        <v>-1.2876396971078099</v>
      </c>
      <c r="DB34" s="186">
        <v>-1.0627481706492601</v>
      </c>
      <c r="DC34" s="186">
        <v>-0.95237857611543797</v>
      </c>
      <c r="DD34" s="186">
        <v>-0.40197304875933598</v>
      </c>
      <c r="DE34" s="186">
        <v>0.21094463620054099</v>
      </c>
      <c r="DF34" s="186">
        <v>0.66357033768160201</v>
      </c>
      <c r="DG34" s="186">
        <v>1.0996981542730699</v>
      </c>
      <c r="DH34" s="186">
        <v>-3.9469555648972102E-2</v>
      </c>
      <c r="DI34" s="186">
        <v>-0.314251083424684</v>
      </c>
      <c r="DJ34" s="186">
        <v>0.69436502785487098</v>
      </c>
      <c r="DK34" s="186">
        <v>1.6176582796230301</v>
      </c>
      <c r="DL34" s="186">
        <v>2.2717550637474599</v>
      </c>
      <c r="DM34" s="186">
        <v>3.2740439387859199</v>
      </c>
      <c r="DN34" s="186">
        <v>4.8033760083932</v>
      </c>
      <c r="DO34" s="186">
        <v>6.2926964040303099</v>
      </c>
      <c r="DP34" s="186">
        <v>7.74915857861094</v>
      </c>
      <c r="DQ34" s="187">
        <v>116.339499562634</v>
      </c>
      <c r="DR34" s="187">
        <v>118.244318629875</v>
      </c>
      <c r="DS34" s="187">
        <v>106.842417788955</v>
      </c>
      <c r="DT34" s="187">
        <v>104.068791636702</v>
      </c>
      <c r="DU34" s="187">
        <v>103.708777711981</v>
      </c>
      <c r="DV34" s="187">
        <v>107.593901619826</v>
      </c>
      <c r="DW34" s="187">
        <v>117.779139498653</v>
      </c>
      <c r="DX34" s="187">
        <v>116.59287730242799</v>
      </c>
      <c r="DY34" s="187">
        <v>112.069732900991</v>
      </c>
      <c r="DZ34" s="113">
        <v>357</v>
      </c>
      <c r="EA34" s="113">
        <v>357</v>
      </c>
      <c r="EB34" s="113">
        <v>369</v>
      </c>
      <c r="EC34" s="113">
        <v>368</v>
      </c>
      <c r="ED34" s="113">
        <v>378</v>
      </c>
      <c r="EE34" s="113">
        <v>384</v>
      </c>
      <c r="EF34" s="113">
        <v>374</v>
      </c>
      <c r="EG34" s="113">
        <v>396</v>
      </c>
      <c r="EH34" s="113">
        <v>415</v>
      </c>
      <c r="EI34" s="112">
        <v>-4164.2521008403401</v>
      </c>
      <c r="EJ34" s="112">
        <v>-3463.5322128851499</v>
      </c>
      <c r="EK34" s="112">
        <v>-2605.9566395664001</v>
      </c>
      <c r="EL34" s="112">
        <v>-3417.1086956521699</v>
      </c>
      <c r="EM34" s="112">
        <v>-1234.3968253968301</v>
      </c>
      <c r="EN34" s="112">
        <v>-671.45833333333303</v>
      </c>
      <c r="EO34" s="112">
        <v>1928.8770053475901</v>
      </c>
      <c r="EP34" s="112">
        <v>3046.5252525252499</v>
      </c>
      <c r="EQ34" s="114">
        <v>3111.5686746987999</v>
      </c>
    </row>
    <row r="35" spans="1:147" x14ac:dyDescent="0.25">
      <c r="A35" s="110" t="s">
        <v>404</v>
      </c>
      <c r="B35" s="110">
        <v>5512</v>
      </c>
      <c r="C35" s="110"/>
      <c r="D35" s="185">
        <v>60.1033561211853</v>
      </c>
      <c r="E35" s="185">
        <v>62.066223158437801</v>
      </c>
      <c r="F35" s="185">
        <v>188.846770805738</v>
      </c>
      <c r="G35" s="185">
        <v>3026.1573607508099</v>
      </c>
      <c r="H35" s="185">
        <v>140.67743906504199</v>
      </c>
      <c r="I35" s="185">
        <v>149.169528976143</v>
      </c>
      <c r="J35" s="185">
        <v>40.263238338992402</v>
      </c>
      <c r="K35" s="185">
        <v>316.42101714294103</v>
      </c>
      <c r="L35" s="185">
        <v>104.342251166132</v>
      </c>
      <c r="M35" s="185">
        <v>23.205349213616</v>
      </c>
      <c r="N35" s="185">
        <v>20.127014243754001</v>
      </c>
      <c r="O35" s="185">
        <v>7.3367254348775397</v>
      </c>
      <c r="P35" s="185">
        <v>10.9996915446504</v>
      </c>
      <c r="Q35" s="185">
        <v>21.8924478914677</v>
      </c>
      <c r="R35" s="185">
        <v>14.717482517236</v>
      </c>
      <c r="S35" s="185">
        <v>14.015324968709001</v>
      </c>
      <c r="T35" s="185">
        <v>16.828738014074201</v>
      </c>
      <c r="U35" s="185">
        <v>21.9971399426387</v>
      </c>
      <c r="V35" s="186">
        <v>37.466063820709302</v>
      </c>
      <c r="W35" s="186">
        <v>30.054422562526099</v>
      </c>
      <c r="X35" s="186">
        <v>7.92214470458475</v>
      </c>
      <c r="Y35" s="186">
        <v>7.63447771675221</v>
      </c>
      <c r="Z35" s="186">
        <v>17.830762330183699</v>
      </c>
      <c r="AA35" s="186">
        <v>11.783802449977401</v>
      </c>
      <c r="AB35" s="186">
        <v>29.987356221311099</v>
      </c>
      <c r="AC35" s="186">
        <v>19.010557345710598</v>
      </c>
      <c r="AD35" s="186">
        <v>28.945218683356401</v>
      </c>
      <c r="AE35" s="186">
        <v>200.196893663255</v>
      </c>
      <c r="AF35" s="186">
        <v>208.171959330058</v>
      </c>
      <c r="AG35" s="186">
        <v>221.880574837784</v>
      </c>
      <c r="AH35" s="186">
        <v>198.09242151644301</v>
      </c>
      <c r="AI35" s="186">
        <v>196.511471184193</v>
      </c>
      <c r="AJ35" s="186">
        <v>168.788059914678</v>
      </c>
      <c r="AK35" s="186">
        <v>181.683771140407</v>
      </c>
      <c r="AL35" s="186">
        <v>174.18613651191399</v>
      </c>
      <c r="AM35" s="186">
        <v>153.90604955846899</v>
      </c>
      <c r="AN35" s="186">
        <v>4.2051467301510197</v>
      </c>
      <c r="AO35" s="186">
        <v>4.3760244621791102</v>
      </c>
      <c r="AP35" s="186">
        <v>4.6721810964496804</v>
      </c>
      <c r="AQ35" s="186">
        <v>4.2195826437634398</v>
      </c>
      <c r="AR35" s="186">
        <v>3.2657557965150699</v>
      </c>
      <c r="AS35" s="186">
        <v>3.2579960642897299</v>
      </c>
      <c r="AT35" s="186">
        <v>1.8134657966755601</v>
      </c>
      <c r="AU35" s="186">
        <v>1.54877464949313</v>
      </c>
      <c r="AV35" s="186">
        <v>1.4030276930832299</v>
      </c>
      <c r="AW35" s="186">
        <v>12.458116180041801</v>
      </c>
      <c r="AX35" s="186">
        <v>13.0953282723308</v>
      </c>
      <c r="AY35" s="186">
        <v>14.6750610587561</v>
      </c>
      <c r="AZ35" s="186">
        <v>13.826723490755599</v>
      </c>
      <c r="BA35" s="186">
        <v>12.1024162169237</v>
      </c>
      <c r="BB35" s="186">
        <v>12.158696502522</v>
      </c>
      <c r="BC35" s="186">
        <v>10.9134313508332</v>
      </c>
      <c r="BD35" s="186">
        <v>10.525482228326799</v>
      </c>
      <c r="BE35" s="186">
        <v>10.1055941268848</v>
      </c>
      <c r="BF35" s="187">
        <v>117.581177390951</v>
      </c>
      <c r="BG35" s="187">
        <v>112.87663151974699</v>
      </c>
      <c r="BH35" s="187">
        <v>97.403078302064998</v>
      </c>
      <c r="BI35" s="187">
        <v>101.4122016259</v>
      </c>
      <c r="BJ35" s="187">
        <v>115.01628478594201</v>
      </c>
      <c r="BK35" s="187">
        <v>106.17602937695899</v>
      </c>
      <c r="BL35" s="187">
        <v>105.169459531115</v>
      </c>
      <c r="BM35" s="187">
        <v>108.52110169242</v>
      </c>
      <c r="BN35" s="187">
        <v>115.333047215889</v>
      </c>
      <c r="BO35" s="186">
        <v>94.2771992104974</v>
      </c>
      <c r="BP35" s="186">
        <v>47.893088215483203</v>
      </c>
      <c r="BQ35" s="186">
        <v>65.752539754934205</v>
      </c>
      <c r="BR35" s="186">
        <v>81.156966015014902</v>
      </c>
      <c r="BS35" s="186">
        <v>91.969266005205498</v>
      </c>
      <c r="BT35" s="186">
        <v>121.30939171034299</v>
      </c>
      <c r="BU35" s="186">
        <v>102.39936735516901</v>
      </c>
      <c r="BV35" s="186">
        <v>116.28770277671499</v>
      </c>
      <c r="BW35" s="186">
        <v>102.982328165133</v>
      </c>
      <c r="BX35" s="186">
        <v>16.2361360001435</v>
      </c>
      <c r="BY35" s="186">
        <v>13.949762728721099</v>
      </c>
      <c r="BZ35" s="186">
        <v>11.955702968792499</v>
      </c>
      <c r="CA35" s="186">
        <v>13.5128696072463</v>
      </c>
      <c r="CB35" s="186">
        <v>17.0019823106249</v>
      </c>
      <c r="CC35" s="186">
        <v>15.261170363995801</v>
      </c>
      <c r="CD35" s="186">
        <v>14.0688174641027</v>
      </c>
      <c r="CE35" s="186">
        <v>15.8012283202848</v>
      </c>
      <c r="CF35" s="186">
        <v>17.995517625882101</v>
      </c>
      <c r="CG35" s="186">
        <v>33.771859719607598</v>
      </c>
      <c r="CH35" s="186">
        <v>31.4234071881673</v>
      </c>
      <c r="CI35" s="186">
        <v>23.204304042866699</v>
      </c>
      <c r="CJ35" s="186">
        <v>21.328250798465799</v>
      </c>
      <c r="CK35" s="186">
        <v>21.542411834452501</v>
      </c>
      <c r="CL35" s="186">
        <v>15.6000330278672</v>
      </c>
      <c r="CM35" s="186">
        <v>16.3627495093418</v>
      </c>
      <c r="CN35" s="186">
        <v>18.323506334701101</v>
      </c>
      <c r="CO35" s="186">
        <v>22.428369616536301</v>
      </c>
      <c r="CP35" s="113">
        <v>193.227288614934</v>
      </c>
      <c r="CQ35" s="113">
        <v>206.77413071031299</v>
      </c>
      <c r="CR35" s="113">
        <v>211.66318176104301</v>
      </c>
      <c r="CS35" s="113">
        <v>206.93091302513599</v>
      </c>
      <c r="CT35" s="113">
        <v>204.575233676441</v>
      </c>
      <c r="CU35" s="113">
        <v>197.78602985693001</v>
      </c>
      <c r="CV35" s="113">
        <v>192.276595302532</v>
      </c>
      <c r="CW35" s="113">
        <v>183.37454676252699</v>
      </c>
      <c r="CX35" s="113">
        <v>174.28726007293901</v>
      </c>
      <c r="CY35" s="186">
        <v>4.6661814341188697</v>
      </c>
      <c r="CZ35" s="186">
        <v>4.5982281403595602</v>
      </c>
      <c r="DA35" s="186">
        <v>4.5526714322074504</v>
      </c>
      <c r="DB35" s="186">
        <v>4.3839030446576199</v>
      </c>
      <c r="DC35" s="186">
        <v>4.1223775082844902</v>
      </c>
      <c r="DD35" s="186">
        <v>3.9203756103370702</v>
      </c>
      <c r="DE35" s="186">
        <v>3.3698401518123902</v>
      </c>
      <c r="DF35" s="186">
        <v>2.7571440272743701</v>
      </c>
      <c r="DG35" s="186">
        <v>2.2089499529638301</v>
      </c>
      <c r="DH35" s="186">
        <v>12.429624048794899</v>
      </c>
      <c r="DI35" s="186">
        <v>13.1756712284624</v>
      </c>
      <c r="DJ35" s="186">
        <v>13.3785092368456</v>
      </c>
      <c r="DK35" s="186">
        <v>13.389350038092401</v>
      </c>
      <c r="DL35" s="186">
        <v>13.182235562352201</v>
      </c>
      <c r="DM35" s="186">
        <v>13.1088406564994</v>
      </c>
      <c r="DN35" s="186">
        <v>12.627266535551399</v>
      </c>
      <c r="DO35" s="186">
        <v>11.8281055304414</v>
      </c>
      <c r="DP35" s="186">
        <v>11.1077902351117</v>
      </c>
      <c r="DQ35" s="187">
        <v>109.257011594529</v>
      </c>
      <c r="DR35" s="187">
        <v>105.677323612092</v>
      </c>
      <c r="DS35" s="187">
        <v>103.230990820296</v>
      </c>
      <c r="DT35" s="187">
        <v>104.720181125265</v>
      </c>
      <c r="DU35" s="187">
        <v>108.627316448938</v>
      </c>
      <c r="DV35" s="187">
        <v>106.46532548220701</v>
      </c>
      <c r="DW35" s="187">
        <v>105.054587029868</v>
      </c>
      <c r="DX35" s="187">
        <v>107.21591730505</v>
      </c>
      <c r="DY35" s="187">
        <v>110.00698002880701</v>
      </c>
      <c r="DZ35" s="113">
        <v>1148</v>
      </c>
      <c r="EA35" s="113">
        <v>1143</v>
      </c>
      <c r="EB35" s="113">
        <v>1148</v>
      </c>
      <c r="EC35" s="113">
        <v>1157</v>
      </c>
      <c r="ED35" s="113">
        <v>1221</v>
      </c>
      <c r="EE35" s="113">
        <v>1239</v>
      </c>
      <c r="EF35" s="113">
        <v>1280</v>
      </c>
      <c r="EG35" s="113">
        <v>1323</v>
      </c>
      <c r="EH35" s="113">
        <v>1320</v>
      </c>
      <c r="EI35" s="112">
        <v>6953.9346689895501</v>
      </c>
      <c r="EJ35" s="112">
        <v>7564.1399825021899</v>
      </c>
      <c r="EK35" s="112">
        <v>7324.5862369338001</v>
      </c>
      <c r="EL35" s="112">
        <v>6802.0864304235101</v>
      </c>
      <c r="EM35" s="112">
        <v>6165.1007371007399</v>
      </c>
      <c r="EN35" s="112">
        <v>5853.4301856335796</v>
      </c>
      <c r="EO35" s="112">
        <v>6668.5226562500002</v>
      </c>
      <c r="EP35" s="112">
        <v>5913.8828420256996</v>
      </c>
      <c r="EQ35" s="114">
        <v>5879.6863636363596</v>
      </c>
    </row>
    <row r="36" spans="1:147" x14ac:dyDescent="0.25">
      <c r="A36" s="110" t="s">
        <v>403</v>
      </c>
      <c r="B36" s="110">
        <v>5424</v>
      </c>
      <c r="C36" s="110"/>
      <c r="D36" s="185">
        <v>-328.70724291454002</v>
      </c>
      <c r="E36" s="185">
        <v>6658.4444076770396</v>
      </c>
      <c r="F36" s="185">
        <v>100</v>
      </c>
      <c r="G36" s="185">
        <v>97.958013011096895</v>
      </c>
      <c r="H36" s="185">
        <v>724.733384520085</v>
      </c>
      <c r="I36" s="185">
        <v>-60.200915988465297</v>
      </c>
      <c r="J36" s="185">
        <v>146.16884507273301</v>
      </c>
      <c r="K36" s="185">
        <v>1760.97740054155</v>
      </c>
      <c r="L36" s="185">
        <v>6.3773583447886502</v>
      </c>
      <c r="M36" s="185">
        <v>-7.2733634631860404</v>
      </c>
      <c r="N36" s="185">
        <v>13.474621160629001</v>
      </c>
      <c r="O36" s="185">
        <v>13.202845689935399</v>
      </c>
      <c r="P36" s="185">
        <v>3.7379722963041799</v>
      </c>
      <c r="Q36" s="185">
        <v>20.472110538535599</v>
      </c>
      <c r="R36" s="185">
        <v>-5.6720467816667099</v>
      </c>
      <c r="S36" s="185">
        <v>2.2316041328320901</v>
      </c>
      <c r="T36" s="185">
        <v>23.716803091384499</v>
      </c>
      <c r="U36" s="185">
        <v>4.2686702345493899</v>
      </c>
      <c r="V36" s="186">
        <v>2.0210052929451598</v>
      </c>
      <c r="W36" s="186">
        <v>0.23333836480442699</v>
      </c>
      <c r="X36" s="186">
        <v>0</v>
      </c>
      <c r="Y36" s="186">
        <v>3.81294937746872</v>
      </c>
      <c r="Z36" s="186">
        <v>3.4300949857276799</v>
      </c>
      <c r="AA36" s="186">
        <v>15.2501982506434</v>
      </c>
      <c r="AB36" s="186">
        <v>1.53754433723436</v>
      </c>
      <c r="AC36" s="186">
        <v>1.73489693986593</v>
      </c>
      <c r="AD36" s="186">
        <v>43.272421805504102</v>
      </c>
      <c r="AE36" s="186">
        <v>115.17424048552201</v>
      </c>
      <c r="AF36" s="186">
        <v>166.74891565797799</v>
      </c>
      <c r="AG36" s="186">
        <v>163.59633659883599</v>
      </c>
      <c r="AH36" s="186">
        <v>225.72319767787201</v>
      </c>
      <c r="AI36" s="186">
        <v>187.483994348875</v>
      </c>
      <c r="AJ36" s="186">
        <v>243.830967820019</v>
      </c>
      <c r="AK36" s="186">
        <v>240.22728367553</v>
      </c>
      <c r="AL36" s="186">
        <v>199.691575202368</v>
      </c>
      <c r="AM36" s="186">
        <v>235.974834884751</v>
      </c>
      <c r="AN36" s="186">
        <v>1.9156182275875799</v>
      </c>
      <c r="AO36" s="186">
        <v>1.8630645434422299</v>
      </c>
      <c r="AP36" s="186">
        <v>2.4019686671081399</v>
      </c>
      <c r="AQ36" s="186">
        <v>2.7336220534289302</v>
      </c>
      <c r="AR36" s="186">
        <v>0.50619691753393004</v>
      </c>
      <c r="AS36" s="186">
        <v>3.0984372818734398</v>
      </c>
      <c r="AT36" s="186">
        <v>2.4333029187827702</v>
      </c>
      <c r="AU36" s="186">
        <v>2.29319537245977</v>
      </c>
      <c r="AV36" s="186">
        <v>2.3647686709259399</v>
      </c>
      <c r="AW36" s="186">
        <v>6.7038171922088603</v>
      </c>
      <c r="AX36" s="186">
        <v>6.4501863483076498</v>
      </c>
      <c r="AY36" s="186">
        <v>6.9160699370311596</v>
      </c>
      <c r="AZ36" s="186">
        <v>7.21108218918741</v>
      </c>
      <c r="BA36" s="186">
        <v>4.2719826453566503</v>
      </c>
      <c r="BB36" s="186">
        <v>7.4603141956949202</v>
      </c>
      <c r="BC36" s="186">
        <v>7.0425728080675096</v>
      </c>
      <c r="BD36" s="186">
        <v>6.8052037850259302</v>
      </c>
      <c r="BE36" s="186">
        <v>5.6587468135842096</v>
      </c>
      <c r="BF36" s="187">
        <v>89.236659011970204</v>
      </c>
      <c r="BG36" s="187">
        <v>109.75443772150101</v>
      </c>
      <c r="BH36" s="187">
        <v>109.515558923287</v>
      </c>
      <c r="BI36" s="187">
        <v>99.265967593722294</v>
      </c>
      <c r="BJ36" s="187">
        <v>120.05710514801901</v>
      </c>
      <c r="BK36" s="187">
        <v>90.881107436415803</v>
      </c>
      <c r="BL36" s="187">
        <v>97.677521327766897</v>
      </c>
      <c r="BM36" s="187">
        <v>123.769777347211</v>
      </c>
      <c r="BN36" s="187">
        <v>100.984288894438</v>
      </c>
      <c r="BO36" s="186">
        <v>126.804779574587</v>
      </c>
      <c r="BP36" s="186">
        <v>136.423614383087</v>
      </c>
      <c r="BQ36" s="186">
        <v>137.60472618963499</v>
      </c>
      <c r="BR36" s="186">
        <v>365.08560631168501</v>
      </c>
      <c r="BS36" s="186">
        <v>516.95064732948697</v>
      </c>
      <c r="BT36" s="186">
        <v>300.27029480201003</v>
      </c>
      <c r="BU36" s="186">
        <v>214.51633224469401</v>
      </c>
      <c r="BV36" s="186">
        <v>269.98730083174502</v>
      </c>
      <c r="BW36" s="186">
        <v>65.610027219085495</v>
      </c>
      <c r="BX36" s="186">
        <v>6.9313600127204102</v>
      </c>
      <c r="BY36" s="186">
        <v>7.4002328980980501</v>
      </c>
      <c r="BZ36" s="186">
        <v>7.2753784210447101</v>
      </c>
      <c r="CA36" s="186">
        <v>5.7965525671758797</v>
      </c>
      <c r="CB36" s="186">
        <v>9.4935934817227192</v>
      </c>
      <c r="CC36" s="186">
        <v>9.5717655738374603</v>
      </c>
      <c r="CD36" s="186">
        <v>7.42111855814768</v>
      </c>
      <c r="CE36" s="186">
        <v>9.8771580886772306</v>
      </c>
      <c r="CF36" s="186">
        <v>10.0176375533818</v>
      </c>
      <c r="CG36" s="186">
        <v>6.6306059537966497</v>
      </c>
      <c r="CH36" s="186">
        <v>6.60620909496199</v>
      </c>
      <c r="CI36" s="186">
        <v>6.4507680087418802</v>
      </c>
      <c r="CJ36" s="186">
        <v>1.65748490708573</v>
      </c>
      <c r="CK36" s="186">
        <v>1.98874084929587</v>
      </c>
      <c r="CL36" s="186">
        <v>5.2189462352697404</v>
      </c>
      <c r="CM36" s="186">
        <v>5.3801336507267603</v>
      </c>
      <c r="CN36" s="186">
        <v>5.6662179599032996</v>
      </c>
      <c r="CO36" s="186">
        <v>16.789546920936299</v>
      </c>
      <c r="CP36" s="113">
        <v>109.714849976539</v>
      </c>
      <c r="CQ36" s="113">
        <v>119.80746557158901</v>
      </c>
      <c r="CR36" s="113">
        <v>129.486484239373</v>
      </c>
      <c r="CS36" s="113">
        <v>154.56204869357299</v>
      </c>
      <c r="CT36" s="113">
        <v>173.45890361408701</v>
      </c>
      <c r="CU36" s="113">
        <v>196.717863550277</v>
      </c>
      <c r="CV36" s="113">
        <v>210.805833016382</v>
      </c>
      <c r="CW36" s="113">
        <v>217.39039277089901</v>
      </c>
      <c r="CX36" s="113">
        <v>219.218082908225</v>
      </c>
      <c r="CY36" s="186">
        <v>2.2205977677503501</v>
      </c>
      <c r="CZ36" s="186">
        <v>1.82726626693607</v>
      </c>
      <c r="DA36" s="186">
        <v>1.89763315785041</v>
      </c>
      <c r="DB36" s="186">
        <v>2.0873498204763399</v>
      </c>
      <c r="DC36" s="186">
        <v>1.83304370088421</v>
      </c>
      <c r="DD36" s="186">
        <v>2.0550244095897501</v>
      </c>
      <c r="DE36" s="186">
        <v>2.1640596635610101</v>
      </c>
      <c r="DF36" s="186">
        <v>2.1468516313988499</v>
      </c>
      <c r="DG36" s="186">
        <v>2.0749020716225299</v>
      </c>
      <c r="DH36" s="186">
        <v>7.8536049454781098</v>
      </c>
      <c r="DI36" s="186">
        <v>7.1438210777740503</v>
      </c>
      <c r="DJ36" s="186">
        <v>7.4307026029129997</v>
      </c>
      <c r="DK36" s="186">
        <v>6.5839809770997402</v>
      </c>
      <c r="DL36" s="186">
        <v>6.2280426650768099</v>
      </c>
      <c r="DM36" s="186">
        <v>6.3755872097755102</v>
      </c>
      <c r="DN36" s="186">
        <v>6.4868588244608798</v>
      </c>
      <c r="DO36" s="186">
        <v>6.4744632467490799</v>
      </c>
      <c r="DP36" s="186">
        <v>6.1837575326863403</v>
      </c>
      <c r="DQ36" s="187">
        <v>101.315431780811</v>
      </c>
      <c r="DR36" s="187">
        <v>102.128019156109</v>
      </c>
      <c r="DS36" s="187">
        <v>101.77320366255699</v>
      </c>
      <c r="DT36" s="187">
        <v>101.317041920463</v>
      </c>
      <c r="DU36" s="187">
        <v>105.372517394879</v>
      </c>
      <c r="DV36" s="187">
        <v>105.542236869885</v>
      </c>
      <c r="DW36" s="187">
        <v>103.19738458401901</v>
      </c>
      <c r="DX36" s="187">
        <v>105.87561654403299</v>
      </c>
      <c r="DY36" s="187">
        <v>106.27984441450801</v>
      </c>
      <c r="DZ36" s="113">
        <v>295</v>
      </c>
      <c r="EA36" s="113">
        <v>302</v>
      </c>
      <c r="EB36" s="113">
        <v>292</v>
      </c>
      <c r="EC36" s="113">
        <v>301</v>
      </c>
      <c r="ED36" s="113">
        <v>301</v>
      </c>
      <c r="EE36" s="113">
        <v>307</v>
      </c>
      <c r="EF36" s="113">
        <v>300</v>
      </c>
      <c r="EG36" s="113">
        <v>313</v>
      </c>
      <c r="EH36" s="113">
        <v>308</v>
      </c>
      <c r="EI36" s="112">
        <v>3274.1627118644101</v>
      </c>
      <c r="EJ36" s="112">
        <v>2541.9900662251698</v>
      </c>
      <c r="EK36" s="112">
        <v>1952.93493150685</v>
      </c>
      <c r="EL36" s="112">
        <v>1898.3853820597999</v>
      </c>
      <c r="EM36" s="112">
        <v>863.05647840531606</v>
      </c>
      <c r="EN36" s="112">
        <v>1550.6644951140099</v>
      </c>
      <c r="EO36" s="112">
        <v>1553.06666666667</v>
      </c>
      <c r="EP36" s="112">
        <v>265.65814696485597</v>
      </c>
      <c r="EQ36" s="114">
        <v>3181.3311688311701</v>
      </c>
    </row>
    <row r="37" spans="1:147" x14ac:dyDescent="0.25">
      <c r="A37" s="110" t="s">
        <v>402</v>
      </c>
      <c r="B37" s="110">
        <v>5471</v>
      </c>
      <c r="C37" s="110"/>
      <c r="D37" s="185">
        <v>180.864853783017</v>
      </c>
      <c r="E37" s="185">
        <v>51.266209101341801</v>
      </c>
      <c r="F37" s="185">
        <v>135.17569056610901</v>
      </c>
      <c r="G37" s="185">
        <v>3.02537848748837</v>
      </c>
      <c r="H37" s="185">
        <v>27.873376360224299</v>
      </c>
      <c r="I37" s="185">
        <v>13.6959621639575</v>
      </c>
      <c r="J37" s="185">
        <v>-11.084160880840001</v>
      </c>
      <c r="K37" s="185">
        <v>-1.74756833520248</v>
      </c>
      <c r="L37" s="185">
        <v>6.1291304450436801</v>
      </c>
      <c r="M37" s="185">
        <v>33.992862624086399</v>
      </c>
      <c r="N37" s="185">
        <v>7.7123939835492799</v>
      </c>
      <c r="O37" s="185">
        <v>6.2994180291014699</v>
      </c>
      <c r="P37" s="185">
        <v>0.36228419603147399</v>
      </c>
      <c r="Q37" s="185">
        <v>2.8820153055523501</v>
      </c>
      <c r="R37" s="185">
        <v>3.7185715770124799</v>
      </c>
      <c r="S37" s="185">
        <v>-7.0085919969870201</v>
      </c>
      <c r="T37" s="185">
        <v>-1.7032944958701299</v>
      </c>
      <c r="U37" s="185">
        <v>2.8749155025449298</v>
      </c>
      <c r="V37" s="186">
        <v>23.829999313015001</v>
      </c>
      <c r="W37" s="186">
        <v>18.344410031344498</v>
      </c>
      <c r="X37" s="186">
        <v>5.0626376708438698</v>
      </c>
      <c r="Y37" s="186">
        <v>10.727906954181</v>
      </c>
      <c r="Z37" s="186">
        <v>9.6221074296531093</v>
      </c>
      <c r="AA37" s="186">
        <v>21.9967126936052</v>
      </c>
      <c r="AB37" s="186">
        <v>37.142165277239798</v>
      </c>
      <c r="AC37" s="186">
        <v>52.166546495190303</v>
      </c>
      <c r="AD37" s="186">
        <v>33.305038173531102</v>
      </c>
      <c r="AE37" s="186">
        <v>15.253312757981</v>
      </c>
      <c r="AF37" s="186">
        <v>14.613410663530701</v>
      </c>
      <c r="AG37" s="186">
        <v>13.0352898083587</v>
      </c>
      <c r="AH37" s="186">
        <v>13.424324218250099</v>
      </c>
      <c r="AI37" s="186">
        <v>10.427657913019599</v>
      </c>
      <c r="AJ37" s="186">
        <v>37.750677988561499</v>
      </c>
      <c r="AK37" s="186">
        <v>196.396426475547</v>
      </c>
      <c r="AL37" s="186">
        <v>187.96128350804199</v>
      </c>
      <c r="AM37" s="186">
        <v>234.84986453635599</v>
      </c>
      <c r="AN37" s="186">
        <v>-0.222674663624395</v>
      </c>
      <c r="AO37" s="186">
        <v>-0.85704255205922997</v>
      </c>
      <c r="AP37" s="186">
        <v>-0.41058151243830399</v>
      </c>
      <c r="AQ37" s="186">
        <v>-0.76734710907296999</v>
      </c>
      <c r="AR37" s="186">
        <v>-0.664859591922904</v>
      </c>
      <c r="AS37" s="186">
        <v>-0.55072850363029902</v>
      </c>
      <c r="AT37" s="186">
        <v>-0.62620746531350802</v>
      </c>
      <c r="AU37" s="186">
        <v>-0.41183423331944502</v>
      </c>
      <c r="AV37" s="186">
        <v>-3.8362824180310298E-2</v>
      </c>
      <c r="AW37" s="186">
        <v>0.97775958191257994</v>
      </c>
      <c r="AX37" s="186">
        <v>0.35418224014178801</v>
      </c>
      <c r="AY37" s="186">
        <v>1.3693693637459301</v>
      </c>
      <c r="AZ37" s="186">
        <v>1.4411113957245201</v>
      </c>
      <c r="BA37" s="186">
        <v>1.94983135712682</v>
      </c>
      <c r="BB37" s="186">
        <v>2.10370840535932</v>
      </c>
      <c r="BC37" s="186">
        <v>2.0604305793044202</v>
      </c>
      <c r="BD37" s="186">
        <v>2.3036533457684998</v>
      </c>
      <c r="BE37" s="186">
        <v>7.0361445590165799</v>
      </c>
      <c r="BF37" s="187">
        <v>148.79282843656901</v>
      </c>
      <c r="BG37" s="187">
        <v>106.953217844983</v>
      </c>
      <c r="BH37" s="187">
        <v>104.733433228091</v>
      </c>
      <c r="BI37" s="187">
        <v>98.187254086930196</v>
      </c>
      <c r="BJ37" s="187">
        <v>100.268047043615</v>
      </c>
      <c r="BK37" s="187">
        <v>101.075612326509</v>
      </c>
      <c r="BL37" s="187">
        <v>91.161688322951093</v>
      </c>
      <c r="BM37" s="187">
        <v>95.768203513619895</v>
      </c>
      <c r="BN37" s="187">
        <v>95.969677517337203</v>
      </c>
      <c r="BO37" s="186">
        <v>209.548732375784</v>
      </c>
      <c r="BP37" s="186">
        <v>143.980947751093</v>
      </c>
      <c r="BQ37" s="186">
        <v>115.62066466242599</v>
      </c>
      <c r="BR37" s="186">
        <v>88.681346032260194</v>
      </c>
      <c r="BS37" s="186">
        <v>85.021626943696702</v>
      </c>
      <c r="BT37" s="186">
        <v>30.0988141495971</v>
      </c>
      <c r="BU37" s="186">
        <v>5.0136074063382603</v>
      </c>
      <c r="BV37" s="186">
        <v>-0.836729112749796</v>
      </c>
      <c r="BW37" s="186">
        <v>0.47343760128328399</v>
      </c>
      <c r="BX37" s="186">
        <v>18.5945634555097</v>
      </c>
      <c r="BY37" s="186">
        <v>16.964051851492101</v>
      </c>
      <c r="BZ37" s="186">
        <v>14.8863946091326</v>
      </c>
      <c r="CA37" s="186">
        <v>11.262494212067899</v>
      </c>
      <c r="CB37" s="186">
        <v>10.4272315687135</v>
      </c>
      <c r="CC37" s="186">
        <v>4.2068305760867002</v>
      </c>
      <c r="CD37" s="186">
        <v>1.19581379002098</v>
      </c>
      <c r="CE37" s="186">
        <v>-0.35676702698292601</v>
      </c>
      <c r="CF37" s="186">
        <v>0.23246359381541901</v>
      </c>
      <c r="CG37" s="186">
        <v>11.9809611010882</v>
      </c>
      <c r="CH37" s="186">
        <v>15.4015515344629</v>
      </c>
      <c r="CI37" s="186">
        <v>15.415405857174701</v>
      </c>
      <c r="CJ37" s="186">
        <v>13.956634175687601</v>
      </c>
      <c r="CK37" s="186">
        <v>13.406972531680101</v>
      </c>
      <c r="CL37" s="186">
        <v>13.694478293504501</v>
      </c>
      <c r="CM37" s="186">
        <v>19.487918642695</v>
      </c>
      <c r="CN37" s="186">
        <v>31.154963858243001</v>
      </c>
      <c r="CO37" s="186">
        <v>34.312537374997902</v>
      </c>
      <c r="CP37" s="113">
        <v>21.8419137937939</v>
      </c>
      <c r="CQ37" s="113">
        <v>19.631619645344301</v>
      </c>
      <c r="CR37" s="113">
        <v>17.3588306702217</v>
      </c>
      <c r="CS37" s="113">
        <v>15.272493232662599</v>
      </c>
      <c r="CT37" s="113">
        <v>13.3439736753642</v>
      </c>
      <c r="CU37" s="113">
        <v>17.959814821883398</v>
      </c>
      <c r="CV37" s="113">
        <v>55.200736345236002</v>
      </c>
      <c r="CW37" s="113">
        <v>90.493920479238</v>
      </c>
      <c r="CX37" s="113">
        <v>136.44788510521499</v>
      </c>
      <c r="CY37" s="186">
        <v>-0.26209319386909102</v>
      </c>
      <c r="CZ37" s="186">
        <v>-0.42871161421000298</v>
      </c>
      <c r="DA37" s="186">
        <v>-0.457394343786788</v>
      </c>
      <c r="DB37" s="186">
        <v>-0.53028095900669203</v>
      </c>
      <c r="DC37" s="186">
        <v>-0.58425898798764597</v>
      </c>
      <c r="DD37" s="186">
        <v>-0.65169995684389004</v>
      </c>
      <c r="DE37" s="186">
        <v>-0.60470777372275197</v>
      </c>
      <c r="DF37" s="186">
        <v>-0.60117139154391597</v>
      </c>
      <c r="DG37" s="186">
        <v>-0.44615757043061399</v>
      </c>
      <c r="DH37" s="186">
        <v>2.1240472289690699</v>
      </c>
      <c r="DI37" s="186">
        <v>1.49796751416661</v>
      </c>
      <c r="DJ37" s="186">
        <v>1.42042195335197</v>
      </c>
      <c r="DK37" s="186">
        <v>1.0568707828880699</v>
      </c>
      <c r="DL37" s="186">
        <v>1.2168066397163999</v>
      </c>
      <c r="DM37" s="186">
        <v>1.44793496412955</v>
      </c>
      <c r="DN37" s="186">
        <v>1.7959119031523001</v>
      </c>
      <c r="DO37" s="186">
        <v>1.9804776790410401</v>
      </c>
      <c r="DP37" s="186">
        <v>3.2015211066122902</v>
      </c>
      <c r="DQ37" s="187">
        <v>119.34373790219</v>
      </c>
      <c r="DR37" s="187">
        <v>117.698808529202</v>
      </c>
      <c r="DS37" s="187">
        <v>114.953863334535</v>
      </c>
      <c r="DT37" s="187">
        <v>110.711739999654</v>
      </c>
      <c r="DU37" s="187">
        <v>109.44052094327201</v>
      </c>
      <c r="DV37" s="187">
        <v>102.15255418333901</v>
      </c>
      <c r="DW37" s="187">
        <v>98.809536882862005</v>
      </c>
      <c r="DX37" s="187">
        <v>97.145462103494197</v>
      </c>
      <c r="DY37" s="187">
        <v>96.697570004105302</v>
      </c>
      <c r="DZ37" s="113">
        <v>436</v>
      </c>
      <c r="EA37" s="113">
        <v>531</v>
      </c>
      <c r="EB37" s="113">
        <v>557</v>
      </c>
      <c r="EC37" s="113">
        <v>584</v>
      </c>
      <c r="ED37" s="113">
        <v>574</v>
      </c>
      <c r="EE37" s="113">
        <v>592</v>
      </c>
      <c r="EF37" s="113">
        <v>650</v>
      </c>
      <c r="EG37" s="113">
        <v>636</v>
      </c>
      <c r="EH37" s="113">
        <v>626</v>
      </c>
      <c r="EI37" s="112">
        <v>-4626.5779816513796</v>
      </c>
      <c r="EJ37" s="112">
        <v>-3496.77212806026</v>
      </c>
      <c r="EK37" s="112">
        <v>-3457.48473967684</v>
      </c>
      <c r="EL37" s="112">
        <v>-2888.0068493150702</v>
      </c>
      <c r="EM37" s="112">
        <v>-2647.6324041811799</v>
      </c>
      <c r="EN37" s="112">
        <v>-1694.8006756756799</v>
      </c>
      <c r="EO37" s="112">
        <v>837.84923076923099</v>
      </c>
      <c r="EP37" s="112">
        <v>4388.1949685534601</v>
      </c>
      <c r="EQ37" s="114">
        <v>6250.0718849840296</v>
      </c>
    </row>
    <row r="38" spans="1:147" x14ac:dyDescent="0.25">
      <c r="A38" s="110" t="s">
        <v>401</v>
      </c>
      <c r="B38" s="110">
        <v>5402</v>
      </c>
      <c r="C38" s="110"/>
      <c r="D38" s="185">
        <v>177.020527811703</v>
      </c>
      <c r="E38" s="185">
        <v>62.537719038314499</v>
      </c>
      <c r="F38" s="185">
        <v>25.049850061981601</v>
      </c>
      <c r="G38" s="185">
        <v>183.47074516638301</v>
      </c>
      <c r="H38" s="185">
        <v>131.20409215200999</v>
      </c>
      <c r="I38" s="185">
        <v>100</v>
      </c>
      <c r="J38" s="185">
        <v>90.243006086701001</v>
      </c>
      <c r="K38" s="185">
        <v>84.237280030535601</v>
      </c>
      <c r="L38" s="185">
        <v>181.91873889744701</v>
      </c>
      <c r="M38" s="185">
        <v>15.471596263992</v>
      </c>
      <c r="N38" s="185">
        <v>12.242675652864801</v>
      </c>
      <c r="O38" s="185">
        <v>12.9545542804384</v>
      </c>
      <c r="P38" s="185">
        <v>11.9972626512939</v>
      </c>
      <c r="Q38" s="185">
        <v>15.842092879517301</v>
      </c>
      <c r="R38" s="185">
        <v>14.709420622609199</v>
      </c>
      <c r="S38" s="185">
        <v>12.123626511170601</v>
      </c>
      <c r="T38" s="185">
        <v>16.805034521575099</v>
      </c>
      <c r="U38" s="185">
        <v>14.738618556823001</v>
      </c>
      <c r="V38" s="186">
        <v>16.060454789945499</v>
      </c>
      <c r="W38" s="186">
        <v>19.467507748249599</v>
      </c>
      <c r="X38" s="186">
        <v>37.353156083911301</v>
      </c>
      <c r="Y38" s="186">
        <v>7.4898586896957102</v>
      </c>
      <c r="Z38" s="186">
        <v>13.5330702514804</v>
      </c>
      <c r="AA38" s="186">
        <v>4.8158452998822998</v>
      </c>
      <c r="AB38" s="186">
        <v>13.592233864708</v>
      </c>
      <c r="AC38" s="186">
        <v>19.874914126382301</v>
      </c>
      <c r="AD38" s="186">
        <v>12.3520908168123</v>
      </c>
      <c r="AE38" s="186">
        <v>141.42156623366699</v>
      </c>
      <c r="AF38" s="186">
        <v>143.555914207228</v>
      </c>
      <c r="AG38" s="186">
        <v>194.38097987511699</v>
      </c>
      <c r="AH38" s="186">
        <v>184.62643582597801</v>
      </c>
      <c r="AI38" s="186">
        <v>161.89666864179901</v>
      </c>
      <c r="AJ38" s="186">
        <v>157.57934280219499</v>
      </c>
      <c r="AK38" s="186">
        <v>143.71722617065601</v>
      </c>
      <c r="AL38" s="186">
        <v>150.778158592431</v>
      </c>
      <c r="AM38" s="186">
        <v>134.562492453435</v>
      </c>
      <c r="AN38" s="186">
        <v>2.6503561503850599</v>
      </c>
      <c r="AO38" s="186">
        <v>1.82799062790696</v>
      </c>
      <c r="AP38" s="186">
        <v>2.83657283615858</v>
      </c>
      <c r="AQ38" s="186">
        <v>2.8224823107648001</v>
      </c>
      <c r="AR38" s="186">
        <v>2.05159496002481</v>
      </c>
      <c r="AS38" s="186">
        <v>1.8146849132737599</v>
      </c>
      <c r="AT38" s="186">
        <v>1.0296965540417</v>
      </c>
      <c r="AU38" s="186">
        <v>0.68872990578823601</v>
      </c>
      <c r="AV38" s="186">
        <v>0.149798353893805</v>
      </c>
      <c r="AW38" s="186">
        <v>11.449789445113201</v>
      </c>
      <c r="AX38" s="186">
        <v>10.7467540191469</v>
      </c>
      <c r="AY38" s="186">
        <v>11.700761994730801</v>
      </c>
      <c r="AZ38" s="186">
        <v>13.5397144134842</v>
      </c>
      <c r="BA38" s="186">
        <v>12.3176787815816</v>
      </c>
      <c r="BB38" s="186">
        <v>10.8875747453909</v>
      </c>
      <c r="BC38" s="186">
        <v>9.7521671624288704</v>
      </c>
      <c r="BD38" s="186">
        <v>9.2787759125035496</v>
      </c>
      <c r="BE38" s="186">
        <v>8.9607118131306596</v>
      </c>
      <c r="BF38" s="187">
        <v>107.14916680866899</v>
      </c>
      <c r="BG38" s="187">
        <v>103.43819375191499</v>
      </c>
      <c r="BH38" s="187">
        <v>104.26480989928601</v>
      </c>
      <c r="BI38" s="187">
        <v>101.29662636708601</v>
      </c>
      <c r="BJ38" s="187">
        <v>105.905289381945</v>
      </c>
      <c r="BK38" s="187">
        <v>105.973211272931</v>
      </c>
      <c r="BL38" s="187">
        <v>103.520909183879</v>
      </c>
      <c r="BM38" s="187">
        <v>108.950251897367</v>
      </c>
      <c r="BN38" s="187">
        <v>106.30122310302499</v>
      </c>
      <c r="BO38" s="186">
        <v>77.884414388965894</v>
      </c>
      <c r="BP38" s="186">
        <v>69.337900765795794</v>
      </c>
      <c r="BQ38" s="186">
        <v>47.092353890585699</v>
      </c>
      <c r="BR38" s="186">
        <v>64.410169048493202</v>
      </c>
      <c r="BS38" s="186">
        <v>69.843541182337404</v>
      </c>
      <c r="BT38" s="186">
        <v>82.151806422192905</v>
      </c>
      <c r="BU38" s="186">
        <v>88.383797456836405</v>
      </c>
      <c r="BV38" s="186">
        <v>154.54121153279601</v>
      </c>
      <c r="BW38" s="186">
        <v>155.974610759939</v>
      </c>
      <c r="BX38" s="186">
        <v>15.616504698826301</v>
      </c>
      <c r="BY38" s="186">
        <v>14.183493864873601</v>
      </c>
      <c r="BZ38" s="186">
        <v>12.7284959988468</v>
      </c>
      <c r="CA38" s="186">
        <v>13.2522831992226</v>
      </c>
      <c r="CB38" s="186">
        <v>13.743130033939901</v>
      </c>
      <c r="CC38" s="186">
        <v>13.5965760055053</v>
      </c>
      <c r="CD38" s="186">
        <v>13.548215422945001</v>
      </c>
      <c r="CE38" s="186">
        <v>14.324381892713999</v>
      </c>
      <c r="CF38" s="186">
        <v>14.8372087512513</v>
      </c>
      <c r="CG38" s="186">
        <v>22.3650212822374</v>
      </c>
      <c r="CH38" s="186">
        <v>21.848188379135198</v>
      </c>
      <c r="CI38" s="186">
        <v>25.6986764126477</v>
      </c>
      <c r="CJ38" s="186">
        <v>21.365499864054801</v>
      </c>
      <c r="CK38" s="186">
        <v>20.226163018819001</v>
      </c>
      <c r="CL38" s="186">
        <v>18.338109776453599</v>
      </c>
      <c r="CM38" s="186">
        <v>17.154163911698198</v>
      </c>
      <c r="CN38" s="186">
        <v>12.21075400038</v>
      </c>
      <c r="CO38" s="186">
        <v>13.0745905523011</v>
      </c>
      <c r="CP38" s="113">
        <v>141.04422595022601</v>
      </c>
      <c r="CQ38" s="113">
        <v>143.951856374317</v>
      </c>
      <c r="CR38" s="113">
        <v>159.418401100848</v>
      </c>
      <c r="CS38" s="113">
        <v>164.876190310781</v>
      </c>
      <c r="CT38" s="113">
        <v>165.11705122106099</v>
      </c>
      <c r="CU38" s="113">
        <v>168.29820127079</v>
      </c>
      <c r="CV38" s="113">
        <v>167.89935933916701</v>
      </c>
      <c r="CW38" s="113">
        <v>159.32547354607399</v>
      </c>
      <c r="CX38" s="113">
        <v>149.36283406178299</v>
      </c>
      <c r="CY38" s="186">
        <v>3.2402145119605699</v>
      </c>
      <c r="CZ38" s="186">
        <v>2.9151689303117898</v>
      </c>
      <c r="DA38" s="186">
        <v>2.8388273336549101</v>
      </c>
      <c r="DB38" s="186">
        <v>2.7328809179930502</v>
      </c>
      <c r="DC38" s="186">
        <v>2.4348223957292898</v>
      </c>
      <c r="DD38" s="186">
        <v>2.2645009500684798</v>
      </c>
      <c r="DE38" s="186">
        <v>2.09121450946851</v>
      </c>
      <c r="DF38" s="186">
        <v>1.66277577208838</v>
      </c>
      <c r="DG38" s="186">
        <v>1.1242843773736899</v>
      </c>
      <c r="DH38" s="186">
        <v>12.145327498066299</v>
      </c>
      <c r="DI38" s="186">
        <v>11.922275505258201</v>
      </c>
      <c r="DJ38" s="186">
        <v>12.1975707836431</v>
      </c>
      <c r="DK38" s="186">
        <v>11.9448891370622</v>
      </c>
      <c r="DL38" s="186">
        <v>11.953296079142699</v>
      </c>
      <c r="DM38" s="186">
        <v>11.834988471061299</v>
      </c>
      <c r="DN38" s="186">
        <v>11.6095805505912</v>
      </c>
      <c r="DO38" s="186">
        <v>11.1182883393151</v>
      </c>
      <c r="DP38" s="186">
        <v>10.2108011053109</v>
      </c>
      <c r="DQ38" s="187">
        <v>107.194224285191</v>
      </c>
      <c r="DR38" s="187">
        <v>105.458964430889</v>
      </c>
      <c r="DS38" s="187">
        <v>103.487264741366</v>
      </c>
      <c r="DT38" s="187">
        <v>104.21038615869099</v>
      </c>
      <c r="DU38" s="187">
        <v>104.41100620425701</v>
      </c>
      <c r="DV38" s="187">
        <v>104.19498217894601</v>
      </c>
      <c r="DW38" s="187">
        <v>104.199065392588</v>
      </c>
      <c r="DX38" s="187">
        <v>105.118061028987</v>
      </c>
      <c r="DY38" s="187">
        <v>106.101574798551</v>
      </c>
      <c r="DZ38" s="113">
        <v>6785</v>
      </c>
      <c r="EA38" s="113">
        <v>7007</v>
      </c>
      <c r="EB38" s="113">
        <v>7236</v>
      </c>
      <c r="EC38" s="113">
        <v>7424</v>
      </c>
      <c r="ED38" s="113">
        <v>7719</v>
      </c>
      <c r="EE38" s="113">
        <v>7757</v>
      </c>
      <c r="EF38" s="113">
        <v>7869</v>
      </c>
      <c r="EG38" s="113">
        <v>7828</v>
      </c>
      <c r="EH38" s="113">
        <v>8063</v>
      </c>
      <c r="EI38" s="112">
        <v>3972.1112748710402</v>
      </c>
      <c r="EJ38" s="112">
        <v>4179.9606108177504</v>
      </c>
      <c r="EK38" s="112">
        <v>5797.1032338308496</v>
      </c>
      <c r="EL38" s="112">
        <v>5415.4080010775897</v>
      </c>
      <c r="EM38" s="112">
        <v>5068.8170747506201</v>
      </c>
      <c r="EN38" s="112">
        <v>4148.6604357354599</v>
      </c>
      <c r="EO38" s="112">
        <v>4147.6045240818403</v>
      </c>
      <c r="EP38" s="112">
        <v>4307.8193663771099</v>
      </c>
      <c r="EQ38" s="114">
        <v>3869.0632518913599</v>
      </c>
    </row>
    <row r="39" spans="1:147" x14ac:dyDescent="0.25">
      <c r="A39" s="110" t="s">
        <v>400</v>
      </c>
      <c r="B39" s="110">
        <v>5425</v>
      </c>
      <c r="C39" s="110"/>
      <c r="D39" s="185">
        <v>28.880719712452699</v>
      </c>
      <c r="E39" s="185">
        <v>90.284782673407705</v>
      </c>
      <c r="F39" s="185">
        <v>199.216940143887</v>
      </c>
      <c r="G39" s="185">
        <v>1502.4827451722499</v>
      </c>
      <c r="H39" s="185">
        <v>52.224443501546403</v>
      </c>
      <c r="I39" s="185">
        <v>149.487708471844</v>
      </c>
      <c r="J39" s="185">
        <v>103.466199616457</v>
      </c>
      <c r="K39" s="185">
        <v>317.51511912752602</v>
      </c>
      <c r="L39" s="185">
        <v>183.10996503994701</v>
      </c>
      <c r="M39" s="185">
        <v>6.7604748534881098</v>
      </c>
      <c r="N39" s="185">
        <v>8.7869973590439603</v>
      </c>
      <c r="O39" s="185">
        <v>10.6266016357519</v>
      </c>
      <c r="P39" s="185">
        <v>9.5108718879550693</v>
      </c>
      <c r="Q39" s="185">
        <v>4.4844237456680203</v>
      </c>
      <c r="R39" s="185">
        <v>12.0584189185721</v>
      </c>
      <c r="S39" s="185">
        <v>10.544878813855799</v>
      </c>
      <c r="T39" s="185">
        <v>14.0371098461359</v>
      </c>
      <c r="U39" s="185">
        <v>14.770669504062999</v>
      </c>
      <c r="V39" s="186">
        <v>22.452566200309199</v>
      </c>
      <c r="W39" s="186">
        <v>9.8720710283345703</v>
      </c>
      <c r="X39" s="186">
        <v>6.6171238554905196</v>
      </c>
      <c r="Y39" s="186">
        <v>2.77857743111392</v>
      </c>
      <c r="Z39" s="186">
        <v>9.6096517728286308</v>
      </c>
      <c r="AA39" s="186">
        <v>12.8328794208819</v>
      </c>
      <c r="AB39" s="186">
        <v>13.8468328078</v>
      </c>
      <c r="AC39" s="186">
        <v>5.6190647665886404</v>
      </c>
      <c r="AD39" s="186">
        <v>9.1406698709054996</v>
      </c>
      <c r="AE39" s="186">
        <v>141.70439108113399</v>
      </c>
      <c r="AF39" s="186">
        <v>153.52715185501401</v>
      </c>
      <c r="AG39" s="186">
        <v>133.30072095990101</v>
      </c>
      <c r="AH39" s="186">
        <v>126.017229435646</v>
      </c>
      <c r="AI39" s="186">
        <v>135.97993516425299</v>
      </c>
      <c r="AJ39" s="186">
        <v>126.42871000859699</v>
      </c>
      <c r="AK39" s="186">
        <v>127.76139251046899</v>
      </c>
      <c r="AL39" s="186">
        <v>115.894240217356</v>
      </c>
      <c r="AM39" s="186">
        <v>106.13995978249</v>
      </c>
      <c r="AN39" s="186">
        <v>2.5592232180157501</v>
      </c>
      <c r="AO39" s="186">
        <v>2.7849933901544901</v>
      </c>
      <c r="AP39" s="186">
        <v>2.3866139716868799</v>
      </c>
      <c r="AQ39" s="186">
        <v>2.1707581506906202</v>
      </c>
      <c r="AR39" s="186">
        <v>1.9372758211278001</v>
      </c>
      <c r="AS39" s="186">
        <v>1.47180788172329</v>
      </c>
      <c r="AT39" s="186">
        <v>1.5352711254603799</v>
      </c>
      <c r="AU39" s="186">
        <v>1.1756084667473401</v>
      </c>
      <c r="AV39" s="186">
        <v>0.92530180934763195</v>
      </c>
      <c r="AW39" s="186">
        <v>13.296572135097099</v>
      </c>
      <c r="AX39" s="186">
        <v>10.783287155726301</v>
      </c>
      <c r="AY39" s="186">
        <v>9.9197535385248106</v>
      </c>
      <c r="AZ39" s="186">
        <v>9.8965617548693796</v>
      </c>
      <c r="BA39" s="186">
        <v>9.7255972979544403</v>
      </c>
      <c r="BB39" s="186">
        <v>9.2168649287273592</v>
      </c>
      <c r="BC39" s="186">
        <v>12.312630658045499</v>
      </c>
      <c r="BD39" s="186">
        <v>10.1488693989329</v>
      </c>
      <c r="BE39" s="186">
        <v>9.5283776367534596</v>
      </c>
      <c r="BF39" s="187">
        <v>96.175232998505606</v>
      </c>
      <c r="BG39" s="187">
        <v>100.794969378508</v>
      </c>
      <c r="BH39" s="187">
        <v>103.19221277718199</v>
      </c>
      <c r="BI39" s="187">
        <v>101.817510328222</v>
      </c>
      <c r="BJ39" s="187">
        <v>96.801765775879801</v>
      </c>
      <c r="BK39" s="187">
        <v>104.50780079624801</v>
      </c>
      <c r="BL39" s="187">
        <v>99.768062516636107</v>
      </c>
      <c r="BM39" s="187">
        <v>105.33394778056299</v>
      </c>
      <c r="BN39" s="187">
        <v>106.572987777637</v>
      </c>
      <c r="BO39" s="186">
        <v>66.439732117269102</v>
      </c>
      <c r="BP39" s="186">
        <v>72.450367578598403</v>
      </c>
      <c r="BQ39" s="186">
        <v>96.0116841300039</v>
      </c>
      <c r="BR39" s="186">
        <v>82.216754693500903</v>
      </c>
      <c r="BS39" s="186">
        <v>84.934403933659596</v>
      </c>
      <c r="BT39" s="186">
        <v>142.425901717127</v>
      </c>
      <c r="BU39" s="186">
        <v>144.683359111703</v>
      </c>
      <c r="BV39" s="186">
        <v>159.96082245455199</v>
      </c>
      <c r="BW39" s="186">
        <v>143.77975467805899</v>
      </c>
      <c r="BX39" s="186">
        <v>10.8523626338801</v>
      </c>
      <c r="BY39" s="186">
        <v>11.4984685020436</v>
      </c>
      <c r="BZ39" s="186">
        <v>11.886882239939</v>
      </c>
      <c r="CA39" s="186">
        <v>9.4065746098891303</v>
      </c>
      <c r="CB39" s="186">
        <v>8.0579496016838394</v>
      </c>
      <c r="CC39" s="186">
        <v>9.1264213725688101</v>
      </c>
      <c r="CD39" s="186">
        <v>9.4757620235446396</v>
      </c>
      <c r="CE39" s="186">
        <v>10.175596956870899</v>
      </c>
      <c r="CF39" s="186">
        <v>11.290174351120299</v>
      </c>
      <c r="CG39" s="186">
        <v>19.135292883230498</v>
      </c>
      <c r="CH39" s="186">
        <v>17.803041198863699</v>
      </c>
      <c r="CI39" s="186">
        <v>14.753576167460899</v>
      </c>
      <c r="CJ39" s="186">
        <v>12.6020041825705</v>
      </c>
      <c r="CK39" s="186">
        <v>10.83486533048</v>
      </c>
      <c r="CL39" s="186">
        <v>8.4216031126182909</v>
      </c>
      <c r="CM39" s="186">
        <v>9.2846087829379194</v>
      </c>
      <c r="CN39" s="186">
        <v>9.1199582929012895</v>
      </c>
      <c r="CO39" s="186">
        <v>10.297311875184599</v>
      </c>
      <c r="CP39" s="113">
        <v>130.56932945538301</v>
      </c>
      <c r="CQ39" s="113">
        <v>134.904147110976</v>
      </c>
      <c r="CR39" s="113">
        <v>133.53088717336601</v>
      </c>
      <c r="CS39" s="113">
        <v>136.31653827700501</v>
      </c>
      <c r="CT39" s="113">
        <v>137.87826302072199</v>
      </c>
      <c r="CU39" s="113">
        <v>134.79763715975699</v>
      </c>
      <c r="CV39" s="113">
        <v>129.879717555045</v>
      </c>
      <c r="CW39" s="113">
        <v>126.314093828452</v>
      </c>
      <c r="CX39" s="113">
        <v>122.05267108528901</v>
      </c>
      <c r="CY39" s="186">
        <v>3.20160039384578</v>
      </c>
      <c r="CZ39" s="186">
        <v>3.0093691678208998</v>
      </c>
      <c r="DA39" s="186">
        <v>2.7231277769937998</v>
      </c>
      <c r="DB39" s="186">
        <v>2.5047850173943398</v>
      </c>
      <c r="DC39" s="186">
        <v>2.3640907464027401</v>
      </c>
      <c r="DD39" s="186">
        <v>2.1446818223734501</v>
      </c>
      <c r="DE39" s="186">
        <v>1.90220050942121</v>
      </c>
      <c r="DF39" s="186">
        <v>1.6542965089467601</v>
      </c>
      <c r="DG39" s="186">
        <v>1.3966839966476701</v>
      </c>
      <c r="DH39" s="186">
        <v>11.880384307248301</v>
      </c>
      <c r="DI39" s="186">
        <v>11.4365274833622</v>
      </c>
      <c r="DJ39" s="186">
        <v>10.673591844408501</v>
      </c>
      <c r="DK39" s="186">
        <v>10.8354585915835</v>
      </c>
      <c r="DL39" s="186">
        <v>10.718934332082201</v>
      </c>
      <c r="DM39" s="186">
        <v>9.8984283100374792</v>
      </c>
      <c r="DN39" s="186">
        <v>10.2197203494771</v>
      </c>
      <c r="DO39" s="186">
        <v>10.2664838749012</v>
      </c>
      <c r="DP39" s="186">
        <v>10.1811500654775</v>
      </c>
      <c r="DQ39" s="187">
        <v>102.22187287651801</v>
      </c>
      <c r="DR39" s="187">
        <v>103.16862859945</v>
      </c>
      <c r="DS39" s="187">
        <v>104.097721631485</v>
      </c>
      <c r="DT39" s="187">
        <v>101.087602562939</v>
      </c>
      <c r="DU39" s="187">
        <v>99.703984867125598</v>
      </c>
      <c r="DV39" s="187">
        <v>101.39177949245099</v>
      </c>
      <c r="DW39" s="187">
        <v>101.17181463490201</v>
      </c>
      <c r="DX39" s="187">
        <v>101.58824029196801</v>
      </c>
      <c r="DY39" s="187">
        <v>102.570107683377</v>
      </c>
      <c r="DZ39" s="113">
        <v>1489</v>
      </c>
      <c r="EA39" s="113">
        <v>1526</v>
      </c>
      <c r="EB39" s="113">
        <v>1550</v>
      </c>
      <c r="EC39" s="113">
        <v>1546</v>
      </c>
      <c r="ED39" s="113">
        <v>1577</v>
      </c>
      <c r="EE39" s="113">
        <v>1595</v>
      </c>
      <c r="EF39" s="113">
        <v>1596</v>
      </c>
      <c r="EG39" s="113">
        <v>1627</v>
      </c>
      <c r="EH39" s="113">
        <v>1634</v>
      </c>
      <c r="EI39" s="112">
        <v>4808.5795836131601</v>
      </c>
      <c r="EJ39" s="112">
        <v>4737.9934469200498</v>
      </c>
      <c r="EK39" s="112">
        <v>4387.2490322580597</v>
      </c>
      <c r="EL39" s="112">
        <v>3941.76520051746</v>
      </c>
      <c r="EM39" s="112">
        <v>4065.5554850982899</v>
      </c>
      <c r="EN39" s="112">
        <v>3821.7166144200601</v>
      </c>
      <c r="EO39" s="112">
        <v>3801.59335839599</v>
      </c>
      <c r="EP39" s="112">
        <v>3247.4535955746801</v>
      </c>
      <c r="EQ39" s="114">
        <v>2877.9791921664601</v>
      </c>
    </row>
    <row r="40" spans="1:147" x14ac:dyDescent="0.25">
      <c r="A40" s="110" t="s">
        <v>399</v>
      </c>
      <c r="B40" s="110">
        <v>5903</v>
      </c>
      <c r="C40" s="110"/>
      <c r="D40" s="185">
        <v>100</v>
      </c>
      <c r="E40" s="185">
        <v>100</v>
      </c>
      <c r="F40" s="185">
        <v>-8.9786372775394607</v>
      </c>
      <c r="G40" s="185">
        <v>-0.50335828877005695</v>
      </c>
      <c r="H40" s="185">
        <v>13.519550309542501</v>
      </c>
      <c r="I40" s="185">
        <v>100</v>
      </c>
      <c r="J40" s="185">
        <v>100</v>
      </c>
      <c r="K40" s="185" t="s">
        <v>465</v>
      </c>
      <c r="L40" s="185">
        <v>100</v>
      </c>
      <c r="M40" s="185">
        <v>23.751034854014801</v>
      </c>
      <c r="N40" s="185">
        <v>6.7186189070632203</v>
      </c>
      <c r="O40" s="185">
        <v>-2.0512287093351098</v>
      </c>
      <c r="P40" s="185">
        <v>-0.77914897033638397</v>
      </c>
      <c r="Q40" s="185">
        <v>6.2952357561344998</v>
      </c>
      <c r="R40" s="185">
        <v>25.956647202199701</v>
      </c>
      <c r="S40" s="185">
        <v>11.5514056681033</v>
      </c>
      <c r="T40" s="185">
        <v>-6.2190221136870703</v>
      </c>
      <c r="U40" s="185">
        <v>17.4787159290644</v>
      </c>
      <c r="V40" s="186">
        <v>0</v>
      </c>
      <c r="W40" s="186">
        <v>0</v>
      </c>
      <c r="X40" s="186">
        <v>18.576633980859999</v>
      </c>
      <c r="Y40" s="186">
        <v>61.946951140684398</v>
      </c>
      <c r="Z40" s="186">
        <v>48.249207057034901</v>
      </c>
      <c r="AA40" s="186">
        <v>20.9964931895577</v>
      </c>
      <c r="AB40" s="186">
        <v>10.7132409824791</v>
      </c>
      <c r="AC40" s="186">
        <v>0</v>
      </c>
      <c r="AD40" s="186">
        <v>0</v>
      </c>
      <c r="AE40" s="186">
        <v>128.591679457612</v>
      </c>
      <c r="AF40" s="186">
        <v>106.849184642799</v>
      </c>
      <c r="AG40" s="186">
        <v>74.455074168372306</v>
      </c>
      <c r="AH40" s="186">
        <v>232.52789633248801</v>
      </c>
      <c r="AI40" s="186">
        <v>238.070084054642</v>
      </c>
      <c r="AJ40" s="186">
        <v>207.71882901812</v>
      </c>
      <c r="AK40" s="186">
        <v>219.78692832673801</v>
      </c>
      <c r="AL40" s="186">
        <v>295.96100296813802</v>
      </c>
      <c r="AM40" s="186">
        <v>268.60636531397301</v>
      </c>
      <c r="AN40" s="186">
        <v>1.4975718547798</v>
      </c>
      <c r="AO40" s="186">
        <v>1.4147011998308101</v>
      </c>
      <c r="AP40" s="186">
        <v>0.81745343017795802</v>
      </c>
      <c r="AQ40" s="186">
        <v>0.95534266654883004</v>
      </c>
      <c r="AR40" s="186">
        <v>0.49899536261107102</v>
      </c>
      <c r="AS40" s="186">
        <v>0.32079751756654901</v>
      </c>
      <c r="AT40" s="186">
        <v>0.36898559410785098</v>
      </c>
      <c r="AU40" s="186">
        <v>1.03883843561857</v>
      </c>
      <c r="AV40" s="186">
        <v>1.00470405506434</v>
      </c>
      <c r="AW40" s="186">
        <v>2.48471371346157</v>
      </c>
      <c r="AX40" s="186">
        <v>3.6348832954270298</v>
      </c>
      <c r="AY40" s="186">
        <v>3.87677204475066</v>
      </c>
      <c r="AZ40" s="186">
        <v>1.3692111991070099</v>
      </c>
      <c r="BA40" s="186">
        <v>6.5723114449368802</v>
      </c>
      <c r="BB40" s="186">
        <v>5.9907077508806896</v>
      </c>
      <c r="BC40" s="186">
        <v>6.7203451194266703</v>
      </c>
      <c r="BD40" s="186">
        <v>9.95522223525413</v>
      </c>
      <c r="BE40" s="186">
        <v>9.4645903199552901</v>
      </c>
      <c r="BF40" s="187">
        <v>129.473210987496</v>
      </c>
      <c r="BG40" s="187">
        <v>104.710330864006</v>
      </c>
      <c r="BH40" s="187">
        <v>95.137918496082506</v>
      </c>
      <c r="BI40" s="187">
        <v>98.821063841501697</v>
      </c>
      <c r="BJ40" s="187">
        <v>100.222401724169</v>
      </c>
      <c r="BK40" s="187">
        <v>125.44959464704399</v>
      </c>
      <c r="BL40" s="187">
        <v>105.48527199329099</v>
      </c>
      <c r="BM40" s="187">
        <v>86.854304635459897</v>
      </c>
      <c r="BN40" s="187">
        <v>109.91281125835999</v>
      </c>
      <c r="BO40" s="186">
        <v>28962.32</v>
      </c>
      <c r="BP40" s="186">
        <v>100</v>
      </c>
      <c r="BQ40" s="186">
        <v>170.12743790807201</v>
      </c>
      <c r="BR40" s="186">
        <v>14.029941823707899</v>
      </c>
      <c r="BS40" s="186">
        <v>10.520548287389699</v>
      </c>
      <c r="BT40" s="186">
        <v>18.0531200290397</v>
      </c>
      <c r="BU40" s="186">
        <v>21.557999739448402</v>
      </c>
      <c r="BV40" s="186">
        <v>22.3761691628231</v>
      </c>
      <c r="BW40" s="186">
        <v>116.827999097213</v>
      </c>
      <c r="BX40" s="186">
        <v>16.819149530133799</v>
      </c>
      <c r="BY40" s="186">
        <v>16.6856386788211</v>
      </c>
      <c r="BZ40" s="186">
        <v>10.480614756266901</v>
      </c>
      <c r="CA40" s="186">
        <v>6.3529379891922702</v>
      </c>
      <c r="CB40" s="186">
        <v>5.4580072770286696</v>
      </c>
      <c r="CC40" s="186">
        <v>8.2267598413550704</v>
      </c>
      <c r="CD40" s="186">
        <v>9.1015298058446792</v>
      </c>
      <c r="CE40" s="186">
        <v>8.81181568508525</v>
      </c>
      <c r="CF40" s="186">
        <v>12.1023853967445</v>
      </c>
      <c r="CG40" s="186">
        <v>0.14971106527894401</v>
      </c>
      <c r="CH40" s="186">
        <v>0</v>
      </c>
      <c r="CI40" s="186">
        <v>6.5537076100599796</v>
      </c>
      <c r="CJ40" s="186">
        <v>33.778327772367597</v>
      </c>
      <c r="CK40" s="186">
        <v>40.575910095315102</v>
      </c>
      <c r="CL40" s="186">
        <v>40.146436832024101</v>
      </c>
      <c r="CM40" s="186">
        <v>39.438511178167197</v>
      </c>
      <c r="CN40" s="186">
        <v>38.3754897160536</v>
      </c>
      <c r="CO40" s="186">
        <v>23.1796632263836</v>
      </c>
      <c r="CP40" s="113">
        <v>155.52848331359399</v>
      </c>
      <c r="CQ40" s="113">
        <v>141.004913856532</v>
      </c>
      <c r="CR40" s="113">
        <v>118.605029584401</v>
      </c>
      <c r="CS40" s="113">
        <v>141.90724372329399</v>
      </c>
      <c r="CT40" s="113">
        <v>165.15505346887801</v>
      </c>
      <c r="CU40" s="113">
        <v>180.22098596628101</v>
      </c>
      <c r="CV40" s="113">
        <v>197.85989688071899</v>
      </c>
      <c r="CW40" s="113">
        <v>234.69897726191999</v>
      </c>
      <c r="CX40" s="113">
        <v>240.64798309679699</v>
      </c>
      <c r="CY40" s="186">
        <v>1.2855298402748501</v>
      </c>
      <c r="CZ40" s="186">
        <v>1.00100545917796</v>
      </c>
      <c r="DA40" s="186">
        <v>0.80454350035445898</v>
      </c>
      <c r="DB40" s="186">
        <v>0.92165753915252602</v>
      </c>
      <c r="DC40" s="186">
        <v>0.95930684542040401</v>
      </c>
      <c r="DD40" s="186">
        <v>0.73457784368232104</v>
      </c>
      <c r="DE40" s="186">
        <v>0.571310965392132</v>
      </c>
      <c r="DF40" s="186">
        <v>0.59706785061166301</v>
      </c>
      <c r="DG40" s="186">
        <v>0.59329532298694299</v>
      </c>
      <c r="DH40" s="186">
        <v>3.6360566313275098</v>
      </c>
      <c r="DI40" s="186">
        <v>3.2926836223437101</v>
      </c>
      <c r="DJ40" s="186">
        <v>2.9965445230730001</v>
      </c>
      <c r="DK40" s="186">
        <v>2.4619337828741799</v>
      </c>
      <c r="DL40" s="186">
        <v>3.7652573076499598</v>
      </c>
      <c r="DM40" s="186">
        <v>4.4740975043862798</v>
      </c>
      <c r="DN40" s="186">
        <v>5.0416827694214001</v>
      </c>
      <c r="DO40" s="186">
        <v>5.9860907603575804</v>
      </c>
      <c r="DP40" s="186">
        <v>7.4571182487200796</v>
      </c>
      <c r="DQ40" s="187">
        <v>116.916157791945</v>
      </c>
      <c r="DR40" s="187">
        <v>116.814188113781</v>
      </c>
      <c r="DS40" s="187">
        <v>109.037715022066</v>
      </c>
      <c r="DT40" s="187">
        <v>105.05598941384601</v>
      </c>
      <c r="DU40" s="187">
        <v>102.72430698382</v>
      </c>
      <c r="DV40" s="187">
        <v>104.698053107394</v>
      </c>
      <c r="DW40" s="187">
        <v>104.856049318396</v>
      </c>
      <c r="DX40" s="187">
        <v>103.544099973172</v>
      </c>
      <c r="DY40" s="187">
        <v>105.528158507947</v>
      </c>
      <c r="DZ40" s="113">
        <v>187</v>
      </c>
      <c r="EA40" s="113">
        <v>196</v>
      </c>
      <c r="EB40" s="113">
        <v>201</v>
      </c>
      <c r="EC40" s="113">
        <v>230</v>
      </c>
      <c r="ED40" s="113">
        <v>225</v>
      </c>
      <c r="EE40" s="113">
        <v>225</v>
      </c>
      <c r="EF40" s="113">
        <v>228</v>
      </c>
      <c r="EG40" s="113">
        <v>230</v>
      </c>
      <c r="EH40" s="113">
        <v>234</v>
      </c>
      <c r="EI40" s="112">
        <v>-4822.5240641711198</v>
      </c>
      <c r="EJ40" s="112">
        <v>-5027.0867346938803</v>
      </c>
      <c r="EK40" s="112">
        <v>-2909.26368159204</v>
      </c>
      <c r="EL40" s="112">
        <v>5642.6173913043503</v>
      </c>
      <c r="EM40" s="112">
        <v>8219.7733333333308</v>
      </c>
      <c r="EN40" s="112">
        <v>6443</v>
      </c>
      <c r="EO40" s="112">
        <v>5767.5438596491203</v>
      </c>
      <c r="EP40" s="112">
        <v>5988.0652173913004</v>
      </c>
      <c r="EQ40" s="114">
        <v>5108.5641025640998</v>
      </c>
    </row>
    <row r="41" spans="1:147" x14ac:dyDescent="0.25">
      <c r="A41" s="110" t="s">
        <v>460</v>
      </c>
      <c r="B41" s="110">
        <v>5892</v>
      </c>
      <c r="C41" s="110"/>
      <c r="D41" s="185">
        <v>125.961591229539</v>
      </c>
      <c r="E41" s="185">
        <v>25.3626755799155</v>
      </c>
      <c r="F41" s="185">
        <v>12.1316513765422</v>
      </c>
      <c r="G41" s="185">
        <v>80.064293403581303</v>
      </c>
      <c r="H41" s="185">
        <v>107.947161329425</v>
      </c>
      <c r="I41" s="185">
        <v>140.132361120729</v>
      </c>
      <c r="J41" s="185">
        <v>112.036551981096</v>
      </c>
      <c r="K41" s="185">
        <v>173.748413915296</v>
      </c>
      <c r="L41" s="185">
        <v>194.09728593076599</v>
      </c>
      <c r="M41" s="185">
        <v>14.4320461595371</v>
      </c>
      <c r="N41" s="185">
        <v>3.6044155374953299</v>
      </c>
      <c r="O41" s="185">
        <v>2.8225991377259798</v>
      </c>
      <c r="P41" s="185">
        <v>5.9869153038843601</v>
      </c>
      <c r="Q41" s="185">
        <v>9.8620735819494794</v>
      </c>
      <c r="R41" s="185">
        <v>9.0200702368223897</v>
      </c>
      <c r="S41" s="185">
        <v>7.7026519601830898</v>
      </c>
      <c r="T41" s="185">
        <v>9.03854110103177</v>
      </c>
      <c r="U41" s="185">
        <v>11.986062906200999</v>
      </c>
      <c r="V41" s="186">
        <v>12.909697230356899</v>
      </c>
      <c r="W41" s="186">
        <v>13.3933349860396</v>
      </c>
      <c r="X41" s="186">
        <v>19.433115317024601</v>
      </c>
      <c r="Y41" s="186">
        <v>8.4329352587349806</v>
      </c>
      <c r="Z41" s="186">
        <v>10.1136304161476</v>
      </c>
      <c r="AA41" s="186">
        <v>8.29980232657927</v>
      </c>
      <c r="AB41" s="186">
        <v>8.0745799314772793</v>
      </c>
      <c r="AC41" s="186">
        <v>6.2460939659302497</v>
      </c>
      <c r="AD41" s="186">
        <v>7.4302782799841598</v>
      </c>
      <c r="AE41" s="186">
        <v>101.659182694265</v>
      </c>
      <c r="AF41" s="186">
        <v>114.13490916646499</v>
      </c>
      <c r="AG41" s="186">
        <v>136.80844613966201</v>
      </c>
      <c r="AH41" s="186">
        <v>135.169941034922</v>
      </c>
      <c r="AI41" s="186">
        <v>143.601353301682</v>
      </c>
      <c r="AJ41" s="186">
        <v>142.44005471705199</v>
      </c>
      <c r="AK41" s="186">
        <v>137.45492043639899</v>
      </c>
      <c r="AL41" s="186">
        <v>136.41723997429801</v>
      </c>
      <c r="AM41" s="186">
        <v>119.360653796077</v>
      </c>
      <c r="AN41" s="186">
        <v>2.3049407006985301</v>
      </c>
      <c r="AO41" s="186">
        <v>2.0796721603972999</v>
      </c>
      <c r="AP41" s="186">
        <v>2.0847896919559998</v>
      </c>
      <c r="AQ41" s="186">
        <v>1.56378457697985</v>
      </c>
      <c r="AR41" s="186">
        <v>1.2806497378978501</v>
      </c>
      <c r="AS41" s="186">
        <v>0.96008442925430004</v>
      </c>
      <c r="AT41" s="186">
        <v>0.56995192108852599</v>
      </c>
      <c r="AU41" s="186">
        <v>0.770622453179029</v>
      </c>
      <c r="AV41" s="186">
        <v>0.38576288688094301</v>
      </c>
      <c r="AW41" s="186">
        <v>7.6497910565903</v>
      </c>
      <c r="AX41" s="186">
        <v>7.8018992760580197</v>
      </c>
      <c r="AY41" s="186">
        <v>7.3990803265025296</v>
      </c>
      <c r="AZ41" s="186">
        <v>8.0739634196414904</v>
      </c>
      <c r="BA41" s="186">
        <v>8.0063106299325497</v>
      </c>
      <c r="BB41" s="186">
        <v>7.6719768179110197</v>
      </c>
      <c r="BC41" s="186">
        <v>7.03447333453349</v>
      </c>
      <c r="BD41" s="186">
        <v>7.4718137954524604</v>
      </c>
      <c r="BE41" s="186">
        <v>6.6417636332049002</v>
      </c>
      <c r="BF41" s="187">
        <v>109.99550674206</v>
      </c>
      <c r="BG41" s="187">
        <v>97.926108156406599</v>
      </c>
      <c r="BH41" s="187">
        <v>97.568883522362896</v>
      </c>
      <c r="BI41" s="187">
        <v>99.479460576918697</v>
      </c>
      <c r="BJ41" s="187">
        <v>103.23796832223</v>
      </c>
      <c r="BK41" s="187">
        <v>102.362712925439</v>
      </c>
      <c r="BL41" s="187">
        <v>101.25365151042401</v>
      </c>
      <c r="BM41" s="187">
        <v>102.393289296549</v>
      </c>
      <c r="BN41" s="187">
        <v>104.042691355644</v>
      </c>
      <c r="BO41" s="186">
        <v>95.410855763192799</v>
      </c>
      <c r="BP41" s="186">
        <v>65.970258081570506</v>
      </c>
      <c r="BQ41" s="186">
        <v>46.7444047956782</v>
      </c>
      <c r="BR41" s="186">
        <v>57.9014219870622</v>
      </c>
      <c r="BS41" s="186">
        <v>56.500788407378401</v>
      </c>
      <c r="BT41" s="186">
        <v>52.1895255266856</v>
      </c>
      <c r="BU41" s="186">
        <v>67.366442181854197</v>
      </c>
      <c r="BV41" s="186">
        <v>119.000987442233</v>
      </c>
      <c r="BW41" s="186">
        <v>142.232154323776</v>
      </c>
      <c r="BX41" s="186">
        <v>10.344884345276901</v>
      </c>
      <c r="BY41" s="186">
        <v>7.3870296751389901</v>
      </c>
      <c r="BZ41" s="186">
        <v>6.14231549854214</v>
      </c>
      <c r="CA41" s="186">
        <v>7.7042016088123901</v>
      </c>
      <c r="CB41" s="186">
        <v>7.3824358687646798</v>
      </c>
      <c r="CC41" s="186">
        <v>6.2836969680822197</v>
      </c>
      <c r="CD41" s="186">
        <v>7.0951342986567996</v>
      </c>
      <c r="CE41" s="186">
        <v>8.3165080935682898</v>
      </c>
      <c r="CF41" s="186">
        <v>9.5565418233459791</v>
      </c>
      <c r="CG41" s="186">
        <v>11.749222195899</v>
      </c>
      <c r="CH41" s="186">
        <v>11.602939034949101</v>
      </c>
      <c r="CI41" s="186">
        <v>12.7895634301484</v>
      </c>
      <c r="CJ41" s="186">
        <v>13.204409875678699</v>
      </c>
      <c r="CK41" s="186">
        <v>13.0712317637386</v>
      </c>
      <c r="CL41" s="186">
        <v>12.1963058595995</v>
      </c>
      <c r="CM41" s="186">
        <v>11.1146475475076</v>
      </c>
      <c r="CN41" s="186">
        <v>8.2096010266582393</v>
      </c>
      <c r="CO41" s="186">
        <v>8.0017126042949407</v>
      </c>
      <c r="CP41" s="113">
        <v>107.516406504099</v>
      </c>
      <c r="CQ41" s="113">
        <v>110.405630053173</v>
      </c>
      <c r="CR41" s="113">
        <v>116.185711695988</v>
      </c>
      <c r="CS41" s="113">
        <v>119.42443085175999</v>
      </c>
      <c r="CT41" s="113">
        <v>126.253855786247</v>
      </c>
      <c r="CU41" s="113">
        <v>134.55639169129299</v>
      </c>
      <c r="CV41" s="113">
        <v>139.06439431744499</v>
      </c>
      <c r="CW41" s="113">
        <v>138.94047505569901</v>
      </c>
      <c r="CX41" s="113">
        <v>135.41606413175001</v>
      </c>
      <c r="CY41" s="186">
        <v>2.59148920780842</v>
      </c>
      <c r="CZ41" s="186">
        <v>2.4463142724060298</v>
      </c>
      <c r="DA41" s="186">
        <v>2.37248988510202</v>
      </c>
      <c r="DB41" s="186">
        <v>2.1114230209594398</v>
      </c>
      <c r="DC41" s="186">
        <v>1.86232669239794</v>
      </c>
      <c r="DD41" s="186">
        <v>1.58822902985961</v>
      </c>
      <c r="DE41" s="186">
        <v>1.2788459199651701</v>
      </c>
      <c r="DF41" s="186">
        <v>1.01881037795469</v>
      </c>
      <c r="DG41" s="186">
        <v>0.777577742312765</v>
      </c>
      <c r="DH41" s="186">
        <v>8.0892457359739804</v>
      </c>
      <c r="DI41" s="186">
        <v>8.0191012537995103</v>
      </c>
      <c r="DJ41" s="186">
        <v>7.9133399073084298</v>
      </c>
      <c r="DK41" s="186">
        <v>7.7935238670112899</v>
      </c>
      <c r="DL41" s="186">
        <v>7.7871231703972104</v>
      </c>
      <c r="DM41" s="186">
        <v>7.7915391079169103</v>
      </c>
      <c r="DN41" s="186">
        <v>7.6292165495252098</v>
      </c>
      <c r="DO41" s="186">
        <v>7.6401509902870197</v>
      </c>
      <c r="DP41" s="186">
        <v>7.3409449720811697</v>
      </c>
      <c r="DQ41" s="187">
        <v>105.094042571616</v>
      </c>
      <c r="DR41" s="187">
        <v>101.84776564699401</v>
      </c>
      <c r="DS41" s="187">
        <v>100.605104973849</v>
      </c>
      <c r="DT41" s="187">
        <v>102.063833556856</v>
      </c>
      <c r="DU41" s="187">
        <v>101.479200804358</v>
      </c>
      <c r="DV41" s="187">
        <v>100.08045156253399</v>
      </c>
      <c r="DW41" s="187">
        <v>100.75035201832</v>
      </c>
      <c r="DX41" s="187">
        <v>101.724398931164</v>
      </c>
      <c r="DY41" s="187">
        <v>102.66242277836</v>
      </c>
      <c r="DZ41" s="113">
        <v>11149</v>
      </c>
      <c r="EA41" s="113">
        <v>11194</v>
      </c>
      <c r="EB41" s="113">
        <v>11203</v>
      </c>
      <c r="EC41" s="113">
        <v>11246</v>
      </c>
      <c r="ED41" s="113">
        <v>11350</v>
      </c>
      <c r="EE41" s="113">
        <v>11360</v>
      </c>
      <c r="EF41" s="113">
        <v>11394</v>
      </c>
      <c r="EG41" s="113">
        <v>11737</v>
      </c>
      <c r="EH41" s="113">
        <v>11925</v>
      </c>
      <c r="EI41" s="112">
        <v>4735.6673244237199</v>
      </c>
      <c r="EJ41" s="112">
        <v>5324.3178488475996</v>
      </c>
      <c r="EK41" s="112">
        <v>6557.52236008212</v>
      </c>
      <c r="EL41" s="112">
        <v>6624.8242041614803</v>
      </c>
      <c r="EM41" s="112">
        <v>6519.9561233480199</v>
      </c>
      <c r="EN41" s="112">
        <v>6355.3569542253499</v>
      </c>
      <c r="EO41" s="112">
        <v>6282.1628927505699</v>
      </c>
      <c r="EP41" s="112">
        <v>5852.4818948623997</v>
      </c>
      <c r="EQ41" s="114">
        <v>5370.7197484276703</v>
      </c>
    </row>
    <row r="42" spans="1:147" x14ac:dyDescent="0.25">
      <c r="A42" s="110" t="s">
        <v>396</v>
      </c>
      <c r="B42" s="110">
        <v>5747</v>
      </c>
      <c r="C42" s="110"/>
      <c r="D42" s="185">
        <v>62.900135212425901</v>
      </c>
      <c r="E42" s="185">
        <v>702.902302362206</v>
      </c>
      <c r="F42" s="185">
        <v>100</v>
      </c>
      <c r="G42" s="185" t="s">
        <v>465</v>
      </c>
      <c r="H42" s="185">
        <v>100</v>
      </c>
      <c r="I42" s="185">
        <v>100</v>
      </c>
      <c r="J42" s="185">
        <v>-17.468079470545302</v>
      </c>
      <c r="K42" s="185">
        <v>185.86070033388401</v>
      </c>
      <c r="L42" s="185">
        <v>90.827257740814403</v>
      </c>
      <c r="M42" s="185">
        <v>3.0759256776960902</v>
      </c>
      <c r="N42" s="185">
        <v>22.4666888135664</v>
      </c>
      <c r="O42" s="185">
        <v>0.94942886308504704</v>
      </c>
      <c r="P42" s="185">
        <v>-0.32447305575745</v>
      </c>
      <c r="Q42" s="185">
        <v>11.4315387597183</v>
      </c>
      <c r="R42" s="185">
        <v>2.4139726058476301</v>
      </c>
      <c r="S42" s="185">
        <v>-17.879163318153399</v>
      </c>
      <c r="T42" s="185">
        <v>38.561112587536897</v>
      </c>
      <c r="U42" s="185">
        <v>25.867074035871099</v>
      </c>
      <c r="V42" s="186">
        <v>4.8029368929337997</v>
      </c>
      <c r="W42" s="186">
        <v>3.9592203418377299</v>
      </c>
      <c r="X42" s="186">
        <v>0</v>
      </c>
      <c r="Y42" s="186">
        <v>0</v>
      </c>
      <c r="Z42" s="186">
        <v>0</v>
      </c>
      <c r="AA42" s="186">
        <v>0</v>
      </c>
      <c r="AB42" s="186">
        <v>48.914205247079202</v>
      </c>
      <c r="AC42" s="186">
        <v>31.5208626126411</v>
      </c>
      <c r="AD42" s="186">
        <v>61.763187421892603</v>
      </c>
      <c r="AE42" s="186">
        <v>40.896353727243799</v>
      </c>
      <c r="AF42" s="186">
        <v>39.072854497037</v>
      </c>
      <c r="AG42" s="186">
        <v>35.423314262725597</v>
      </c>
      <c r="AH42" s="186">
        <v>36.709875934827799</v>
      </c>
      <c r="AI42" s="186">
        <v>30.779078574099501</v>
      </c>
      <c r="AJ42" s="186">
        <v>29.7839296276453</v>
      </c>
      <c r="AK42" s="186">
        <v>158.50745248442999</v>
      </c>
      <c r="AL42" s="186">
        <v>121.78170568975899</v>
      </c>
      <c r="AM42" s="186">
        <v>132.87861188530999</v>
      </c>
      <c r="AN42" s="186">
        <v>-1.94001578550276</v>
      </c>
      <c r="AO42" s="186">
        <v>-2.2604613090953101</v>
      </c>
      <c r="AP42" s="186">
        <v>-2.0917025679490702</v>
      </c>
      <c r="AQ42" s="186">
        <v>-2.9295341703913702</v>
      </c>
      <c r="AR42" s="186">
        <v>-3.8527568375753498</v>
      </c>
      <c r="AS42" s="186">
        <v>-2.3060941713908498</v>
      </c>
      <c r="AT42" s="186">
        <v>-2.73642953084138</v>
      </c>
      <c r="AU42" s="186">
        <v>-1.6846108491510401</v>
      </c>
      <c r="AV42" s="186">
        <v>-2.0689619153922401</v>
      </c>
      <c r="AW42" s="186">
        <v>5.5729395490927596</v>
      </c>
      <c r="AX42" s="186">
        <v>3.5765624797847302</v>
      </c>
      <c r="AY42" s="186">
        <v>0.438534165102759</v>
      </c>
      <c r="AZ42" s="186">
        <v>-0.14931096505550401</v>
      </c>
      <c r="BA42" s="186">
        <v>-1.3721459505142599</v>
      </c>
      <c r="BB42" s="186">
        <v>0.25887818545461</v>
      </c>
      <c r="BC42" s="186">
        <v>1.14330294795734</v>
      </c>
      <c r="BD42" s="186">
        <v>-1.6846108491510401</v>
      </c>
      <c r="BE42" s="186">
        <v>3.0133597818616602</v>
      </c>
      <c r="BF42" s="187">
        <v>95.751420180530801</v>
      </c>
      <c r="BG42" s="187">
        <v>119.946638722503</v>
      </c>
      <c r="BH42" s="187">
        <v>98.443683616791802</v>
      </c>
      <c r="BI42" s="187">
        <v>96.988734592216503</v>
      </c>
      <c r="BJ42" s="187">
        <v>109.830996309943</v>
      </c>
      <c r="BK42" s="187">
        <v>99.849196893067102</v>
      </c>
      <c r="BL42" s="187">
        <v>82.129525258408194</v>
      </c>
      <c r="BM42" s="187">
        <v>162.76334121403801</v>
      </c>
      <c r="BN42" s="187">
        <v>126.238343752673</v>
      </c>
      <c r="BO42" s="186">
        <v>1039.23126596258</v>
      </c>
      <c r="BP42" s="186">
        <v>888.8539100086</v>
      </c>
      <c r="BQ42" s="186">
        <v>860.744746495546</v>
      </c>
      <c r="BR42" s="186">
        <v>542.87938726974403</v>
      </c>
      <c r="BS42" s="186">
        <v>473.11841618868999</v>
      </c>
      <c r="BT42" s="186">
        <v>1182.7578408975101</v>
      </c>
      <c r="BU42" s="186">
        <v>-4.5791255631519103</v>
      </c>
      <c r="BV42" s="186">
        <v>33.707791394225097</v>
      </c>
      <c r="BW42" s="186">
        <v>44.445237962195897</v>
      </c>
      <c r="BX42" s="186">
        <v>10.095609176487301</v>
      </c>
      <c r="BY42" s="186">
        <v>14.353959356827</v>
      </c>
      <c r="BZ42" s="186">
        <v>13.686026762211</v>
      </c>
      <c r="CA42" s="186">
        <v>8.6806563690519294</v>
      </c>
      <c r="CB42" s="186">
        <v>7.5846869774420798</v>
      </c>
      <c r="CC42" s="186">
        <v>7.4305934323960301</v>
      </c>
      <c r="CD42" s="186">
        <v>-1.03786173683668</v>
      </c>
      <c r="CE42" s="186">
        <v>8.8756098214632395</v>
      </c>
      <c r="CF42" s="186">
        <v>13.771532985019199</v>
      </c>
      <c r="CG42" s="186">
        <v>1.0689856729017899</v>
      </c>
      <c r="CH42" s="186">
        <v>1.85063816638498</v>
      </c>
      <c r="CI42" s="186">
        <v>1.80881600580421</v>
      </c>
      <c r="CJ42" s="186">
        <v>1.7208687186700999</v>
      </c>
      <c r="CK42" s="186">
        <v>1.70511929837708</v>
      </c>
      <c r="CL42" s="186">
        <v>0.67409748043361395</v>
      </c>
      <c r="CM42" s="186">
        <v>19.831168050000901</v>
      </c>
      <c r="CN42" s="186">
        <v>25.039068517985601</v>
      </c>
      <c r="CO42" s="186">
        <v>38.199305782217898</v>
      </c>
      <c r="CP42" s="113">
        <v>49.566513707903603</v>
      </c>
      <c r="CQ42" s="113">
        <v>45.100856432099398</v>
      </c>
      <c r="CR42" s="113">
        <v>40.823479073195998</v>
      </c>
      <c r="CS42" s="113">
        <v>38.473017658854403</v>
      </c>
      <c r="CT42" s="113">
        <v>36.496947406335899</v>
      </c>
      <c r="CU42" s="113">
        <v>34.267860702959801</v>
      </c>
      <c r="CV42" s="113">
        <v>60.864212197167397</v>
      </c>
      <c r="CW42" s="113">
        <v>81.349995953514394</v>
      </c>
      <c r="CX42" s="113">
        <v>98.881427380400893</v>
      </c>
      <c r="CY42" s="186">
        <v>-1.6563199341766901</v>
      </c>
      <c r="CZ42" s="186">
        <v>-1.9350672788380301</v>
      </c>
      <c r="DA42" s="186">
        <v>-1.8986284784895</v>
      </c>
      <c r="DB42" s="186">
        <v>-2.1323499457949602</v>
      </c>
      <c r="DC42" s="186">
        <v>-2.6221361890061701</v>
      </c>
      <c r="DD42" s="186">
        <v>-2.69316919972644</v>
      </c>
      <c r="DE42" s="186">
        <v>-2.78516562895883</v>
      </c>
      <c r="DF42" s="186">
        <v>-2.62689404187353</v>
      </c>
      <c r="DG42" s="186">
        <v>-2.4660442613828799</v>
      </c>
      <c r="DH42" s="186">
        <v>2.2290974178689198</v>
      </c>
      <c r="DI42" s="186">
        <v>2.53922389868135</v>
      </c>
      <c r="DJ42" s="186">
        <v>2.4301872767255599</v>
      </c>
      <c r="DK42" s="186">
        <v>2.1438944065903001</v>
      </c>
      <c r="DL42" s="186">
        <v>1.58791518304141</v>
      </c>
      <c r="DM42" s="186">
        <v>0.53035093964833402</v>
      </c>
      <c r="DN42" s="186">
        <v>8.5877735051087103E-2</v>
      </c>
      <c r="DO42" s="186">
        <v>-0.438466085307747</v>
      </c>
      <c r="DP42" s="186">
        <v>0.21010867153303001</v>
      </c>
      <c r="DQ42" s="187">
        <v>106.62139303325699</v>
      </c>
      <c r="DR42" s="187">
        <v>110.962751667365</v>
      </c>
      <c r="DS42" s="187">
        <v>110.323171992996</v>
      </c>
      <c r="DT42" s="187">
        <v>104.60733817279799</v>
      </c>
      <c r="DU42" s="187">
        <v>103.49249457069401</v>
      </c>
      <c r="DV42" s="187">
        <v>104.39184127434601</v>
      </c>
      <c r="DW42" s="187">
        <v>96.238142344919396</v>
      </c>
      <c r="DX42" s="187">
        <v>107.166412930767</v>
      </c>
      <c r="DY42" s="187">
        <v>112.480093901313</v>
      </c>
      <c r="DZ42" s="113">
        <v>185</v>
      </c>
      <c r="EA42" s="113">
        <v>189</v>
      </c>
      <c r="EB42" s="113">
        <v>187</v>
      </c>
      <c r="EC42" s="113">
        <v>188</v>
      </c>
      <c r="ED42" s="113">
        <v>191</v>
      </c>
      <c r="EE42" s="113">
        <v>196</v>
      </c>
      <c r="EF42" s="113">
        <v>194</v>
      </c>
      <c r="EG42" s="113">
        <v>206</v>
      </c>
      <c r="EH42" s="113">
        <v>206</v>
      </c>
      <c r="EI42" s="112">
        <v>-2764.8810810810801</v>
      </c>
      <c r="EJ42" s="112">
        <v>-3492.0846560846599</v>
      </c>
      <c r="EK42" s="112">
        <v>-3570.2620320855599</v>
      </c>
      <c r="EL42" s="112">
        <v>-3538.6329787233999</v>
      </c>
      <c r="EM42" s="112">
        <v>-3974.0523560209399</v>
      </c>
      <c r="EN42" s="112">
        <v>-3970.38265306122</v>
      </c>
      <c r="EO42" s="112">
        <v>1541.1907216494801</v>
      </c>
      <c r="EP42" s="112">
        <v>468.73786407767</v>
      </c>
      <c r="EQ42" s="114">
        <v>585.28640776699001</v>
      </c>
    </row>
    <row r="43" spans="1:147" x14ac:dyDescent="0.25">
      <c r="A43" s="110" t="s">
        <v>395</v>
      </c>
      <c r="B43" s="110">
        <v>5705</v>
      </c>
      <c r="C43" s="110"/>
      <c r="D43" s="185">
        <v>196.250741770199</v>
      </c>
      <c r="E43" s="185">
        <v>-8403.4145366942794</v>
      </c>
      <c r="F43" s="185">
        <v>100.337488380125</v>
      </c>
      <c r="G43" s="185">
        <v>508.83637502966297</v>
      </c>
      <c r="H43" s="185">
        <v>16.690189734907801</v>
      </c>
      <c r="I43" s="185">
        <v>502.96711868524602</v>
      </c>
      <c r="J43" s="185">
        <v>100</v>
      </c>
      <c r="K43" s="185">
        <v>355.245210644748</v>
      </c>
      <c r="L43" s="185">
        <v>633.61309748422798</v>
      </c>
      <c r="M43" s="185">
        <v>8.9719179384230703</v>
      </c>
      <c r="N43" s="185">
        <v>-17.945797812136899</v>
      </c>
      <c r="O43" s="185">
        <v>5.87237317030133</v>
      </c>
      <c r="P43" s="185">
        <v>6.0515246772128402</v>
      </c>
      <c r="Q43" s="185">
        <v>2.71338499259973</v>
      </c>
      <c r="R43" s="185">
        <v>6.1912539981075296</v>
      </c>
      <c r="S43" s="185">
        <v>11.4312607284288</v>
      </c>
      <c r="T43" s="185">
        <v>12.469612452067899</v>
      </c>
      <c r="U43" s="185">
        <v>14.907082262720101</v>
      </c>
      <c r="V43" s="186">
        <v>7.2316209327547201</v>
      </c>
      <c r="W43" s="186">
        <v>0.30729052652593197</v>
      </c>
      <c r="X43" s="186">
        <v>5.8598830277558296</v>
      </c>
      <c r="Y43" s="186">
        <v>1.2922175792541299</v>
      </c>
      <c r="Z43" s="186">
        <v>15.793842602569599</v>
      </c>
      <c r="AA43" s="186">
        <v>8.8799681192053601</v>
      </c>
      <c r="AB43" s="186">
        <v>1.09228473926214</v>
      </c>
      <c r="AC43" s="186">
        <v>3.8555782680685602</v>
      </c>
      <c r="AD43" s="186">
        <v>3.50291687201097</v>
      </c>
      <c r="AE43" s="186">
        <v>90.0041168060567</v>
      </c>
      <c r="AF43" s="186">
        <v>103.018802248947</v>
      </c>
      <c r="AG43" s="186">
        <v>90.754414745218597</v>
      </c>
      <c r="AH43" s="186">
        <v>94.658046829161293</v>
      </c>
      <c r="AI43" s="186">
        <v>104.82511194118899</v>
      </c>
      <c r="AJ43" s="186">
        <v>104.86957205495</v>
      </c>
      <c r="AK43" s="186">
        <v>89.981424731452194</v>
      </c>
      <c r="AL43" s="186">
        <v>75.377971246351905</v>
      </c>
      <c r="AM43" s="186">
        <v>76.017670028415694</v>
      </c>
      <c r="AN43" s="186">
        <v>1.7184128560156999</v>
      </c>
      <c r="AO43" s="186">
        <v>1.79335733257343</v>
      </c>
      <c r="AP43" s="186">
        <v>1.47097540909915</v>
      </c>
      <c r="AQ43" s="186">
        <v>1.57334532211218</v>
      </c>
      <c r="AR43" s="186">
        <v>1.0552694407180601</v>
      </c>
      <c r="AS43" s="186">
        <v>1.05562892310395</v>
      </c>
      <c r="AT43" s="186">
        <v>0.79539474928016995</v>
      </c>
      <c r="AU43" s="186">
        <v>-0.166625250796089</v>
      </c>
      <c r="AV43" s="186">
        <v>0.303012430385661</v>
      </c>
      <c r="AW43" s="186">
        <v>5.2081563120657899</v>
      </c>
      <c r="AX43" s="186">
        <v>5.8383197068694699</v>
      </c>
      <c r="AY43" s="186">
        <v>4.7819298157615098</v>
      </c>
      <c r="AZ43" s="186">
        <v>5.2612075961240397</v>
      </c>
      <c r="BA43" s="186">
        <v>6.5921263693060004</v>
      </c>
      <c r="BB43" s="186">
        <v>4.6208749645875304</v>
      </c>
      <c r="BC43" s="186">
        <v>4.1285331554852798</v>
      </c>
      <c r="BD43" s="186">
        <v>2.9920670154765299</v>
      </c>
      <c r="BE43" s="186">
        <v>4.00316543980066</v>
      </c>
      <c r="BF43" s="187">
        <v>105.800150310839</v>
      </c>
      <c r="BG43" s="187">
        <v>81.973410511546305</v>
      </c>
      <c r="BH43" s="187">
        <v>102.628754391123</v>
      </c>
      <c r="BI43" s="187">
        <v>102.420890409208</v>
      </c>
      <c r="BJ43" s="187">
        <v>97.254061315186405</v>
      </c>
      <c r="BK43" s="187">
        <v>102.696824631258</v>
      </c>
      <c r="BL43" s="187">
        <v>108.81169458091701</v>
      </c>
      <c r="BM43" s="187">
        <v>110.266845776295</v>
      </c>
      <c r="BN43" s="187">
        <v>112.62139927579</v>
      </c>
      <c r="BO43" s="186">
        <v>-7.2678196528569403</v>
      </c>
      <c r="BP43" s="186">
        <v>-155.161610629081</v>
      </c>
      <c r="BQ43" s="186">
        <v>20.932494348904999</v>
      </c>
      <c r="BR43" s="186">
        <v>87.952673324923495</v>
      </c>
      <c r="BS43" s="186">
        <v>28.788388621449201</v>
      </c>
      <c r="BT43" s="186">
        <v>23.149444129782498</v>
      </c>
      <c r="BU43" s="186">
        <v>129.68732506600799</v>
      </c>
      <c r="BV43" s="186">
        <v>177.405627144058</v>
      </c>
      <c r="BW43" s="186">
        <v>211.37739182448399</v>
      </c>
      <c r="BX43" s="186">
        <v>-1.37780521148095</v>
      </c>
      <c r="BY43" s="186">
        <v>-2.75514546514332</v>
      </c>
      <c r="BZ43" s="186">
        <v>0.48418244445646602</v>
      </c>
      <c r="CA43" s="186">
        <v>2.1886562134990699</v>
      </c>
      <c r="CB43" s="186">
        <v>1.7192791526786799</v>
      </c>
      <c r="CC43" s="186">
        <v>1.2170551744729099</v>
      </c>
      <c r="CD43" s="186">
        <v>6.4505380708953499</v>
      </c>
      <c r="CE43" s="186">
        <v>7.9311870217414198</v>
      </c>
      <c r="CF43" s="186">
        <v>9.7210451641313895</v>
      </c>
      <c r="CG43" s="186">
        <v>16.458867220133801</v>
      </c>
      <c r="CH43" s="186">
        <v>2.5217665132559599</v>
      </c>
      <c r="CI43" s="186">
        <v>2.80918295441304</v>
      </c>
      <c r="CJ43" s="186">
        <v>3.0183362361089801</v>
      </c>
      <c r="CK43" s="186">
        <v>6.6025960086447402</v>
      </c>
      <c r="CL43" s="186">
        <v>6.9496050149470801</v>
      </c>
      <c r="CM43" s="186">
        <v>7.1678644887822101</v>
      </c>
      <c r="CN43" s="186">
        <v>6.7303255352288298</v>
      </c>
      <c r="CO43" s="186">
        <v>7.0453991208391198</v>
      </c>
      <c r="CP43" s="113">
        <v>102.016934980887</v>
      </c>
      <c r="CQ43" s="113">
        <v>100.635412838999</v>
      </c>
      <c r="CR43" s="113">
        <v>97.437793075822498</v>
      </c>
      <c r="CS43" s="113">
        <v>94.533278666601007</v>
      </c>
      <c r="CT43" s="113">
        <v>96.564558132993099</v>
      </c>
      <c r="CU43" s="113">
        <v>99.604149014959702</v>
      </c>
      <c r="CV43" s="113">
        <v>97.0783958116793</v>
      </c>
      <c r="CW43" s="113">
        <v>93.371390539077893</v>
      </c>
      <c r="CX43" s="113">
        <v>89.509798538536003</v>
      </c>
      <c r="CY43" s="186">
        <v>1.69788776084945</v>
      </c>
      <c r="CZ43" s="186">
        <v>2.06206949391186</v>
      </c>
      <c r="DA43" s="186">
        <v>1.9067820165532301</v>
      </c>
      <c r="DB43" s="186">
        <v>1.7064740183525</v>
      </c>
      <c r="DC43" s="186">
        <v>1.50582177333295</v>
      </c>
      <c r="DD43" s="186">
        <v>1.3694201444485099</v>
      </c>
      <c r="DE43" s="186">
        <v>1.18257188644241</v>
      </c>
      <c r="DF43" s="186">
        <v>0.81987165533183004</v>
      </c>
      <c r="DG43" s="186">
        <v>0.58015983396434401</v>
      </c>
      <c r="DH43" s="186">
        <v>5.54354609744989</v>
      </c>
      <c r="DI43" s="186">
        <v>6.0926233037384696</v>
      </c>
      <c r="DJ43" s="186">
        <v>5.7359841392745397</v>
      </c>
      <c r="DK43" s="186">
        <v>5.3732736805055996</v>
      </c>
      <c r="DL43" s="186">
        <v>5.5395095675221802</v>
      </c>
      <c r="DM43" s="186">
        <v>5.4129235515462399</v>
      </c>
      <c r="DN43" s="186">
        <v>5.08078884859066</v>
      </c>
      <c r="DO43" s="186">
        <v>4.6638739658692803</v>
      </c>
      <c r="DP43" s="186">
        <v>4.4212378405745403</v>
      </c>
      <c r="DQ43" s="187">
        <v>95.035837662106104</v>
      </c>
      <c r="DR43" s="187">
        <v>93.645498113472101</v>
      </c>
      <c r="DS43" s="187">
        <v>96.763250238203398</v>
      </c>
      <c r="DT43" s="187">
        <v>98.543387375428395</v>
      </c>
      <c r="DU43" s="187">
        <v>97.737944564953906</v>
      </c>
      <c r="DV43" s="187">
        <v>97.251243934604702</v>
      </c>
      <c r="DW43" s="187">
        <v>102.61917075684801</v>
      </c>
      <c r="DX43" s="187">
        <v>104.261354125512</v>
      </c>
      <c r="DY43" s="187">
        <v>106.24730674219199</v>
      </c>
      <c r="DZ43" s="113">
        <v>811</v>
      </c>
      <c r="EA43" s="113">
        <v>830</v>
      </c>
      <c r="EB43" s="113">
        <v>830</v>
      </c>
      <c r="EC43" s="113">
        <v>827</v>
      </c>
      <c r="ED43" s="113">
        <v>893</v>
      </c>
      <c r="EE43" s="113">
        <v>867</v>
      </c>
      <c r="EF43" s="113">
        <v>825</v>
      </c>
      <c r="EG43" s="113">
        <v>835</v>
      </c>
      <c r="EH43" s="113">
        <v>888</v>
      </c>
      <c r="EI43" s="112">
        <v>977.92725030826102</v>
      </c>
      <c r="EJ43" s="112">
        <v>1827.34578313253</v>
      </c>
      <c r="EK43" s="112">
        <v>1826.1891566265101</v>
      </c>
      <c r="EL43" s="112">
        <v>1566.15961305925</v>
      </c>
      <c r="EM43" s="112">
        <v>2212.6159014557702</v>
      </c>
      <c r="EN43" s="112">
        <v>2000.0519031141901</v>
      </c>
      <c r="EO43" s="112">
        <v>1404.25818181818</v>
      </c>
      <c r="EP43" s="112">
        <v>775.24910179640699</v>
      </c>
      <c r="EQ43" s="114">
        <v>-41.771396396396398</v>
      </c>
    </row>
    <row r="44" spans="1:147" x14ac:dyDescent="0.25">
      <c r="A44" s="110" t="s">
        <v>394</v>
      </c>
      <c r="B44" s="110">
        <v>5551</v>
      </c>
      <c r="C44" s="110"/>
      <c r="D44" s="185">
        <v>-25.137327890588299</v>
      </c>
      <c r="E44" s="185">
        <v>851.96389114774502</v>
      </c>
      <c r="F44" s="185">
        <v>-113.96403402442201</v>
      </c>
      <c r="G44" s="185">
        <v>-8.6546911672937306</v>
      </c>
      <c r="H44" s="185">
        <v>29.992131501404199</v>
      </c>
      <c r="I44" s="185">
        <v>24.7733005570866</v>
      </c>
      <c r="J44" s="185">
        <v>43.940921869689603</v>
      </c>
      <c r="K44" s="185">
        <v>88.769272744875295</v>
      </c>
      <c r="L44" s="185">
        <v>100</v>
      </c>
      <c r="M44" s="185">
        <v>-2.0453593168703899</v>
      </c>
      <c r="N44" s="185">
        <v>18.641263005978999</v>
      </c>
      <c r="O44" s="185">
        <v>-11.867046243121999</v>
      </c>
      <c r="P44" s="185">
        <v>-0.91990064956921103</v>
      </c>
      <c r="Q44" s="185">
        <v>2.3049764476731598</v>
      </c>
      <c r="R44" s="185">
        <v>5.16510897783437</v>
      </c>
      <c r="S44" s="185">
        <v>5.9103094646640697</v>
      </c>
      <c r="T44" s="185">
        <v>4.7592600020290696</v>
      </c>
      <c r="U44" s="185">
        <v>9.7173657955885808</v>
      </c>
      <c r="V44" s="186">
        <v>7.3848580290833299</v>
      </c>
      <c r="W44" s="186">
        <v>2.6189375940394499</v>
      </c>
      <c r="X44" s="186">
        <v>8.51568457284821</v>
      </c>
      <c r="Y44" s="186">
        <v>9.5283595578973408</v>
      </c>
      <c r="Z44" s="186">
        <v>7.2929293139088998</v>
      </c>
      <c r="AA44" s="186">
        <v>18.857914718234699</v>
      </c>
      <c r="AB44" s="186">
        <v>12.5074649352477</v>
      </c>
      <c r="AC44" s="186">
        <v>5.3293320744954302</v>
      </c>
      <c r="AD44" s="186">
        <v>0</v>
      </c>
      <c r="AE44" s="186">
        <v>0</v>
      </c>
      <c r="AF44" s="186">
        <v>0</v>
      </c>
      <c r="AG44" s="186">
        <v>0</v>
      </c>
      <c r="AH44" s="186">
        <v>0</v>
      </c>
      <c r="AI44" s="186">
        <v>0</v>
      </c>
      <c r="AJ44" s="186">
        <v>0</v>
      </c>
      <c r="AK44" s="186">
        <v>0</v>
      </c>
      <c r="AL44" s="186">
        <v>0</v>
      </c>
      <c r="AM44" s="186">
        <v>0</v>
      </c>
      <c r="AN44" s="186">
        <v>-2.2980529438910402</v>
      </c>
      <c r="AO44" s="186">
        <v>-1.9913820433795399</v>
      </c>
      <c r="AP44" s="186">
        <v>-2.2137590745105702</v>
      </c>
      <c r="AQ44" s="186">
        <v>-1.7005595090863199</v>
      </c>
      <c r="AR44" s="186">
        <v>-1.76140961766893</v>
      </c>
      <c r="AS44" s="186">
        <v>-1.85585643762389</v>
      </c>
      <c r="AT44" s="186">
        <v>-1.51092810649992</v>
      </c>
      <c r="AU44" s="186">
        <v>-1.8718079749773699</v>
      </c>
      <c r="AV44" s="186">
        <v>-1.8115643920455</v>
      </c>
      <c r="AW44" s="186">
        <v>4.2675965590769698</v>
      </c>
      <c r="AX44" s="186">
        <v>4.0555414013906503</v>
      </c>
      <c r="AY44" s="186">
        <v>3.9097535638464298</v>
      </c>
      <c r="AZ44" s="186">
        <v>3.98582985718518</v>
      </c>
      <c r="BA44" s="186">
        <v>3.8254867014512799</v>
      </c>
      <c r="BB44" s="186">
        <v>3.5384516686823502</v>
      </c>
      <c r="BC44" s="186">
        <v>4.7328735817302103</v>
      </c>
      <c r="BD44" s="186">
        <v>4.9184150770272499</v>
      </c>
      <c r="BE44" s="186">
        <v>4.1057341192510499</v>
      </c>
      <c r="BF44" s="187">
        <v>92.071686112831998</v>
      </c>
      <c r="BG44" s="187">
        <v>114.409098027612</v>
      </c>
      <c r="BH44" s="187">
        <v>84.752537704699193</v>
      </c>
      <c r="BI44" s="187">
        <v>93.803108379856496</v>
      </c>
      <c r="BJ44" s="187">
        <v>96.822379278618598</v>
      </c>
      <c r="BK44" s="187">
        <v>99.771360644139406</v>
      </c>
      <c r="BL44" s="187">
        <v>99.667607051093995</v>
      </c>
      <c r="BM44" s="187">
        <v>98.009497414346498</v>
      </c>
      <c r="BN44" s="187">
        <v>103.950158179254</v>
      </c>
      <c r="BO44" s="186">
        <v>64.924672577020203</v>
      </c>
      <c r="BP44" s="186">
        <v>132.49544195781101</v>
      </c>
      <c r="BQ44" s="186">
        <v>53.228502531728303</v>
      </c>
      <c r="BR44" s="186">
        <v>29.537348384138699</v>
      </c>
      <c r="BS44" s="186">
        <v>24.143305492585501</v>
      </c>
      <c r="BT44" s="186">
        <v>31.4182325724957</v>
      </c>
      <c r="BU44" s="186">
        <v>4.0907543398313901</v>
      </c>
      <c r="BV44" s="186">
        <v>29.621508403757101</v>
      </c>
      <c r="BW44" s="186">
        <v>59.156186929850897</v>
      </c>
      <c r="BX44" s="186">
        <v>9.8067469148749193</v>
      </c>
      <c r="BY44" s="186">
        <v>14.658800758082799</v>
      </c>
      <c r="BZ44" s="186">
        <v>6.0109904902171696</v>
      </c>
      <c r="CA44" s="186">
        <v>2.07400666709681</v>
      </c>
      <c r="CB44" s="186">
        <v>1.8487408839525601</v>
      </c>
      <c r="CC44" s="186">
        <v>3.28734464874502</v>
      </c>
      <c r="CD44" s="186">
        <v>0.52463005341605295</v>
      </c>
      <c r="CE44" s="186">
        <v>3.4831869417502701</v>
      </c>
      <c r="CF44" s="186">
        <v>5.6241410008635899</v>
      </c>
      <c r="CG44" s="186">
        <v>14.786462460456301</v>
      </c>
      <c r="CH44" s="186">
        <v>11.9081324889729</v>
      </c>
      <c r="CI44" s="186">
        <v>11.1615310847274</v>
      </c>
      <c r="CJ44" s="186">
        <v>7.1428396469337398</v>
      </c>
      <c r="CK44" s="186">
        <v>7.2369946433517702</v>
      </c>
      <c r="CL44" s="186">
        <v>9.9819399517660194</v>
      </c>
      <c r="CM44" s="186">
        <v>11.628757518454499</v>
      </c>
      <c r="CN44" s="186">
        <v>11.072114238924399</v>
      </c>
      <c r="CO44" s="186">
        <v>9.3724020813860793</v>
      </c>
      <c r="CP44" s="113">
        <v>0</v>
      </c>
      <c r="CQ44" s="113">
        <v>0</v>
      </c>
      <c r="CR44" s="113">
        <v>0</v>
      </c>
      <c r="CS44" s="113">
        <v>0</v>
      </c>
      <c r="CT44" s="113">
        <v>0</v>
      </c>
      <c r="CU44" s="113">
        <v>0</v>
      </c>
      <c r="CV44" s="113">
        <v>0</v>
      </c>
      <c r="CW44" s="113">
        <v>0</v>
      </c>
      <c r="CX44" s="113">
        <v>0</v>
      </c>
      <c r="CY44" s="186">
        <v>-2.1263186759319299</v>
      </c>
      <c r="CZ44" s="186">
        <v>-1.9917760794474899</v>
      </c>
      <c r="DA44" s="186">
        <v>-2.1474821193290001</v>
      </c>
      <c r="DB44" s="186">
        <v>-2.0765252004144301</v>
      </c>
      <c r="DC44" s="186">
        <v>-1.98235544887273</v>
      </c>
      <c r="DD44" s="186">
        <v>-1.8969508333152401</v>
      </c>
      <c r="DE44" s="186">
        <v>-1.8002226882430299</v>
      </c>
      <c r="DF44" s="186">
        <v>-1.7436622587650901</v>
      </c>
      <c r="DG44" s="186">
        <v>-1.7660620573297101</v>
      </c>
      <c r="DH44" s="186">
        <v>10.915671952866299</v>
      </c>
      <c r="DI44" s="186">
        <v>10.721539706873299</v>
      </c>
      <c r="DJ44" s="186">
        <v>7.83930609312279</v>
      </c>
      <c r="DK44" s="186">
        <v>4.7239338653022704</v>
      </c>
      <c r="DL44" s="186">
        <v>4.00729243828268</v>
      </c>
      <c r="DM44" s="186">
        <v>3.8569215391094098</v>
      </c>
      <c r="DN44" s="186">
        <v>3.98813341271621</v>
      </c>
      <c r="DO44" s="186">
        <v>4.18581397251228</v>
      </c>
      <c r="DP44" s="186">
        <v>4.2068894268941799</v>
      </c>
      <c r="DQ44" s="187">
        <v>96.8661441601392</v>
      </c>
      <c r="DR44" s="187">
        <v>101.984085048202</v>
      </c>
      <c r="DS44" s="187">
        <v>96.176227728633805</v>
      </c>
      <c r="DT44" s="187">
        <v>95.486859059610296</v>
      </c>
      <c r="DU44" s="187">
        <v>96.023745978056894</v>
      </c>
      <c r="DV44" s="187">
        <v>97.592845411595206</v>
      </c>
      <c r="DW44" s="187">
        <v>94.999487244859907</v>
      </c>
      <c r="DX44" s="187">
        <v>97.612125039869895</v>
      </c>
      <c r="DY44" s="187">
        <v>99.652401974990894</v>
      </c>
      <c r="DZ44" s="113">
        <v>512</v>
      </c>
      <c r="EA44" s="113">
        <v>514</v>
      </c>
      <c r="EB44" s="113">
        <v>506</v>
      </c>
      <c r="EC44" s="113">
        <v>495</v>
      </c>
      <c r="ED44" s="113">
        <v>495</v>
      </c>
      <c r="EE44" s="113">
        <v>505</v>
      </c>
      <c r="EF44" s="113">
        <v>490</v>
      </c>
      <c r="EG44" s="113">
        <v>489</v>
      </c>
      <c r="EH44" s="113">
        <v>481</v>
      </c>
      <c r="EI44" s="112">
        <v>-3932.34375</v>
      </c>
      <c r="EJ44" s="112">
        <v>-4629.4669260700402</v>
      </c>
      <c r="EK44" s="112">
        <v>-3896.8320158102802</v>
      </c>
      <c r="EL44" s="112">
        <v>-3500.9898989899002</v>
      </c>
      <c r="EM44" s="112">
        <v>-3269.5717171717201</v>
      </c>
      <c r="EN44" s="112">
        <v>-2484.7405940594099</v>
      </c>
      <c r="EO44" s="112">
        <v>-2243.2020408163298</v>
      </c>
      <c r="EP44" s="112">
        <v>-2221.6932515337398</v>
      </c>
      <c r="EQ44" s="114">
        <v>-2721.2640332640299</v>
      </c>
    </row>
    <row r="45" spans="1:147" x14ac:dyDescent="0.25">
      <c r="A45" s="110" t="s">
        <v>393</v>
      </c>
      <c r="B45" s="110">
        <v>5706</v>
      </c>
      <c r="C45" s="110"/>
      <c r="D45" s="185">
        <v>36.991669925120199</v>
      </c>
      <c r="E45" s="185">
        <v>5709.0256609623602</v>
      </c>
      <c r="F45" s="185">
        <v>-70.915806838833603</v>
      </c>
      <c r="G45" s="185">
        <v>33.230661709923297</v>
      </c>
      <c r="H45" s="185">
        <v>79.781622585101005</v>
      </c>
      <c r="I45" s="185">
        <v>74.588415745507703</v>
      </c>
      <c r="J45" s="185">
        <v>930.67156644395004</v>
      </c>
      <c r="K45" s="185">
        <v>794.53566274994796</v>
      </c>
      <c r="L45" s="185">
        <v>1183.7573044073399</v>
      </c>
      <c r="M45" s="185">
        <v>5.1715446834905396</v>
      </c>
      <c r="N45" s="185">
        <v>18.076679280746699</v>
      </c>
      <c r="O45" s="185">
        <v>-23.144058347485601</v>
      </c>
      <c r="P45" s="185">
        <v>4.3679539017289004</v>
      </c>
      <c r="Q45" s="185">
        <v>11.7271047678472</v>
      </c>
      <c r="R45" s="185">
        <v>1.1322690678984</v>
      </c>
      <c r="S45" s="185">
        <v>3.9117763936043701</v>
      </c>
      <c r="T45" s="185">
        <v>6.6500931701408099</v>
      </c>
      <c r="U45" s="185">
        <v>10.751733496867001</v>
      </c>
      <c r="V45" s="186">
        <v>12.8617088067761</v>
      </c>
      <c r="W45" s="186">
        <v>0.40212788685001499</v>
      </c>
      <c r="X45" s="186">
        <v>20.989244994904301</v>
      </c>
      <c r="Y45" s="186">
        <v>12.105498245666301</v>
      </c>
      <c r="Z45" s="186">
        <v>14.302079148013499</v>
      </c>
      <c r="AA45" s="186">
        <v>1.5386459564261099</v>
      </c>
      <c r="AB45" s="186">
        <v>0.435523606825577</v>
      </c>
      <c r="AC45" s="186">
        <v>0.88863584920423999</v>
      </c>
      <c r="AD45" s="186">
        <v>1.00743787294715</v>
      </c>
      <c r="AE45" s="186">
        <v>86.5608656345795</v>
      </c>
      <c r="AF45" s="186">
        <v>51.100165903888197</v>
      </c>
      <c r="AG45" s="186">
        <v>97.417004233060297</v>
      </c>
      <c r="AH45" s="186">
        <v>100.147597246218</v>
      </c>
      <c r="AI45" s="186">
        <v>131.51626598005501</v>
      </c>
      <c r="AJ45" s="186">
        <v>131.99797820894699</v>
      </c>
      <c r="AK45" s="186">
        <v>123.037256013443</v>
      </c>
      <c r="AL45" s="186">
        <v>106.779764509076</v>
      </c>
      <c r="AM45" s="186">
        <v>101.27750845015601</v>
      </c>
      <c r="AN45" s="186">
        <v>0.54292175216226202</v>
      </c>
      <c r="AO45" s="186">
        <v>-1.3375926237238001</v>
      </c>
      <c r="AP45" s="186">
        <v>0.253737465017284</v>
      </c>
      <c r="AQ45" s="186">
        <v>0.22891585879186699</v>
      </c>
      <c r="AR45" s="186">
        <v>-5.1332463374875799E-2</v>
      </c>
      <c r="AS45" s="186">
        <v>-0.33916685755299297</v>
      </c>
      <c r="AT45" s="186">
        <v>-0.12839560184215901</v>
      </c>
      <c r="AU45" s="186">
        <v>-0.35931814663598799</v>
      </c>
      <c r="AV45" s="186">
        <v>-0.25900751299235802</v>
      </c>
      <c r="AW45" s="186">
        <v>3.2709935125981899</v>
      </c>
      <c r="AX45" s="186">
        <v>1.56474482886343</v>
      </c>
      <c r="AY45" s="186">
        <v>3.58344251765272</v>
      </c>
      <c r="AZ45" s="186">
        <v>3.7388383317108</v>
      </c>
      <c r="BA45" s="186">
        <v>5.4195177936463601</v>
      </c>
      <c r="BB45" s="186">
        <v>5.3331833066698699</v>
      </c>
      <c r="BC45" s="186">
        <v>5.0573922695436204</v>
      </c>
      <c r="BD45" s="186">
        <v>4.8722230709272498</v>
      </c>
      <c r="BE45" s="186">
        <v>3.93462816739203</v>
      </c>
      <c r="BF45" s="187">
        <v>102.504674213477</v>
      </c>
      <c r="BG45" s="187">
        <v>117.888857814975</v>
      </c>
      <c r="BH45" s="187">
        <v>79.067782613969001</v>
      </c>
      <c r="BI45" s="187">
        <v>100.86544957577701</v>
      </c>
      <c r="BJ45" s="187">
        <v>106.673776829273</v>
      </c>
      <c r="BK45" s="187">
        <v>95.657076148416493</v>
      </c>
      <c r="BL45" s="187">
        <v>98.742014334244004</v>
      </c>
      <c r="BM45" s="187">
        <v>101.438963379676</v>
      </c>
      <c r="BN45" s="187">
        <v>107.01836121702701</v>
      </c>
      <c r="BO45" s="186">
        <v>-71.2417121026117</v>
      </c>
      <c r="BP45" s="186">
        <v>135.97557703552599</v>
      </c>
      <c r="BQ45" s="186">
        <v>51.731368462226598</v>
      </c>
      <c r="BR45" s="186">
        <v>46.446235812171302</v>
      </c>
      <c r="BS45" s="186">
        <v>32.055376806873902</v>
      </c>
      <c r="BT45" s="186">
        <v>32.104434066655799</v>
      </c>
      <c r="BU45" s="186">
        <v>3.9720365985113499</v>
      </c>
      <c r="BV45" s="186">
        <v>95.370411596050801</v>
      </c>
      <c r="BW45" s="186">
        <v>195.299467292174</v>
      </c>
      <c r="BX45" s="186">
        <v>-8.1116014388738407</v>
      </c>
      <c r="BY45" s="186">
        <v>11.848329012550399</v>
      </c>
      <c r="BZ45" s="186">
        <v>6.2758244683380298</v>
      </c>
      <c r="CA45" s="186">
        <v>5.6139213726581199</v>
      </c>
      <c r="CB45" s="186">
        <v>4.4951406595860002</v>
      </c>
      <c r="CC45" s="186">
        <v>3.6972049855598499</v>
      </c>
      <c r="CD45" s="186">
        <v>0.46097970647102199</v>
      </c>
      <c r="CE45" s="186">
        <v>5.6009798323046498</v>
      </c>
      <c r="CF45" s="186">
        <v>6.8975322620376902</v>
      </c>
      <c r="CG45" s="186">
        <v>9.5602246521726997</v>
      </c>
      <c r="CH45" s="186">
        <v>9.0189517256762599</v>
      </c>
      <c r="CI45" s="186">
        <v>11.478043157635501</v>
      </c>
      <c r="CJ45" s="186">
        <v>11.3735000324452</v>
      </c>
      <c r="CK45" s="186">
        <v>12.8286306075026</v>
      </c>
      <c r="CL45" s="186">
        <v>10.7090023133633</v>
      </c>
      <c r="CM45" s="186">
        <v>10.466677752591799</v>
      </c>
      <c r="CN45" s="186">
        <v>5.8724671918690099</v>
      </c>
      <c r="CO45" s="186">
        <v>3.6659816120090101</v>
      </c>
      <c r="CP45" s="113">
        <v>85.094871998700896</v>
      </c>
      <c r="CQ45" s="113">
        <v>79.230269379038603</v>
      </c>
      <c r="CR45" s="113">
        <v>80.012814003798994</v>
      </c>
      <c r="CS45" s="113">
        <v>81.645864567080395</v>
      </c>
      <c r="CT45" s="113">
        <v>92.4434280251877</v>
      </c>
      <c r="CU45" s="113">
        <v>101.455724081303</v>
      </c>
      <c r="CV45" s="113">
        <v>117.756665640891</v>
      </c>
      <c r="CW45" s="113">
        <v>118.605583705821</v>
      </c>
      <c r="CX45" s="113">
        <v>118.299708028303</v>
      </c>
      <c r="CY45" s="186">
        <v>0.93669395724632698</v>
      </c>
      <c r="CZ45" s="186">
        <v>0.325130558601058</v>
      </c>
      <c r="DA45" s="186">
        <v>0.16002728404213201</v>
      </c>
      <c r="DB45" s="186">
        <v>2.32756305013909E-2</v>
      </c>
      <c r="DC45" s="186">
        <v>-0.131732713250438</v>
      </c>
      <c r="DD45" s="186">
        <v>-0.29484395223617399</v>
      </c>
      <c r="DE45" s="186">
        <v>-1.9676389509010499E-2</v>
      </c>
      <c r="DF45" s="186">
        <v>-0.13802878251861</v>
      </c>
      <c r="DG45" s="186">
        <v>-0.22912235478909601</v>
      </c>
      <c r="DH45" s="186">
        <v>3.71207439505068</v>
      </c>
      <c r="DI45" s="186">
        <v>3.4696184135464798</v>
      </c>
      <c r="DJ45" s="186">
        <v>3.6293541444653998</v>
      </c>
      <c r="DK45" s="186">
        <v>3.5632566995244899</v>
      </c>
      <c r="DL45" s="186">
        <v>3.4775534558413899</v>
      </c>
      <c r="DM45" s="186">
        <v>3.8878591138357499</v>
      </c>
      <c r="DN45" s="186">
        <v>4.6785714485030399</v>
      </c>
      <c r="DO45" s="186">
        <v>4.8965157189550803</v>
      </c>
      <c r="DP45" s="186">
        <v>4.9034113797789001</v>
      </c>
      <c r="DQ45" s="187">
        <v>90.181911625310505</v>
      </c>
      <c r="DR45" s="187">
        <v>109.53363347151399</v>
      </c>
      <c r="DS45" s="187">
        <v>102.887536243517</v>
      </c>
      <c r="DT45" s="187">
        <v>102.117863528938</v>
      </c>
      <c r="DU45" s="187">
        <v>100.893772009979</v>
      </c>
      <c r="DV45" s="187">
        <v>99.516847615042806</v>
      </c>
      <c r="DW45" s="187">
        <v>95.934977760359303</v>
      </c>
      <c r="DX45" s="187">
        <v>100.569662098222</v>
      </c>
      <c r="DY45" s="187">
        <v>101.796710440284</v>
      </c>
      <c r="DZ45" s="113">
        <v>899</v>
      </c>
      <c r="EA45" s="113">
        <v>919</v>
      </c>
      <c r="EB45" s="113">
        <v>1049</v>
      </c>
      <c r="EC45" s="113">
        <v>1099</v>
      </c>
      <c r="ED45" s="113">
        <v>1126</v>
      </c>
      <c r="EE45" s="113">
        <v>1140</v>
      </c>
      <c r="EF45" s="113">
        <v>1132</v>
      </c>
      <c r="EG45" s="113">
        <v>1157</v>
      </c>
      <c r="EH45" s="113">
        <v>1165</v>
      </c>
      <c r="EI45" s="112">
        <v>-3218.58954393771</v>
      </c>
      <c r="EJ45" s="112">
        <v>-4420.1969532100102</v>
      </c>
      <c r="EK45" s="112">
        <v>-1263.2793136320299</v>
      </c>
      <c r="EL45" s="112">
        <v>-753.67788898999095</v>
      </c>
      <c r="EM45" s="112">
        <v>-577.06394316163403</v>
      </c>
      <c r="EN45" s="112">
        <v>-550.25701754386</v>
      </c>
      <c r="EO45" s="112">
        <v>-751.83392226148396</v>
      </c>
      <c r="EP45" s="112">
        <v>-1073.38202247191</v>
      </c>
      <c r="EQ45" s="114">
        <v>-1622.6377682403399</v>
      </c>
    </row>
    <row r="46" spans="1:147" x14ac:dyDescent="0.25">
      <c r="A46" s="110" t="s">
        <v>392</v>
      </c>
      <c r="B46" s="110">
        <v>5514</v>
      </c>
      <c r="C46" s="110"/>
      <c r="D46" s="185">
        <v>238.34061906192201</v>
      </c>
      <c r="E46" s="185">
        <v>43.869432711179599</v>
      </c>
      <c r="F46" s="185">
        <v>37.9750605382361</v>
      </c>
      <c r="G46" s="185">
        <v>100</v>
      </c>
      <c r="H46" s="185">
        <v>184.18828641104801</v>
      </c>
      <c r="I46" s="185">
        <v>100</v>
      </c>
      <c r="J46" s="185">
        <v>720.09438855740405</v>
      </c>
      <c r="K46" s="185">
        <v>88.871191431027299</v>
      </c>
      <c r="L46" s="185">
        <v>137.17719359066299</v>
      </c>
      <c r="M46" s="185">
        <v>15.7666868745098</v>
      </c>
      <c r="N46" s="185">
        <v>11.788979275781999</v>
      </c>
      <c r="O46" s="185">
        <v>6.2085669367822902</v>
      </c>
      <c r="P46" s="185">
        <v>9.7533338352952796</v>
      </c>
      <c r="Q46" s="185">
        <v>10.3468904923267</v>
      </c>
      <c r="R46" s="185">
        <v>8.8819497106614609</v>
      </c>
      <c r="S46" s="185">
        <v>11.269764300093</v>
      </c>
      <c r="T46" s="185">
        <v>16.652094038592001</v>
      </c>
      <c r="U46" s="185">
        <v>16.8301062177934</v>
      </c>
      <c r="V46" s="186">
        <v>9.8975499814569705</v>
      </c>
      <c r="W46" s="186">
        <v>23.350697899892701</v>
      </c>
      <c r="X46" s="186">
        <v>17.0169266901834</v>
      </c>
      <c r="Y46" s="186">
        <v>0</v>
      </c>
      <c r="Z46" s="186">
        <v>8.0051056526531106</v>
      </c>
      <c r="AA46" s="186">
        <v>5.7349893446836102E-2</v>
      </c>
      <c r="AB46" s="186">
        <v>3.37218259332804</v>
      </c>
      <c r="AC46" s="186">
        <v>18.354585080837602</v>
      </c>
      <c r="AD46" s="186">
        <v>12.8552401593541</v>
      </c>
      <c r="AE46" s="186">
        <v>151.670226589408</v>
      </c>
      <c r="AF46" s="186">
        <v>134.34439360344601</v>
      </c>
      <c r="AG46" s="186">
        <v>142.85901862733101</v>
      </c>
      <c r="AH46" s="186">
        <v>128.47475927181199</v>
      </c>
      <c r="AI46" s="186">
        <v>131.34675791817099</v>
      </c>
      <c r="AJ46" s="186">
        <v>135.38735132083499</v>
      </c>
      <c r="AK46" s="186">
        <v>135.96401662980401</v>
      </c>
      <c r="AL46" s="186">
        <v>158.355582289278</v>
      </c>
      <c r="AM46" s="186">
        <v>149.554002579203</v>
      </c>
      <c r="AN46" s="186">
        <v>1.96702007522916</v>
      </c>
      <c r="AO46" s="186">
        <v>1.78397476694966</v>
      </c>
      <c r="AP46" s="186">
        <v>1.4684941180292901</v>
      </c>
      <c r="AQ46" s="186">
        <v>1.3334347406529601</v>
      </c>
      <c r="AR46" s="186">
        <v>0.65822531073185098</v>
      </c>
      <c r="AS46" s="186">
        <v>0.38144659462053698</v>
      </c>
      <c r="AT46" s="186">
        <v>0.28063272894993502</v>
      </c>
      <c r="AU46" s="186">
        <v>0.130234260348772</v>
      </c>
      <c r="AV46" s="186">
        <v>-9.9688882162143597E-2</v>
      </c>
      <c r="AW46" s="186">
        <v>11.964892436262</v>
      </c>
      <c r="AX46" s="186">
        <v>10.9777014132129</v>
      </c>
      <c r="AY46" s="186">
        <v>11.5745848362324</v>
      </c>
      <c r="AZ46" s="186">
        <v>10.725789540673899</v>
      </c>
      <c r="BA46" s="186">
        <v>9.7645158209277305</v>
      </c>
      <c r="BB46" s="186">
        <v>8.4943996887154096</v>
      </c>
      <c r="BC46" s="186">
        <v>7.75237132479986</v>
      </c>
      <c r="BD46" s="186">
        <v>7.0285193356642903</v>
      </c>
      <c r="BE46" s="186">
        <v>6.0668425309108596</v>
      </c>
      <c r="BF46" s="187">
        <v>106.12199071409199</v>
      </c>
      <c r="BG46" s="187">
        <v>102.66440868105499</v>
      </c>
      <c r="BH46" s="187">
        <v>96.248690087762498</v>
      </c>
      <c r="BI46" s="187">
        <v>100.36228844647199</v>
      </c>
      <c r="BJ46" s="187">
        <v>101.25618313872199</v>
      </c>
      <c r="BK46" s="187">
        <v>100.774945467031</v>
      </c>
      <c r="BL46" s="187">
        <v>103.947964975676</v>
      </c>
      <c r="BM46" s="187">
        <v>110.807985467753</v>
      </c>
      <c r="BN46" s="187">
        <v>111.936429219055</v>
      </c>
      <c r="BO46" s="186">
        <v>131.00009334740699</v>
      </c>
      <c r="BP46" s="186">
        <v>151.639063807372</v>
      </c>
      <c r="BQ46" s="186">
        <v>67.586774071849305</v>
      </c>
      <c r="BR46" s="186">
        <v>88.348035796625894</v>
      </c>
      <c r="BS46" s="186">
        <v>98.561723034128505</v>
      </c>
      <c r="BT46" s="186">
        <v>101.802795816898</v>
      </c>
      <c r="BU46" s="186">
        <v>223.388654923112</v>
      </c>
      <c r="BV46" s="186">
        <v>223.853711000331</v>
      </c>
      <c r="BW46" s="186">
        <v>167.70689311146299</v>
      </c>
      <c r="BX46" s="186">
        <v>14.6437839565288</v>
      </c>
      <c r="BY46" s="186">
        <v>15.0530150759127</v>
      </c>
      <c r="BZ46" s="186">
        <v>9.7008940581379406</v>
      </c>
      <c r="CA46" s="186">
        <v>11.058905674302901</v>
      </c>
      <c r="CB46" s="186">
        <v>10.7381960481137</v>
      </c>
      <c r="CC46" s="186">
        <v>9.4240481919126893</v>
      </c>
      <c r="CD46" s="186">
        <v>9.3562447806061204</v>
      </c>
      <c r="CE46" s="186">
        <v>11.4890737446683</v>
      </c>
      <c r="CF46" s="186">
        <v>12.9501671349388</v>
      </c>
      <c r="CG46" s="186">
        <v>19.1018757833743</v>
      </c>
      <c r="CH46" s="186">
        <v>16.460604805953</v>
      </c>
      <c r="CI46" s="186">
        <v>15.4263726635289</v>
      </c>
      <c r="CJ46" s="186">
        <v>13.698727613522699</v>
      </c>
      <c r="CK46" s="186">
        <v>12.2832761745572</v>
      </c>
      <c r="CL46" s="186">
        <v>10.421725549688</v>
      </c>
      <c r="CM46" s="186">
        <v>5.9864091330092899</v>
      </c>
      <c r="CN46" s="186">
        <v>6.4891221697351504</v>
      </c>
      <c r="CO46" s="186">
        <v>9.0087317430211904</v>
      </c>
      <c r="CP46" s="113">
        <v>154.26630580733101</v>
      </c>
      <c r="CQ46" s="113">
        <v>146.340516882873</v>
      </c>
      <c r="CR46" s="113">
        <v>149.62135701782299</v>
      </c>
      <c r="CS46" s="113">
        <v>143.575065634873</v>
      </c>
      <c r="CT46" s="113">
        <v>137.41902345154199</v>
      </c>
      <c r="CU46" s="113">
        <v>134.35964923741</v>
      </c>
      <c r="CV46" s="113">
        <v>134.70412729124999</v>
      </c>
      <c r="CW46" s="113">
        <v>138.323305981446</v>
      </c>
      <c r="CX46" s="113">
        <v>142.590689674218</v>
      </c>
      <c r="CY46" s="186">
        <v>-0.64731343852156797</v>
      </c>
      <c r="CZ46" s="186">
        <v>-0.77552899773539996</v>
      </c>
      <c r="DA46" s="186">
        <v>2.0971148131942798</v>
      </c>
      <c r="DB46" s="186">
        <v>1.75752910427538</v>
      </c>
      <c r="DC46" s="186">
        <v>1.4336057070561601</v>
      </c>
      <c r="DD46" s="186">
        <v>1.11806515262669</v>
      </c>
      <c r="DE46" s="186">
        <v>0.810091968379959</v>
      </c>
      <c r="DF46" s="186">
        <v>0.54582144151825795</v>
      </c>
      <c r="DG46" s="186">
        <v>0.25783006473043102</v>
      </c>
      <c r="DH46" s="186">
        <v>8.9650046489529203</v>
      </c>
      <c r="DI46" s="186">
        <v>8.6695937489887296</v>
      </c>
      <c r="DJ46" s="186">
        <v>11.9162766633434</v>
      </c>
      <c r="DK46" s="186">
        <v>11.3889472646095</v>
      </c>
      <c r="DL46" s="186">
        <v>10.9803088185979</v>
      </c>
      <c r="DM46" s="186">
        <v>10.2858806239449</v>
      </c>
      <c r="DN46" s="186">
        <v>9.6118324034864902</v>
      </c>
      <c r="DO46" s="186">
        <v>8.7044044363712896</v>
      </c>
      <c r="DP46" s="186">
        <v>7.7584121250097002</v>
      </c>
      <c r="DQ46" s="187">
        <v>105.298034675482</v>
      </c>
      <c r="DR46" s="187">
        <v>105.941060611493</v>
      </c>
      <c r="DS46" s="187">
        <v>99.881871915466206</v>
      </c>
      <c r="DT46" s="187">
        <v>101.448159814503</v>
      </c>
      <c r="DU46" s="187">
        <v>101.205860681416</v>
      </c>
      <c r="DV46" s="187">
        <v>100.256890959288</v>
      </c>
      <c r="DW46" s="187">
        <v>100.557596240886</v>
      </c>
      <c r="DX46" s="187">
        <v>103.445233947755</v>
      </c>
      <c r="DY46" s="187">
        <v>105.763681818808</v>
      </c>
      <c r="DZ46" s="113">
        <v>1226</v>
      </c>
      <c r="EA46" s="113">
        <v>1281</v>
      </c>
      <c r="EB46" s="113">
        <v>1220</v>
      </c>
      <c r="EC46" s="113">
        <v>1240</v>
      </c>
      <c r="ED46" s="113">
        <v>1263</v>
      </c>
      <c r="EE46" s="113">
        <v>1298</v>
      </c>
      <c r="EF46" s="113">
        <v>1299</v>
      </c>
      <c r="EG46" s="113">
        <v>1330</v>
      </c>
      <c r="EH46" s="113">
        <v>1357</v>
      </c>
      <c r="EI46" s="112">
        <v>1575.7446982055501</v>
      </c>
      <c r="EJ46" s="112">
        <v>2054.3161592505899</v>
      </c>
      <c r="EK46" s="112">
        <v>2525.3270491803301</v>
      </c>
      <c r="EL46" s="112">
        <v>2084.0629032258098</v>
      </c>
      <c r="EM46" s="112">
        <v>1871.97941409343</v>
      </c>
      <c r="EN46" s="112">
        <v>1458.27349768875</v>
      </c>
      <c r="EO46" s="112">
        <v>1078.45111624326</v>
      </c>
      <c r="EP46" s="112">
        <v>1136.4977443609</v>
      </c>
      <c r="EQ46" s="114">
        <v>935.64259395725901</v>
      </c>
    </row>
    <row r="47" spans="1:147" x14ac:dyDescent="0.25">
      <c r="A47" s="110" t="s">
        <v>391</v>
      </c>
      <c r="B47" s="110">
        <v>5426</v>
      </c>
      <c r="C47" s="110"/>
      <c r="D47" s="185">
        <v>1422.4418769009401</v>
      </c>
      <c r="E47" s="185">
        <v>-65.222705418333305</v>
      </c>
      <c r="F47" s="185">
        <v>-68.368952646084594</v>
      </c>
      <c r="G47" s="185">
        <v>1036.2421365483201</v>
      </c>
      <c r="H47" s="185">
        <v>241.04052868496299</v>
      </c>
      <c r="I47" s="185">
        <v>177.98039153722701</v>
      </c>
      <c r="J47" s="185">
        <v>22.922951069700101</v>
      </c>
      <c r="K47" s="185">
        <v>100</v>
      </c>
      <c r="L47" s="185">
        <v>153.42628373977499</v>
      </c>
      <c r="M47" s="185">
        <v>31.653054280345899</v>
      </c>
      <c r="N47" s="185">
        <v>-4.4284387955904299</v>
      </c>
      <c r="O47" s="185">
        <v>-15.9042963905622</v>
      </c>
      <c r="P47" s="185">
        <v>55.4781182614676</v>
      </c>
      <c r="Q47" s="185">
        <v>41.279241991844202</v>
      </c>
      <c r="R47" s="185">
        <v>33.821214738600702</v>
      </c>
      <c r="S47" s="185">
        <v>12.4204387136371</v>
      </c>
      <c r="T47" s="185">
        <v>8.7165183293346704</v>
      </c>
      <c r="U47" s="185">
        <v>20.703662450689301</v>
      </c>
      <c r="V47" s="186">
        <v>3.1531697325404302</v>
      </c>
      <c r="W47" s="186">
        <v>6.1048618855194698</v>
      </c>
      <c r="X47" s="186">
        <v>16.715524655562302</v>
      </c>
      <c r="Y47" s="186">
        <v>10.734252413762199</v>
      </c>
      <c r="Z47" s="186">
        <v>22.579163369233701</v>
      </c>
      <c r="AA47" s="186">
        <v>22.3085506072876</v>
      </c>
      <c r="AB47" s="186">
        <v>38.221120144267402</v>
      </c>
      <c r="AC47" s="186">
        <v>26.3736570244821</v>
      </c>
      <c r="AD47" s="186">
        <v>14.542657511312299</v>
      </c>
      <c r="AE47" s="186">
        <v>0</v>
      </c>
      <c r="AF47" s="186">
        <v>0</v>
      </c>
      <c r="AG47" s="186">
        <v>0</v>
      </c>
      <c r="AH47" s="186">
        <v>0.118484229885203</v>
      </c>
      <c r="AI47" s="186">
        <v>0.13069759045798501</v>
      </c>
      <c r="AJ47" s="186">
        <v>0.32318943688595902</v>
      </c>
      <c r="AK47" s="186">
        <v>0</v>
      </c>
      <c r="AL47" s="186">
        <v>0</v>
      </c>
      <c r="AM47" s="186">
        <v>0</v>
      </c>
      <c r="AN47" s="186">
        <v>-0.31855061643981802</v>
      </c>
      <c r="AO47" s="186">
        <v>-0.34573096666875602</v>
      </c>
      <c r="AP47" s="186">
        <v>-0.39217451983635598</v>
      </c>
      <c r="AQ47" s="186">
        <v>-8.4255889199982795E-2</v>
      </c>
      <c r="AR47" s="186">
        <v>2.1442317297529E-2</v>
      </c>
      <c r="AS47" s="186">
        <v>-0.843938818816654</v>
      </c>
      <c r="AT47" s="186">
        <v>-0.67919166677123299</v>
      </c>
      <c r="AU47" s="186">
        <v>-0.83994688345553703</v>
      </c>
      <c r="AV47" s="186">
        <v>-0.59995723746650398</v>
      </c>
      <c r="AW47" s="186">
        <v>5.1141272598017098</v>
      </c>
      <c r="AX47" s="186">
        <v>-0.34573096666875602</v>
      </c>
      <c r="AY47" s="186">
        <v>-0.26205549386708599</v>
      </c>
      <c r="AZ47" s="186">
        <v>3.5834600809741799</v>
      </c>
      <c r="BA47" s="186">
        <v>0.98084746238307197</v>
      </c>
      <c r="BB47" s="186">
        <v>0.83997191347528899</v>
      </c>
      <c r="BC47" s="186">
        <v>1.61791456373927</v>
      </c>
      <c r="BD47" s="186">
        <v>3.1185453402141299</v>
      </c>
      <c r="BE47" s="186">
        <v>3.1458593852055401</v>
      </c>
      <c r="BF47" s="187">
        <v>135.53877371115601</v>
      </c>
      <c r="BG47" s="187">
        <v>95.759358616700894</v>
      </c>
      <c r="BH47" s="187">
        <v>86.181329154074305</v>
      </c>
      <c r="BI47" s="187">
        <v>207.51366294366301</v>
      </c>
      <c r="BJ47" s="187">
        <v>167.55986306623299</v>
      </c>
      <c r="BK47" s="187">
        <v>147.35634845268399</v>
      </c>
      <c r="BL47" s="187">
        <v>111.263574241177</v>
      </c>
      <c r="BM47" s="187">
        <v>104.99573445895101</v>
      </c>
      <c r="BN47" s="187">
        <v>120.42077422727201</v>
      </c>
      <c r="BO47" s="186">
        <v>205.42308808785501</v>
      </c>
      <c r="BP47" s="186">
        <v>267.68588915912699</v>
      </c>
      <c r="BQ47" s="186">
        <v>89.407587743944802</v>
      </c>
      <c r="BR47" s="186">
        <v>508.5707912725</v>
      </c>
      <c r="BS47" s="186">
        <v>347.44865028307999</v>
      </c>
      <c r="BT47" s="186">
        <v>285.50448420753099</v>
      </c>
      <c r="BU47" s="186">
        <v>206.409532855652</v>
      </c>
      <c r="BV47" s="186">
        <v>586.98238923595898</v>
      </c>
      <c r="BW47" s="186">
        <v>330.12742304793602</v>
      </c>
      <c r="BX47" s="186">
        <v>3.8407897818019601</v>
      </c>
      <c r="BY47" s="186">
        <v>6.3297987575739398</v>
      </c>
      <c r="BZ47" s="186">
        <v>5.3852523052284802</v>
      </c>
      <c r="CA47" s="186">
        <v>31.7287810378564</v>
      </c>
      <c r="CB47" s="186">
        <v>35.675466935353001</v>
      </c>
      <c r="CC47" s="186">
        <v>35.797898249472098</v>
      </c>
      <c r="CD47" s="186">
        <v>37.238573975352601</v>
      </c>
      <c r="CE47" s="186">
        <v>38.223462238956301</v>
      </c>
      <c r="CF47" s="186">
        <v>27.451168241176902</v>
      </c>
      <c r="CG47" s="186">
        <v>1.90729171203238</v>
      </c>
      <c r="CH47" s="186">
        <v>2.4622696763278</v>
      </c>
      <c r="CI47" s="186">
        <v>5.9850756356534296</v>
      </c>
      <c r="CJ47" s="186">
        <v>8.3731182330315193</v>
      </c>
      <c r="CK47" s="186">
        <v>13.7652664031262</v>
      </c>
      <c r="CL47" s="186">
        <v>16.338777428425299</v>
      </c>
      <c r="CM47" s="186">
        <v>22.3274071025842</v>
      </c>
      <c r="CN47" s="186">
        <v>23.7471212333433</v>
      </c>
      <c r="CO47" s="186">
        <v>25.024882227292501</v>
      </c>
      <c r="CP47" s="113">
        <v>0</v>
      </c>
      <c r="CQ47" s="113">
        <v>0</v>
      </c>
      <c r="CR47" s="113">
        <v>0</v>
      </c>
      <c r="CS47" s="113">
        <v>5.6268284093437197E-2</v>
      </c>
      <c r="CT47" s="113">
        <v>8.5492848936163005E-2</v>
      </c>
      <c r="CU47" s="113">
        <v>0.13321283616955601</v>
      </c>
      <c r="CV47" s="113">
        <v>0.13141412805154201</v>
      </c>
      <c r="CW47" s="113">
        <v>0.127201726960224</v>
      </c>
      <c r="CX47" s="113">
        <v>0.10732752990258899</v>
      </c>
      <c r="CY47" s="186">
        <v>-0.55533353973557198</v>
      </c>
      <c r="CZ47" s="186">
        <v>-0.32769165886576002</v>
      </c>
      <c r="DA47" s="186">
        <v>-0.33708702345292502</v>
      </c>
      <c r="DB47" s="186">
        <v>-0.204264112922589</v>
      </c>
      <c r="DC47" s="186">
        <v>-0.13412909565942799</v>
      </c>
      <c r="DD47" s="186">
        <v>-0.230243153032441</v>
      </c>
      <c r="DE47" s="186">
        <v>-0.27106511526893301</v>
      </c>
      <c r="DF47" s="186">
        <v>-0.32383953169742702</v>
      </c>
      <c r="DG47" s="186">
        <v>-0.47952771919555798</v>
      </c>
      <c r="DH47" s="186">
        <v>1.1358580456567899</v>
      </c>
      <c r="DI47" s="186">
        <v>1.18092391358473</v>
      </c>
      <c r="DJ47" s="186">
        <v>1.09463261353101</v>
      </c>
      <c r="DK47" s="186">
        <v>2.3582851665993001</v>
      </c>
      <c r="DL47" s="186">
        <v>2.1958087476166201</v>
      </c>
      <c r="DM47" s="186">
        <v>1.66719310632818</v>
      </c>
      <c r="DN47" s="186">
        <v>1.8712186356715399</v>
      </c>
      <c r="DO47" s="186">
        <v>2.1719660907068801</v>
      </c>
      <c r="DP47" s="186">
        <v>1.7386594084945599</v>
      </c>
      <c r="DQ47" s="187">
        <v>102.196821021465</v>
      </c>
      <c r="DR47" s="187">
        <v>105.06539516508199</v>
      </c>
      <c r="DS47" s="187">
        <v>104.116270778173</v>
      </c>
      <c r="DT47" s="187">
        <v>141.17560378663899</v>
      </c>
      <c r="DU47" s="187">
        <v>150.02744547795001</v>
      </c>
      <c r="DV47" s="187">
        <v>151.28698779262299</v>
      </c>
      <c r="DW47" s="187">
        <v>154.074397820651</v>
      </c>
      <c r="DX47" s="187">
        <v>155.58791656840799</v>
      </c>
      <c r="DY47" s="187">
        <v>133.74881263058899</v>
      </c>
      <c r="DZ47" s="113">
        <v>425</v>
      </c>
      <c r="EA47" s="113">
        <v>444</v>
      </c>
      <c r="EB47" s="113">
        <v>481</v>
      </c>
      <c r="EC47" s="113">
        <v>467</v>
      </c>
      <c r="ED47" s="113">
        <v>483</v>
      </c>
      <c r="EE47" s="113">
        <v>490</v>
      </c>
      <c r="EF47" s="113">
        <v>475</v>
      </c>
      <c r="EG47" s="113">
        <v>477</v>
      </c>
      <c r="EH47" s="113">
        <v>497</v>
      </c>
      <c r="EI47" s="112">
        <v>-10872.997647058801</v>
      </c>
      <c r="EJ47" s="112">
        <v>-9726.8873873873908</v>
      </c>
      <c r="EK47" s="112">
        <v>-6191.4386694386703</v>
      </c>
      <c r="EL47" s="112">
        <v>-23109.0192719486</v>
      </c>
      <c r="EM47" s="112">
        <v>-28398.958592132502</v>
      </c>
      <c r="EN47" s="112">
        <v>-30079.659183673499</v>
      </c>
      <c r="EO47" s="112">
        <v>-26582.955789473701</v>
      </c>
      <c r="EP47" s="112">
        <v>-35848.303983228499</v>
      </c>
      <c r="EQ47" s="114">
        <v>-35356.6217303823</v>
      </c>
    </row>
    <row r="48" spans="1:147" x14ac:dyDescent="0.25">
      <c r="A48" s="110" t="s">
        <v>390</v>
      </c>
      <c r="B48" s="110">
        <v>5661</v>
      </c>
      <c r="C48" s="110"/>
      <c r="D48" s="185">
        <v>260.97028436534998</v>
      </c>
      <c r="E48" s="185">
        <v>415.42419543973898</v>
      </c>
      <c r="F48" s="185">
        <v>100</v>
      </c>
      <c r="G48" s="185">
        <v>100</v>
      </c>
      <c r="H48" s="185">
        <v>100</v>
      </c>
      <c r="I48" s="185">
        <v>142.588094096628</v>
      </c>
      <c r="J48" s="185">
        <v>14.218094549220501</v>
      </c>
      <c r="K48" s="185">
        <v>23.7434958708332</v>
      </c>
      <c r="L48" s="185">
        <v>100</v>
      </c>
      <c r="M48" s="185">
        <v>17.423792390648199</v>
      </c>
      <c r="N48" s="185">
        <v>27.240564123463301</v>
      </c>
      <c r="O48" s="185">
        <v>18.9052117913647</v>
      </c>
      <c r="P48" s="185">
        <v>19.831885076422001</v>
      </c>
      <c r="Q48" s="185">
        <v>4.3610076192394196</v>
      </c>
      <c r="R48" s="185">
        <v>10.005647799542199</v>
      </c>
      <c r="S48" s="185">
        <v>3.1725100837728801</v>
      </c>
      <c r="T48" s="185">
        <v>9.54021427307263</v>
      </c>
      <c r="U48" s="185">
        <v>16.039489161957199</v>
      </c>
      <c r="V48" s="186">
        <v>7.4805118285529604</v>
      </c>
      <c r="W48" s="186">
        <v>8.2672198109946606</v>
      </c>
      <c r="X48" s="186">
        <v>0</v>
      </c>
      <c r="Y48" s="186">
        <v>0</v>
      </c>
      <c r="Z48" s="186">
        <v>0</v>
      </c>
      <c r="AA48" s="186">
        <v>7.2333610624931399</v>
      </c>
      <c r="AB48" s="186">
        <v>27.005201408418198</v>
      </c>
      <c r="AC48" s="186">
        <v>30.908887774091401</v>
      </c>
      <c r="AD48" s="186">
        <v>14.555784788605299</v>
      </c>
      <c r="AE48" s="186">
        <v>48.171006420741101</v>
      </c>
      <c r="AF48" s="186">
        <v>40.466447629605298</v>
      </c>
      <c r="AG48" s="186">
        <v>39.092459529157303</v>
      </c>
      <c r="AH48" s="186">
        <v>35.252739981536799</v>
      </c>
      <c r="AI48" s="186">
        <v>35.880909515940303</v>
      </c>
      <c r="AJ48" s="186">
        <v>31.6031432375914</v>
      </c>
      <c r="AK48" s="186">
        <v>32.093538605933297</v>
      </c>
      <c r="AL48" s="186">
        <v>31.445371088676399</v>
      </c>
      <c r="AM48" s="186">
        <v>25.744028931122902</v>
      </c>
      <c r="AN48" s="186">
        <v>0.40552515361047797</v>
      </c>
      <c r="AO48" s="186">
        <v>0.29442437335201099</v>
      </c>
      <c r="AP48" s="186">
        <v>-3.6607182240493599E-2</v>
      </c>
      <c r="AQ48" s="186">
        <v>-8.4979586257845394E-2</v>
      </c>
      <c r="AR48" s="186">
        <v>-0.37669416778388198</v>
      </c>
      <c r="AS48" s="186">
        <v>-8.7551588548777301E-2</v>
      </c>
      <c r="AT48" s="186">
        <v>-0.115873672657057</v>
      </c>
      <c r="AU48" s="186">
        <v>-0.35829283870609702</v>
      </c>
      <c r="AV48" s="186">
        <v>-0.41331940189265398</v>
      </c>
      <c r="AW48" s="186">
        <v>12.9218524618855</v>
      </c>
      <c r="AX48" s="186">
        <v>18.169062130172701</v>
      </c>
      <c r="AY48" s="186">
        <v>6.7835478695515103</v>
      </c>
      <c r="AZ48" s="186">
        <v>12.6341352886301</v>
      </c>
      <c r="BA48" s="186">
        <v>4.8258698873805201</v>
      </c>
      <c r="BB48" s="186">
        <v>4.2804871227575001</v>
      </c>
      <c r="BC48" s="186">
        <v>4.4896945562910702</v>
      </c>
      <c r="BD48" s="186">
        <v>6.3563640191560298</v>
      </c>
      <c r="BE48" s="186">
        <v>5.3117090602439099</v>
      </c>
      <c r="BF48" s="187">
        <v>105.160777092147</v>
      </c>
      <c r="BG48" s="187">
        <v>110.333777451157</v>
      </c>
      <c r="BH48" s="187">
        <v>113.746298559221</v>
      </c>
      <c r="BI48" s="187">
        <v>107.657408337395</v>
      </c>
      <c r="BJ48" s="187">
        <v>99.165512591315803</v>
      </c>
      <c r="BK48" s="187">
        <v>105.974461695385</v>
      </c>
      <c r="BL48" s="187">
        <v>98.587216578011507</v>
      </c>
      <c r="BM48" s="187">
        <v>102.90772288325699</v>
      </c>
      <c r="BN48" s="187">
        <v>111.500721082333</v>
      </c>
      <c r="BO48" s="186">
        <v>61.188938068459599</v>
      </c>
      <c r="BP48" s="186">
        <v>482.70152637410598</v>
      </c>
      <c r="BQ48" s="186">
        <v>605.41839634950304</v>
      </c>
      <c r="BR48" s="186">
        <v>696.28741855079204</v>
      </c>
      <c r="BS48" s="186">
        <v>700.23503779886698</v>
      </c>
      <c r="BT48" s="186">
        <v>577.83425231865294</v>
      </c>
      <c r="BU48" s="186">
        <v>188.464358589493</v>
      </c>
      <c r="BV48" s="186">
        <v>68.607806513468702</v>
      </c>
      <c r="BW48" s="186">
        <v>83.543662690848095</v>
      </c>
      <c r="BX48" s="186">
        <v>13.079317385918401</v>
      </c>
      <c r="BY48" s="186">
        <v>16.778040870161298</v>
      </c>
      <c r="BZ48" s="186">
        <v>17.434338314116001</v>
      </c>
      <c r="CA48" s="186">
        <v>18.133982104309499</v>
      </c>
      <c r="CB48" s="186">
        <v>17.542096439668001</v>
      </c>
      <c r="CC48" s="186">
        <v>15.9495065862006</v>
      </c>
      <c r="CD48" s="186">
        <v>11.2410292037024</v>
      </c>
      <c r="CE48" s="186">
        <v>9.4597962827442394</v>
      </c>
      <c r="CF48" s="186">
        <v>8.8835718163119193</v>
      </c>
      <c r="CG48" s="186">
        <v>19.751555623293299</v>
      </c>
      <c r="CH48" s="186">
        <v>4.0285319940324298</v>
      </c>
      <c r="CI48" s="186">
        <v>3.3899056439692199</v>
      </c>
      <c r="CJ48" s="186">
        <v>3.0831885630144602</v>
      </c>
      <c r="CK48" s="186">
        <v>2.9485427461203302</v>
      </c>
      <c r="CL48" s="186">
        <v>3.1795864413805299</v>
      </c>
      <c r="CM48" s="186">
        <v>8.9047551958891606</v>
      </c>
      <c r="CN48" s="186">
        <v>15.4449307915483</v>
      </c>
      <c r="CO48" s="186">
        <v>17.481163385756201</v>
      </c>
      <c r="CP48" s="113">
        <v>54.768827551100202</v>
      </c>
      <c r="CQ48" s="113">
        <v>49.549095485365903</v>
      </c>
      <c r="CR48" s="113">
        <v>47.177572238714703</v>
      </c>
      <c r="CS48" s="113">
        <v>42.769484913332001</v>
      </c>
      <c r="CT48" s="113">
        <v>39.500590302946598</v>
      </c>
      <c r="CU48" s="113">
        <v>36.333821705849097</v>
      </c>
      <c r="CV48" s="113">
        <v>34.698041843504001</v>
      </c>
      <c r="CW48" s="113">
        <v>33.231000233473601</v>
      </c>
      <c r="CX48" s="113">
        <v>31.1583788145516</v>
      </c>
      <c r="CY48" s="186">
        <v>0.142255944740977</v>
      </c>
      <c r="CZ48" s="186">
        <v>0.35424616864346897</v>
      </c>
      <c r="DA48" s="186">
        <v>0.29042889147574602</v>
      </c>
      <c r="DB48" s="186">
        <v>0.18210714179875501</v>
      </c>
      <c r="DC48" s="186">
        <v>2.8645212670375699E-2</v>
      </c>
      <c r="DD48" s="186">
        <v>-6.0411607385387797E-2</v>
      </c>
      <c r="DE48" s="186">
        <v>-0.13891000890317301</v>
      </c>
      <c r="DF48" s="186">
        <v>-0.20117929894773601</v>
      </c>
      <c r="DG48" s="186">
        <v>-0.27153350460944597</v>
      </c>
      <c r="DH48" s="186">
        <v>11.3450314357525</v>
      </c>
      <c r="DI48" s="186">
        <v>14.0629631690965</v>
      </c>
      <c r="DJ48" s="186">
        <v>12.7275905602687</v>
      </c>
      <c r="DK48" s="186">
        <v>12.251600902805</v>
      </c>
      <c r="DL48" s="186">
        <v>11.0238562791563</v>
      </c>
      <c r="DM48" s="186">
        <v>9.2575556727646102</v>
      </c>
      <c r="DN48" s="186">
        <v>6.6086091411928098</v>
      </c>
      <c r="DO48" s="186">
        <v>6.5261816524849303</v>
      </c>
      <c r="DP48" s="186">
        <v>5.0492381928563299</v>
      </c>
      <c r="DQ48" s="187">
        <v>101.91242943445501</v>
      </c>
      <c r="DR48" s="187">
        <v>103.166514453673</v>
      </c>
      <c r="DS48" s="187">
        <v>105.26002961687399</v>
      </c>
      <c r="DT48" s="187">
        <v>106.45601246679399</v>
      </c>
      <c r="DU48" s="187">
        <v>107.005529349477</v>
      </c>
      <c r="DV48" s="187">
        <v>107.102547537747</v>
      </c>
      <c r="DW48" s="187">
        <v>104.70492639414201</v>
      </c>
      <c r="DX48" s="187">
        <v>102.8091947615</v>
      </c>
      <c r="DY48" s="187">
        <v>103.694425100725</v>
      </c>
      <c r="DZ48" s="113">
        <v>315</v>
      </c>
      <c r="EA48" s="113">
        <v>313</v>
      </c>
      <c r="EB48" s="113">
        <v>325</v>
      </c>
      <c r="EC48" s="113">
        <v>368</v>
      </c>
      <c r="ED48" s="113">
        <v>377</v>
      </c>
      <c r="EE48" s="113">
        <v>384</v>
      </c>
      <c r="EF48" s="113">
        <v>361</v>
      </c>
      <c r="EG48" s="113">
        <v>369</v>
      </c>
      <c r="EH48" s="113">
        <v>371</v>
      </c>
      <c r="EI48" s="112">
        <v>-1762.7777777777801</v>
      </c>
      <c r="EJ48" s="112">
        <v>-2547.4856230032001</v>
      </c>
      <c r="EK48" s="112">
        <v>-3135.7538461538502</v>
      </c>
      <c r="EL48" s="112">
        <v>-3447.2663043478301</v>
      </c>
      <c r="EM48" s="112">
        <v>-3502.8275862068999</v>
      </c>
      <c r="EN48" s="112">
        <v>-3540.53125</v>
      </c>
      <c r="EO48" s="112">
        <v>-3109.8919667589998</v>
      </c>
      <c r="EP48" s="112">
        <v>-2033.74796747967</v>
      </c>
      <c r="EQ48" s="114">
        <v>-3118.7574123989202</v>
      </c>
    </row>
    <row r="49" spans="1:147" x14ac:dyDescent="0.25">
      <c r="A49" s="110" t="s">
        <v>389</v>
      </c>
      <c r="B49" s="110">
        <v>5613</v>
      </c>
      <c r="C49" s="110"/>
      <c r="D49" s="185">
        <v>-27.450386544811401</v>
      </c>
      <c r="E49" s="185">
        <v>269.643686158327</v>
      </c>
      <c r="F49" s="185">
        <v>-28.8117310474919</v>
      </c>
      <c r="G49" s="185">
        <v>-13.2878235270622</v>
      </c>
      <c r="H49" s="185">
        <v>47.4115231939899</v>
      </c>
      <c r="I49" s="185">
        <v>-6.4651250231433899</v>
      </c>
      <c r="J49" s="185">
        <v>56.820268487032997</v>
      </c>
      <c r="K49" s="185">
        <v>57.576008438887399</v>
      </c>
      <c r="L49" s="185">
        <v>18.527257169788001</v>
      </c>
      <c r="M49" s="185">
        <v>-1.14437583752576</v>
      </c>
      <c r="N49" s="185">
        <v>10.442102738908901</v>
      </c>
      <c r="O49" s="185">
        <v>-2.1865886168958002</v>
      </c>
      <c r="P49" s="185">
        <v>-2.02644109414081</v>
      </c>
      <c r="Q49" s="185">
        <v>7.76749908071349</v>
      </c>
      <c r="R49" s="185">
        <v>-0.86978237879770604</v>
      </c>
      <c r="S49" s="185">
        <v>6.8351043490183496</v>
      </c>
      <c r="T49" s="185">
        <v>5.4629991927234203</v>
      </c>
      <c r="U49" s="185">
        <v>2.47556577115318</v>
      </c>
      <c r="V49" s="186">
        <v>4.7776445639657403</v>
      </c>
      <c r="W49" s="186">
        <v>4.3935567716217303</v>
      </c>
      <c r="X49" s="186">
        <v>7.7234949043218597</v>
      </c>
      <c r="Y49" s="186">
        <v>13.1840565380891</v>
      </c>
      <c r="Z49" s="186">
        <v>15.7455563408393</v>
      </c>
      <c r="AA49" s="186">
        <v>12.059291813072999</v>
      </c>
      <c r="AB49" s="186">
        <v>12.401119669450701</v>
      </c>
      <c r="AC49" s="186">
        <v>11.6332435683179</v>
      </c>
      <c r="AD49" s="186">
        <v>15.3740488145179</v>
      </c>
      <c r="AE49" s="186">
        <v>67.636745725546902</v>
      </c>
      <c r="AF49" s="186">
        <v>90.342769189914094</v>
      </c>
      <c r="AG49" s="186">
        <v>97.303431721200894</v>
      </c>
      <c r="AH49" s="186">
        <v>113.310718774004</v>
      </c>
      <c r="AI49" s="186">
        <v>111.242933265819</v>
      </c>
      <c r="AJ49" s="186">
        <v>117.96576629027599</v>
      </c>
      <c r="AK49" s="186">
        <v>107.691818417205</v>
      </c>
      <c r="AL49" s="186">
        <v>114.599761409267</v>
      </c>
      <c r="AM49" s="186">
        <v>131.66951635165901</v>
      </c>
      <c r="AN49" s="186">
        <v>0.54613941965450197</v>
      </c>
      <c r="AO49" s="186">
        <v>0.50818655263861601</v>
      </c>
      <c r="AP49" s="186">
        <v>0.75375155000198002</v>
      </c>
      <c r="AQ49" s="186">
        <v>0.53746774114677698</v>
      </c>
      <c r="AR49" s="186">
        <v>0.44529479133154698</v>
      </c>
      <c r="AS49" s="186">
        <v>0.35611008396698601</v>
      </c>
      <c r="AT49" s="186">
        <v>-0.13931661377929599</v>
      </c>
      <c r="AU49" s="186">
        <v>0.127204773163623</v>
      </c>
      <c r="AV49" s="186">
        <v>6.699842227925E-2</v>
      </c>
      <c r="AW49" s="186">
        <v>4.2607554504009304</v>
      </c>
      <c r="AX49" s="186">
        <v>3.5312516716020501</v>
      </c>
      <c r="AY49" s="186">
        <v>3.35662190886615</v>
      </c>
      <c r="AZ49" s="186">
        <v>4.9897156292921201</v>
      </c>
      <c r="BA49" s="186">
        <v>3.9771044787804599</v>
      </c>
      <c r="BB49" s="186">
        <v>4.0855279056817198</v>
      </c>
      <c r="BC49" s="186">
        <v>7.3748867470899802</v>
      </c>
      <c r="BD49" s="186">
        <v>5.1903703914188899</v>
      </c>
      <c r="BE49" s="186">
        <v>5.45475759589839</v>
      </c>
      <c r="BF49" s="187">
        <v>95.366166217824599</v>
      </c>
      <c r="BG49" s="187">
        <v>108.01356628939899</v>
      </c>
      <c r="BH49" s="187">
        <v>95.429447416134593</v>
      </c>
      <c r="BI49" s="187">
        <v>93.915506132990004</v>
      </c>
      <c r="BJ49" s="187">
        <v>104.423036582954</v>
      </c>
      <c r="BK49" s="187">
        <v>95.603024455046594</v>
      </c>
      <c r="BL49" s="187">
        <v>99.325481896979099</v>
      </c>
      <c r="BM49" s="187">
        <v>100.401438735902</v>
      </c>
      <c r="BN49" s="187">
        <v>97.170215572340496</v>
      </c>
      <c r="BO49" s="186">
        <v>75.382007067779199</v>
      </c>
      <c r="BP49" s="186">
        <v>86.048192384095003</v>
      </c>
      <c r="BQ49" s="186">
        <v>61.383234680590697</v>
      </c>
      <c r="BR49" s="186">
        <v>20.021564918113501</v>
      </c>
      <c r="BS49" s="186">
        <v>26.2171630732675</v>
      </c>
      <c r="BT49" s="186">
        <v>23.703951193144899</v>
      </c>
      <c r="BU49" s="186">
        <v>16.634865133875699</v>
      </c>
      <c r="BV49" s="186">
        <v>27.328839369554402</v>
      </c>
      <c r="BW49" s="186">
        <v>34.2395025805545</v>
      </c>
      <c r="BX49" s="186">
        <v>5.3149713137658097</v>
      </c>
      <c r="BY49" s="186">
        <v>5.7241036315951996</v>
      </c>
      <c r="BZ49" s="186">
        <v>4.0803908017920802</v>
      </c>
      <c r="CA49" s="186">
        <v>1.52000569135353</v>
      </c>
      <c r="CB49" s="186">
        <v>2.4171462824732299</v>
      </c>
      <c r="CC49" s="186">
        <v>2.70208640989246</v>
      </c>
      <c r="CD49" s="186">
        <v>2.15791309223586</v>
      </c>
      <c r="CE49" s="186">
        <v>3.6258957999210599</v>
      </c>
      <c r="CF49" s="186">
        <v>4.4250553950323601</v>
      </c>
      <c r="CG49" s="186">
        <v>7.3152128502735696</v>
      </c>
      <c r="CH49" s="186">
        <v>6.9878069975564596</v>
      </c>
      <c r="CI49" s="186">
        <v>6.9406233618898003</v>
      </c>
      <c r="CJ49" s="186">
        <v>7.6301341981182302</v>
      </c>
      <c r="CK49" s="186">
        <v>9.1942936404535391</v>
      </c>
      <c r="CL49" s="186">
        <v>10.9294929123375</v>
      </c>
      <c r="CM49" s="186">
        <v>12.2883255114956</v>
      </c>
      <c r="CN49" s="186">
        <v>13.005224876163</v>
      </c>
      <c r="CO49" s="186">
        <v>13.4775304579783</v>
      </c>
      <c r="CP49" s="113">
        <v>68.158188250032794</v>
      </c>
      <c r="CQ49" s="113">
        <v>71.6045807491261</v>
      </c>
      <c r="CR49" s="113">
        <v>76.143416522451304</v>
      </c>
      <c r="CS49" s="113">
        <v>85.291570041206</v>
      </c>
      <c r="CT49" s="113">
        <v>94.3882121874841</v>
      </c>
      <c r="CU49" s="113">
        <v>106.16263139281899</v>
      </c>
      <c r="CV49" s="113">
        <v>109.514644303854</v>
      </c>
      <c r="CW49" s="113">
        <v>112.79558071702699</v>
      </c>
      <c r="CX49" s="113">
        <v>116.57445610560301</v>
      </c>
      <c r="CY49" s="186">
        <v>0.81747101804502598</v>
      </c>
      <c r="CZ49" s="186">
        <v>0.69728734130825298</v>
      </c>
      <c r="DA49" s="186">
        <v>0.63597522437960996</v>
      </c>
      <c r="DB49" s="186">
        <v>0.58198048396662305</v>
      </c>
      <c r="DC49" s="186">
        <v>0.55542430235561502</v>
      </c>
      <c r="DD49" s="186">
        <v>0.51809372160705802</v>
      </c>
      <c r="DE49" s="186">
        <v>0.372388788023577</v>
      </c>
      <c r="DF49" s="186">
        <v>0.25256148772859199</v>
      </c>
      <c r="DG49" s="186">
        <v>0.16230052939018799</v>
      </c>
      <c r="DH49" s="186">
        <v>4.2582729958109802</v>
      </c>
      <c r="DI49" s="186">
        <v>4.07654060151987</v>
      </c>
      <c r="DJ49" s="186">
        <v>3.85256958374617</v>
      </c>
      <c r="DK49" s="186">
        <v>4.0052647754122201</v>
      </c>
      <c r="DL49" s="186">
        <v>4.0390350677834803</v>
      </c>
      <c r="DM49" s="186">
        <v>3.9897323839739101</v>
      </c>
      <c r="DN49" s="186">
        <v>4.8368985910686497</v>
      </c>
      <c r="DO49" s="186">
        <v>5.18176499588676</v>
      </c>
      <c r="DP49" s="186">
        <v>5.2729611139425003</v>
      </c>
      <c r="DQ49" s="187">
        <v>101.90996532036201</v>
      </c>
      <c r="DR49" s="187">
        <v>102.401153836025</v>
      </c>
      <c r="DS49" s="187">
        <v>100.871322898626</v>
      </c>
      <c r="DT49" s="187">
        <v>98.132269514545001</v>
      </c>
      <c r="DU49" s="187">
        <v>98.944788967922705</v>
      </c>
      <c r="DV49" s="187">
        <v>99.236324628548203</v>
      </c>
      <c r="DW49" s="187">
        <v>97.745407642354394</v>
      </c>
      <c r="DX49" s="187">
        <v>98.7134598684667</v>
      </c>
      <c r="DY49" s="187">
        <v>99.319063347506898</v>
      </c>
      <c r="DZ49" s="113">
        <v>5105</v>
      </c>
      <c r="EA49" s="113">
        <v>5184</v>
      </c>
      <c r="EB49" s="113">
        <v>5247</v>
      </c>
      <c r="EC49" s="113">
        <v>5296</v>
      </c>
      <c r="ED49" s="113">
        <v>5288</v>
      </c>
      <c r="EE49" s="113">
        <v>5367</v>
      </c>
      <c r="EF49" s="113">
        <v>5345</v>
      </c>
      <c r="EG49" s="113">
        <v>5389</v>
      </c>
      <c r="EH49" s="113">
        <v>5367</v>
      </c>
      <c r="EI49" s="112">
        <v>-1382.66425073457</v>
      </c>
      <c r="EJ49" s="112">
        <v>-1760.68885030864</v>
      </c>
      <c r="EK49" s="112">
        <v>-1159.5791881074899</v>
      </c>
      <c r="EL49" s="112">
        <v>-120.689010574018</v>
      </c>
      <c r="EM49" s="112">
        <v>430.63464447806399</v>
      </c>
      <c r="EN49" s="112">
        <v>1276.1050866405801</v>
      </c>
      <c r="EO49" s="112">
        <v>1642.61796071094</v>
      </c>
      <c r="EP49" s="112">
        <v>1881.8804973093299</v>
      </c>
      <c r="EQ49" s="114">
        <v>2605.8917458542901</v>
      </c>
    </row>
    <row r="50" spans="1:147" x14ac:dyDescent="0.25">
      <c r="A50" s="110" t="s">
        <v>388</v>
      </c>
      <c r="B50" s="110">
        <v>5472</v>
      </c>
      <c r="C50" s="110"/>
      <c r="D50" s="185">
        <v>100</v>
      </c>
      <c r="E50" s="185">
        <v>200784.99999999601</v>
      </c>
      <c r="F50" s="185">
        <v>100</v>
      </c>
      <c r="G50" s="185">
        <v>100</v>
      </c>
      <c r="H50" s="185">
        <v>2987.7297222222201</v>
      </c>
      <c r="I50" s="185">
        <v>255.201094969141</v>
      </c>
      <c r="J50" s="185">
        <v>27.030814267611301</v>
      </c>
      <c r="K50" s="185">
        <v>378.64680100608098</v>
      </c>
      <c r="L50" s="185">
        <v>101.786151199202</v>
      </c>
      <c r="M50" s="185">
        <v>20.413627538606999</v>
      </c>
      <c r="N50" s="185">
        <v>0.13701350142506299</v>
      </c>
      <c r="O50" s="185">
        <v>8.7797419073700294</v>
      </c>
      <c r="P50" s="185">
        <v>35.204162867455601</v>
      </c>
      <c r="Q50" s="185">
        <v>18.625862458100102</v>
      </c>
      <c r="R50" s="185">
        <v>32.770321290508498</v>
      </c>
      <c r="S50" s="185">
        <v>15.112940177681701</v>
      </c>
      <c r="T50" s="185">
        <v>21.7716344112741</v>
      </c>
      <c r="U50" s="185">
        <v>21.227582499839698</v>
      </c>
      <c r="V50" s="186">
        <v>2.0311466260619301E-2</v>
      </c>
      <c r="W50" s="186">
        <v>6.8327366964874203E-5</v>
      </c>
      <c r="X50" s="186">
        <v>0</v>
      </c>
      <c r="Y50" s="186">
        <v>0</v>
      </c>
      <c r="Z50" s="186">
        <v>0.76028074323834605</v>
      </c>
      <c r="AA50" s="186">
        <v>16.037053478634199</v>
      </c>
      <c r="AB50" s="186">
        <v>40.844480901587197</v>
      </c>
      <c r="AC50" s="186">
        <v>9.7804512115475504</v>
      </c>
      <c r="AD50" s="186">
        <v>22.887469570323098</v>
      </c>
      <c r="AE50" s="186">
        <v>121.24165185103401</v>
      </c>
      <c r="AF50" s="186">
        <v>123.55937374933799</v>
      </c>
      <c r="AG50" s="186">
        <v>113.963060372892</v>
      </c>
      <c r="AH50" s="186">
        <v>80.477539679383199</v>
      </c>
      <c r="AI50" s="186">
        <v>85.834546436576204</v>
      </c>
      <c r="AJ50" s="186">
        <v>60.711728760444302</v>
      </c>
      <c r="AK50" s="186">
        <v>82.548841864736104</v>
      </c>
      <c r="AL50" s="186">
        <v>64.426040898274394</v>
      </c>
      <c r="AM50" s="186">
        <v>53.709855412432397</v>
      </c>
      <c r="AN50" s="186">
        <v>3.4014861169535799</v>
      </c>
      <c r="AO50" s="186">
        <v>3.2694847577522901</v>
      </c>
      <c r="AP50" s="186">
        <v>2.8350457677821499</v>
      </c>
      <c r="AQ50" s="186">
        <v>2.1845959965985999</v>
      </c>
      <c r="AR50" s="186">
        <v>1.0236147750173801</v>
      </c>
      <c r="AS50" s="186">
        <v>0.309573835169974</v>
      </c>
      <c r="AT50" s="186">
        <v>8.042701751221E-2</v>
      </c>
      <c r="AU50" s="186">
        <v>-2.2466123211824202E-2</v>
      </c>
      <c r="AV50" s="186">
        <v>0.177737163031426</v>
      </c>
      <c r="AW50" s="186">
        <v>10.011147109187499</v>
      </c>
      <c r="AX50" s="186">
        <v>8.9670072982261395</v>
      </c>
      <c r="AY50" s="186">
        <v>8.2821040761146207</v>
      </c>
      <c r="AZ50" s="186">
        <v>6.1770556699109704</v>
      </c>
      <c r="BA50" s="186">
        <v>5.8435102877639196</v>
      </c>
      <c r="BB50" s="186">
        <v>3.93318309285196</v>
      </c>
      <c r="BC50" s="186">
        <v>14.5839755429518</v>
      </c>
      <c r="BD50" s="186">
        <v>4.9177111796513104</v>
      </c>
      <c r="BE50" s="186">
        <v>7.6786963509927597</v>
      </c>
      <c r="BF50" s="187">
        <v>116.014596597116</v>
      </c>
      <c r="BG50" s="187">
        <v>94.732387320308504</v>
      </c>
      <c r="BH50" s="187">
        <v>103.44756819573099</v>
      </c>
      <c r="BI50" s="187">
        <v>145.373571164959</v>
      </c>
      <c r="BJ50" s="187">
        <v>116.017301284133</v>
      </c>
      <c r="BK50" s="187">
        <v>141.13668801767801</v>
      </c>
      <c r="BL50" s="187">
        <v>100.613120724252</v>
      </c>
      <c r="BM50" s="187">
        <v>120.237744240754</v>
      </c>
      <c r="BN50" s="187">
        <v>115.910635192839</v>
      </c>
      <c r="BO50" s="186">
        <v>444.21204649646</v>
      </c>
      <c r="BP50" s="186">
        <v>498.89208527950899</v>
      </c>
      <c r="BQ50" s="186">
        <v>539.11780145555804</v>
      </c>
      <c r="BR50" s="186">
        <v>1061.6663908282101</v>
      </c>
      <c r="BS50" s="186">
        <v>14684.5298804781</v>
      </c>
      <c r="BT50" s="186">
        <v>636.023400736388</v>
      </c>
      <c r="BU50" s="186">
        <v>178.07215472448399</v>
      </c>
      <c r="BV50" s="186">
        <v>185.88093265732701</v>
      </c>
      <c r="BW50" s="186">
        <v>123.630658312088</v>
      </c>
      <c r="BX50" s="186">
        <v>12.1851570430949</v>
      </c>
      <c r="BY50" s="186">
        <v>9.7085291490398191</v>
      </c>
      <c r="BZ50" s="186">
        <v>9.9323250767781204</v>
      </c>
      <c r="CA50" s="186">
        <v>17.076442157064001</v>
      </c>
      <c r="CB50" s="186">
        <v>18.057899308197399</v>
      </c>
      <c r="CC50" s="186">
        <v>21.373440537041901</v>
      </c>
      <c r="CD50" s="186">
        <v>23.596728101745398</v>
      </c>
      <c r="CE50" s="186">
        <v>25.511837997876899</v>
      </c>
      <c r="CF50" s="186">
        <v>22.516843785555398</v>
      </c>
      <c r="CG50" s="186">
        <v>3.0419422357150201</v>
      </c>
      <c r="CH50" s="186">
        <v>2.12218882442445</v>
      </c>
      <c r="CI50" s="186">
        <v>2.0162848220830001</v>
      </c>
      <c r="CJ50" s="186">
        <v>1.91398341391178</v>
      </c>
      <c r="CK50" s="186">
        <v>0.16089582040617201</v>
      </c>
      <c r="CL50" s="186">
        <v>4.0987944278422601</v>
      </c>
      <c r="CM50" s="186">
        <v>15.235299840587199</v>
      </c>
      <c r="CN50" s="186">
        <v>16.534121340587902</v>
      </c>
      <c r="CO50" s="186">
        <v>20.355966346302999</v>
      </c>
      <c r="CP50" s="113">
        <v>150.64319851618399</v>
      </c>
      <c r="CQ50" s="113">
        <v>144.766765283251</v>
      </c>
      <c r="CR50" s="113">
        <v>134.77251644309899</v>
      </c>
      <c r="CS50" s="113">
        <v>115.356352696748</v>
      </c>
      <c r="CT50" s="113">
        <v>102.796880836825</v>
      </c>
      <c r="CU50" s="113">
        <v>89.046196720222099</v>
      </c>
      <c r="CV50" s="113">
        <v>82.462617623002402</v>
      </c>
      <c r="CW50" s="113">
        <v>73.763988618458995</v>
      </c>
      <c r="CX50" s="113">
        <v>67.719679035789497</v>
      </c>
      <c r="CY50" s="186">
        <v>4.8430417357765698</v>
      </c>
      <c r="CZ50" s="186">
        <v>4.4212572937553896</v>
      </c>
      <c r="DA50" s="186">
        <v>3.9462976489639301</v>
      </c>
      <c r="DB50" s="186">
        <v>3.17151250577087</v>
      </c>
      <c r="DC50" s="186">
        <v>2.4782371201490099</v>
      </c>
      <c r="DD50" s="186">
        <v>1.7742703534678901</v>
      </c>
      <c r="DE50" s="186">
        <v>1.2374186704768499</v>
      </c>
      <c r="DF50" s="186">
        <v>0.72338299099195802</v>
      </c>
      <c r="DG50" s="186">
        <v>0.29514860076400601</v>
      </c>
      <c r="DH50" s="186">
        <v>13.294631233986101</v>
      </c>
      <c r="DI50" s="186">
        <v>12.295566582222801</v>
      </c>
      <c r="DJ50" s="186">
        <v>11.059019994422099</v>
      </c>
      <c r="DK50" s="186">
        <v>8.9517715478066506</v>
      </c>
      <c r="DL50" s="186">
        <v>7.6906074352373803</v>
      </c>
      <c r="DM50" s="186">
        <v>6.3487784489973302</v>
      </c>
      <c r="DN50" s="186">
        <v>7.4043687052507901</v>
      </c>
      <c r="DO50" s="186">
        <v>6.7430982524977097</v>
      </c>
      <c r="DP50" s="186">
        <v>7.0772488085412997</v>
      </c>
      <c r="DQ50" s="187">
        <v>103.87836907389899</v>
      </c>
      <c r="DR50" s="187">
        <v>101.868492114021</v>
      </c>
      <c r="DS50" s="187">
        <v>102.90141099498101</v>
      </c>
      <c r="DT50" s="187">
        <v>112.734720457043</v>
      </c>
      <c r="DU50" s="187">
        <v>114.738806678195</v>
      </c>
      <c r="DV50" s="187">
        <v>120.19076549673299</v>
      </c>
      <c r="DW50" s="187">
        <v>121.109036234768</v>
      </c>
      <c r="DX50" s="187">
        <v>124.21144787179399</v>
      </c>
      <c r="DY50" s="187">
        <v>118.672872125301</v>
      </c>
      <c r="DZ50" s="113">
        <v>333</v>
      </c>
      <c r="EA50" s="113">
        <v>362</v>
      </c>
      <c r="EB50" s="113">
        <v>373</v>
      </c>
      <c r="EC50" s="113">
        <v>370</v>
      </c>
      <c r="ED50" s="113">
        <v>419</v>
      </c>
      <c r="EE50" s="113">
        <v>404</v>
      </c>
      <c r="EF50" s="113">
        <v>422</v>
      </c>
      <c r="EG50" s="113">
        <v>490</v>
      </c>
      <c r="EH50" s="113">
        <v>507</v>
      </c>
      <c r="EI50" s="112">
        <v>2770.3903903903902</v>
      </c>
      <c r="EJ50" s="112">
        <v>2542.9088397790101</v>
      </c>
      <c r="EK50" s="112">
        <v>2107.0938337801599</v>
      </c>
      <c r="EL50" s="112">
        <v>134.243243243243</v>
      </c>
      <c r="EM50" s="112">
        <v>-625.78758949880705</v>
      </c>
      <c r="EN50" s="112">
        <v>-1785.75</v>
      </c>
      <c r="EO50" s="112">
        <v>-103.95971563981</v>
      </c>
      <c r="EP50" s="112">
        <v>-771.13061224489797</v>
      </c>
      <c r="EQ50" s="114">
        <v>-762.57790927021699</v>
      </c>
    </row>
    <row r="51" spans="1:147" x14ac:dyDescent="0.25">
      <c r="A51" s="110" t="s">
        <v>387</v>
      </c>
      <c r="B51" s="110">
        <v>5473</v>
      </c>
      <c r="C51" s="110"/>
      <c r="D51" s="185">
        <v>135.66111306462301</v>
      </c>
      <c r="E51" s="185">
        <v>475.29087536112797</v>
      </c>
      <c r="F51" s="185">
        <v>483.33269520899597</v>
      </c>
      <c r="G51" s="185">
        <v>43.573184957700803</v>
      </c>
      <c r="H51" s="185">
        <v>100</v>
      </c>
      <c r="I51" s="185">
        <v>714.41920176584699</v>
      </c>
      <c r="J51" s="185">
        <v>6.6182153425369803</v>
      </c>
      <c r="K51" s="185">
        <v>100</v>
      </c>
      <c r="L51" s="185">
        <v>1381.2617347892799</v>
      </c>
      <c r="M51" s="185">
        <v>5.5753682008675698</v>
      </c>
      <c r="N51" s="185">
        <v>18.704097638787701</v>
      </c>
      <c r="O51" s="185">
        <v>11.5017442427018</v>
      </c>
      <c r="P51" s="185">
        <v>13.5821984579831</v>
      </c>
      <c r="Q51" s="185">
        <v>11.907405383494</v>
      </c>
      <c r="R51" s="185">
        <v>12.3553012754231</v>
      </c>
      <c r="S51" s="185">
        <v>0.41811589835863699</v>
      </c>
      <c r="T51" s="185">
        <v>11.4058030913357</v>
      </c>
      <c r="U51" s="185">
        <v>23.042606499631301</v>
      </c>
      <c r="V51" s="186">
        <v>4.1708941012587797</v>
      </c>
      <c r="W51" s="186">
        <v>4.6172017664322897</v>
      </c>
      <c r="X51" s="186">
        <v>2.61853457712879</v>
      </c>
      <c r="Y51" s="186">
        <v>26.508510317940299</v>
      </c>
      <c r="Z51" s="186">
        <v>30.318073845140599</v>
      </c>
      <c r="AA51" s="186">
        <v>1.93503033812418</v>
      </c>
      <c r="AB51" s="186">
        <v>5.9655308722900902</v>
      </c>
      <c r="AC51" s="186">
        <v>0</v>
      </c>
      <c r="AD51" s="186">
        <v>2.1217362837604399</v>
      </c>
      <c r="AE51" s="186">
        <v>79.102549828729295</v>
      </c>
      <c r="AF51" s="186">
        <v>67.378290294726597</v>
      </c>
      <c r="AG51" s="186">
        <v>60.187918992201901</v>
      </c>
      <c r="AH51" s="186">
        <v>52.563370162162201</v>
      </c>
      <c r="AI51" s="186">
        <v>99.460889308203903</v>
      </c>
      <c r="AJ51" s="186">
        <v>84.523437797204096</v>
      </c>
      <c r="AK51" s="186">
        <v>65.107816229927906</v>
      </c>
      <c r="AL51" s="186">
        <v>57.702940573723197</v>
      </c>
      <c r="AM51" s="186">
        <v>49.141076886105203</v>
      </c>
      <c r="AN51" s="186">
        <v>1.54621834002137</v>
      </c>
      <c r="AO51" s="186">
        <v>0.98066114948794503</v>
      </c>
      <c r="AP51" s="186">
        <v>0.51975390580902003</v>
      </c>
      <c r="AQ51" s="186">
        <v>0.40780232069618699</v>
      </c>
      <c r="AR51" s="186">
        <v>0.24245066334384799</v>
      </c>
      <c r="AS51" s="186">
        <v>7.6637125002172193E-2</v>
      </c>
      <c r="AT51" s="186">
        <v>-0.368355541537705</v>
      </c>
      <c r="AU51" s="186">
        <v>-0.49123939819631901</v>
      </c>
      <c r="AV51" s="186">
        <v>-0.17931958790150501</v>
      </c>
      <c r="AW51" s="186">
        <v>6.8592351331900101</v>
      </c>
      <c r="AX51" s="186">
        <v>5.6495294020304598</v>
      </c>
      <c r="AY51" s="186">
        <v>4.9184499404270801</v>
      </c>
      <c r="AZ51" s="186">
        <v>4.8808414754141802</v>
      </c>
      <c r="BA51" s="186">
        <v>2.1449293018554201</v>
      </c>
      <c r="BB51" s="186">
        <v>1.9117027418746</v>
      </c>
      <c r="BC51" s="186">
        <v>1.4019313625652901</v>
      </c>
      <c r="BD51" s="186">
        <v>1.2000093722941001</v>
      </c>
      <c r="BE51" s="186">
        <v>1.1524510750132799</v>
      </c>
      <c r="BF51" s="187">
        <v>100.26302748001901</v>
      </c>
      <c r="BG51" s="187">
        <v>116.326730171528</v>
      </c>
      <c r="BH51" s="187">
        <v>107.646136439024</v>
      </c>
      <c r="BI51" s="187">
        <v>110.02211072544701</v>
      </c>
      <c r="BJ51" s="187">
        <v>111.117194499851</v>
      </c>
      <c r="BK51" s="187">
        <v>111.75709005484499</v>
      </c>
      <c r="BL51" s="187">
        <v>98.665856198217995</v>
      </c>
      <c r="BM51" s="187">
        <v>110.759817452665</v>
      </c>
      <c r="BN51" s="187">
        <v>127.73158902633</v>
      </c>
      <c r="BO51" s="186">
        <v>742.30196542317401</v>
      </c>
      <c r="BP51" s="186">
        <v>551.04043747958701</v>
      </c>
      <c r="BQ51" s="186">
        <v>638.79961211630098</v>
      </c>
      <c r="BR51" s="186">
        <v>150.72756468022601</v>
      </c>
      <c r="BS51" s="186">
        <v>804.87130782807196</v>
      </c>
      <c r="BT51" s="186">
        <v>1245.8105658695199</v>
      </c>
      <c r="BU51" s="186">
        <v>601.81529762149705</v>
      </c>
      <c r="BV51" s="186">
        <v>857.89001852164699</v>
      </c>
      <c r="BW51" s="186">
        <v>100</v>
      </c>
      <c r="BX51" s="186">
        <v>12.8618776610042</v>
      </c>
      <c r="BY51" s="186">
        <v>14.0189444410821</v>
      </c>
      <c r="BZ51" s="186">
        <v>13.473042845253101</v>
      </c>
      <c r="CA51" s="186">
        <v>12.6265351837724</v>
      </c>
      <c r="CB51" s="186">
        <v>12.332924651418599</v>
      </c>
      <c r="CC51" s="186">
        <v>13.6048623681774</v>
      </c>
      <c r="CD51" s="186">
        <v>9.8310808106308105</v>
      </c>
      <c r="CE51" s="186">
        <v>9.8633645669992394</v>
      </c>
      <c r="CF51" s="186">
        <v>12.114550206200001</v>
      </c>
      <c r="CG51" s="186">
        <v>1.94968548082988</v>
      </c>
      <c r="CH51" s="186">
        <v>2.8738573872142101</v>
      </c>
      <c r="CI51" s="186">
        <v>2.3795263919573899</v>
      </c>
      <c r="CJ51" s="186">
        <v>8.7488376595080304</v>
      </c>
      <c r="CK51" s="186">
        <v>15.5626021521139</v>
      </c>
      <c r="CL51" s="186">
        <v>15.0168123787718</v>
      </c>
      <c r="CM51" s="186">
        <v>14.7541085635636</v>
      </c>
      <c r="CN51" s="186">
        <v>14.0064350078851</v>
      </c>
      <c r="CO51" s="186">
        <v>9.1867202337017808</v>
      </c>
      <c r="CP51" s="113">
        <v>96.493508607150901</v>
      </c>
      <c r="CQ51" s="113">
        <v>87.162739188622297</v>
      </c>
      <c r="CR51" s="113">
        <v>77.667744663667506</v>
      </c>
      <c r="CS51" s="113">
        <v>68.889825411498094</v>
      </c>
      <c r="CT51" s="113">
        <v>71.844287277509295</v>
      </c>
      <c r="CU51" s="113">
        <v>73.251966564431498</v>
      </c>
      <c r="CV51" s="113">
        <v>72.690823096134807</v>
      </c>
      <c r="CW51" s="113">
        <v>71.766288047003798</v>
      </c>
      <c r="CX51" s="113">
        <v>70.170053035956698</v>
      </c>
      <c r="CY51" s="186">
        <v>2.1841270692170198</v>
      </c>
      <c r="CZ51" s="186">
        <v>1.7512202823801699</v>
      </c>
      <c r="DA51" s="186">
        <v>1.36728812050563</v>
      </c>
      <c r="DB51" s="186">
        <v>1.0402666169372801</v>
      </c>
      <c r="DC51" s="186">
        <v>0.73375513438561002</v>
      </c>
      <c r="DD51" s="186">
        <v>0.437928902463328</v>
      </c>
      <c r="DE51" s="186">
        <v>0.16189443197949499</v>
      </c>
      <c r="DF51" s="186">
        <v>-4.23756502060635E-2</v>
      </c>
      <c r="DG51" s="186">
        <v>-0.152271320900075</v>
      </c>
      <c r="DH51" s="186">
        <v>7.3224773482294498</v>
      </c>
      <c r="DI51" s="186">
        <v>6.80977073234404</v>
      </c>
      <c r="DJ51" s="186">
        <v>6.2515315213685199</v>
      </c>
      <c r="DK51" s="186">
        <v>5.7977833884851604</v>
      </c>
      <c r="DL51" s="186">
        <v>4.8682678507476096</v>
      </c>
      <c r="DM51" s="186">
        <v>3.8493636892146501</v>
      </c>
      <c r="DN51" s="186">
        <v>2.9815230747841701</v>
      </c>
      <c r="DO51" s="186">
        <v>2.2498105437130902</v>
      </c>
      <c r="DP51" s="186">
        <v>1.5419712464241799</v>
      </c>
      <c r="DQ51" s="187">
        <v>108.369985504284</v>
      </c>
      <c r="DR51" s="187">
        <v>109.842303129304</v>
      </c>
      <c r="DS51" s="187">
        <v>109.395784534265</v>
      </c>
      <c r="DT51" s="187">
        <v>108.541120778929</v>
      </c>
      <c r="DU51" s="187">
        <v>108.930577463711</v>
      </c>
      <c r="DV51" s="187">
        <v>111.350424926492</v>
      </c>
      <c r="DW51" s="187">
        <v>107.540124382285</v>
      </c>
      <c r="DX51" s="187">
        <v>108.191360919476</v>
      </c>
      <c r="DY51" s="187">
        <v>111.63244410001801</v>
      </c>
      <c r="DZ51" s="113">
        <v>916</v>
      </c>
      <c r="EA51" s="113">
        <v>944</v>
      </c>
      <c r="EB51" s="113">
        <v>958</v>
      </c>
      <c r="EC51" s="113">
        <v>980</v>
      </c>
      <c r="ED51" s="113">
        <v>982</v>
      </c>
      <c r="EE51" s="113">
        <v>968</v>
      </c>
      <c r="EF51" s="113">
        <v>993</v>
      </c>
      <c r="EG51" s="113">
        <v>999</v>
      </c>
      <c r="EH51" s="113">
        <v>1001</v>
      </c>
      <c r="EI51" s="112">
        <v>-889.65283842794804</v>
      </c>
      <c r="EJ51" s="112">
        <v>-1405.4406779661001</v>
      </c>
      <c r="EK51" s="112">
        <v>-1700.5187891440501</v>
      </c>
      <c r="EL51" s="112">
        <v>-1056.2693877551001</v>
      </c>
      <c r="EM51" s="112">
        <v>-2637.8778004073301</v>
      </c>
      <c r="EN51" s="112">
        <v>-3093.5640495867801</v>
      </c>
      <c r="EO51" s="112">
        <v>-2794.8600201409899</v>
      </c>
      <c r="EP51" s="112">
        <v>-3222.2742742742698</v>
      </c>
      <c r="EQ51" s="114">
        <v>-4115.3026973026999</v>
      </c>
    </row>
    <row r="52" spans="1:147" x14ac:dyDescent="0.25">
      <c r="A52" s="110" t="s">
        <v>386</v>
      </c>
      <c r="B52" s="110">
        <v>5622</v>
      </c>
      <c r="C52" s="110"/>
      <c r="D52" s="185">
        <v>100</v>
      </c>
      <c r="E52" s="185">
        <v>100</v>
      </c>
      <c r="F52" s="185">
        <v>18.0730353462165</v>
      </c>
      <c r="G52" s="185">
        <v>100</v>
      </c>
      <c r="H52" s="185">
        <v>201.76022240240999</v>
      </c>
      <c r="I52" s="185">
        <v>623.96655732174497</v>
      </c>
      <c r="J52" s="185">
        <v>29.551913421832499</v>
      </c>
      <c r="K52" s="185">
        <v>1316.72371937256</v>
      </c>
      <c r="L52" s="185">
        <v>2509.2471539613698</v>
      </c>
      <c r="M52" s="185">
        <v>9.3773030207287498</v>
      </c>
      <c r="N52" s="185">
        <v>6.6887290254069098</v>
      </c>
      <c r="O52" s="185">
        <v>2.9983212475210501</v>
      </c>
      <c r="P52" s="185">
        <v>17.748356549672199</v>
      </c>
      <c r="Q52" s="185">
        <v>2.3934448702935001</v>
      </c>
      <c r="R52" s="185">
        <v>4.8531149693987397</v>
      </c>
      <c r="S52" s="185">
        <v>4.5755859918891</v>
      </c>
      <c r="T52" s="185">
        <v>6.0462227477768504</v>
      </c>
      <c r="U52" s="185">
        <v>7.2298338704054101</v>
      </c>
      <c r="V52" s="186">
        <v>0</v>
      </c>
      <c r="W52" s="186">
        <v>0</v>
      </c>
      <c r="X52" s="186">
        <v>15.9952623415898</v>
      </c>
      <c r="Y52" s="186">
        <v>0</v>
      </c>
      <c r="Z52" s="186">
        <v>1.20076631474232</v>
      </c>
      <c r="AA52" s="186">
        <v>0.81082719875947995</v>
      </c>
      <c r="AB52" s="186">
        <v>14.5268962778951</v>
      </c>
      <c r="AC52" s="186">
        <v>0.486358194737954</v>
      </c>
      <c r="AD52" s="186">
        <v>0.309620210951005</v>
      </c>
      <c r="AE52" s="186">
        <v>13.3511187429612</v>
      </c>
      <c r="AF52" s="186">
        <v>12.5813859809817</v>
      </c>
      <c r="AG52" s="186">
        <v>0</v>
      </c>
      <c r="AH52" s="186">
        <v>0</v>
      </c>
      <c r="AI52" s="186">
        <v>0</v>
      </c>
      <c r="AJ52" s="186">
        <v>0</v>
      </c>
      <c r="AK52" s="186">
        <v>0</v>
      </c>
      <c r="AL52" s="186">
        <v>0</v>
      </c>
      <c r="AM52" s="186">
        <v>0</v>
      </c>
      <c r="AN52" s="186">
        <v>-8.5975894600624797E-2</v>
      </c>
      <c r="AO52" s="186">
        <v>-0.11954376134995</v>
      </c>
      <c r="AP52" s="186">
        <v>-7.9296567739268506E-2</v>
      </c>
      <c r="AQ52" s="186">
        <v>-0.28242139865670501</v>
      </c>
      <c r="AR52" s="186">
        <v>-0.44602233645899397</v>
      </c>
      <c r="AS52" s="186">
        <v>-0.45090243287607201</v>
      </c>
      <c r="AT52" s="186">
        <v>-0.57913924373759096</v>
      </c>
      <c r="AU52" s="186">
        <v>-0.30302320978663799</v>
      </c>
      <c r="AV52" s="186">
        <v>-0.401443952786742</v>
      </c>
      <c r="AW52" s="186">
        <v>2.0380657235977502</v>
      </c>
      <c r="AX52" s="186">
        <v>1.9773539021470099</v>
      </c>
      <c r="AY52" s="186">
        <v>18.620474505573899</v>
      </c>
      <c r="AZ52" s="186">
        <v>5.6553833363408899</v>
      </c>
      <c r="BA52" s="186">
        <v>1.3645728293217501</v>
      </c>
      <c r="BB52" s="186">
        <v>1.4824993203229699</v>
      </c>
      <c r="BC52" s="186">
        <v>0.13446613677431901</v>
      </c>
      <c r="BD52" s="186">
        <v>0.23064576013327601</v>
      </c>
      <c r="BE52" s="186">
        <v>3.62549162737887</v>
      </c>
      <c r="BF52" s="187">
        <v>107.820514083557</v>
      </c>
      <c r="BG52" s="187">
        <v>104.812819766267</v>
      </c>
      <c r="BH52" s="187">
        <v>86.429340786336098</v>
      </c>
      <c r="BI52" s="187">
        <v>113.392249137614</v>
      </c>
      <c r="BJ52" s="187">
        <v>100.586245123227</v>
      </c>
      <c r="BK52" s="187">
        <v>103.00751694930101</v>
      </c>
      <c r="BL52" s="187">
        <v>104.01711775772</v>
      </c>
      <c r="BM52" s="187">
        <v>105.83414152322899</v>
      </c>
      <c r="BN52" s="187">
        <v>103.308870190178</v>
      </c>
      <c r="BO52" s="186">
        <v>100</v>
      </c>
      <c r="BP52" s="186">
        <v>100</v>
      </c>
      <c r="BQ52" s="186">
        <v>297.10346008768403</v>
      </c>
      <c r="BR52" s="186">
        <v>409.64944918922998</v>
      </c>
      <c r="BS52" s="186">
        <v>289.48538108786499</v>
      </c>
      <c r="BT52" s="186">
        <v>208.23531806736401</v>
      </c>
      <c r="BU52" s="186">
        <v>105.924587760384</v>
      </c>
      <c r="BV52" s="186">
        <v>213.32476376647099</v>
      </c>
      <c r="BW52" s="186">
        <v>140.94053402173401</v>
      </c>
      <c r="BX52" s="186">
        <v>11.3919244812983</v>
      </c>
      <c r="BY52" s="186">
        <v>9.1837439197938</v>
      </c>
      <c r="BZ52" s="186">
        <v>8.0877624792501503</v>
      </c>
      <c r="CA52" s="186">
        <v>9.5719996907325999</v>
      </c>
      <c r="CB52" s="186">
        <v>8.0478397731588398</v>
      </c>
      <c r="CC52" s="186">
        <v>7.1686523301920504</v>
      </c>
      <c r="CD52" s="186">
        <v>6.7585340918422903</v>
      </c>
      <c r="CE52" s="186">
        <v>7.2941443158091204</v>
      </c>
      <c r="CF52" s="186">
        <v>4.9887126126123</v>
      </c>
      <c r="CG52" s="186">
        <v>2.52272787914512</v>
      </c>
      <c r="CH52" s="186">
        <v>2.1685025072416102</v>
      </c>
      <c r="CI52" s="186">
        <v>4.9883849172356998</v>
      </c>
      <c r="CJ52" s="186">
        <v>3.9792840331358001</v>
      </c>
      <c r="CK52" s="186">
        <v>3.8656052302009698</v>
      </c>
      <c r="CL52" s="186">
        <v>3.9189884537692499</v>
      </c>
      <c r="CM52" s="186">
        <v>6.8550108789967803</v>
      </c>
      <c r="CN52" s="186">
        <v>3.6965590816452898</v>
      </c>
      <c r="CO52" s="186">
        <v>3.7300937221491099</v>
      </c>
      <c r="CP52" s="113">
        <v>26.196375063732201</v>
      </c>
      <c r="CQ52" s="113">
        <v>21.759559886605899</v>
      </c>
      <c r="CR52" s="113">
        <v>14.750446322654399</v>
      </c>
      <c r="CS52" s="113">
        <v>7.6564975649593396</v>
      </c>
      <c r="CT52" s="113">
        <v>4.8274802099290701</v>
      </c>
      <c r="CU52" s="113">
        <v>2.3153719113025701</v>
      </c>
      <c r="CV52" s="113">
        <v>0</v>
      </c>
      <c r="CW52" s="113">
        <v>0</v>
      </c>
      <c r="CX52" s="113">
        <v>0</v>
      </c>
      <c r="CY52" s="186">
        <v>0.40038286875368101</v>
      </c>
      <c r="CZ52" s="186">
        <v>0.20339457454964199</v>
      </c>
      <c r="DA52" s="186">
        <v>8.8335937065897804E-2</v>
      </c>
      <c r="DB52" s="186">
        <v>-7.5240822098183793E-2</v>
      </c>
      <c r="DC52" s="186">
        <v>-0.21323190587847199</v>
      </c>
      <c r="DD52" s="186">
        <v>-0.28378934673857797</v>
      </c>
      <c r="DE52" s="186">
        <v>-0.370399875910152</v>
      </c>
      <c r="DF52" s="186">
        <v>-0.409518806995884</v>
      </c>
      <c r="DG52" s="186">
        <v>-0.43576657714252598</v>
      </c>
      <c r="DH52" s="186">
        <v>4.2134785835622104</v>
      </c>
      <c r="DI52" s="186">
        <v>4.0175148152740903</v>
      </c>
      <c r="DJ52" s="186">
        <v>7.2215194048508202</v>
      </c>
      <c r="DK52" s="186">
        <v>6.7079062398272002</v>
      </c>
      <c r="DL52" s="186">
        <v>5.7805088632715602</v>
      </c>
      <c r="DM52" s="186">
        <v>5.6025781826103298</v>
      </c>
      <c r="DN52" s="186">
        <v>5.2140185718252896</v>
      </c>
      <c r="DO52" s="186">
        <v>1.8611483706818901</v>
      </c>
      <c r="DP52" s="186">
        <v>1.38381883637881</v>
      </c>
      <c r="DQ52" s="187">
        <v>108.200316729747</v>
      </c>
      <c r="DR52" s="187">
        <v>105.67431292977101</v>
      </c>
      <c r="DS52" s="187">
        <v>100.963779043936</v>
      </c>
      <c r="DT52" s="187">
        <v>102.868860932335</v>
      </c>
      <c r="DU52" s="187">
        <v>102.097177097889</v>
      </c>
      <c r="DV52" s="187">
        <v>101.29894092286899</v>
      </c>
      <c r="DW52" s="187">
        <v>101.188064899959</v>
      </c>
      <c r="DX52" s="187">
        <v>105.289177774425</v>
      </c>
      <c r="DY52" s="187">
        <v>103.27284791247</v>
      </c>
      <c r="DZ52" s="113">
        <v>487</v>
      </c>
      <c r="EA52" s="113">
        <v>495</v>
      </c>
      <c r="EB52" s="113">
        <v>511</v>
      </c>
      <c r="EC52" s="113">
        <v>516</v>
      </c>
      <c r="ED52" s="113">
        <v>547</v>
      </c>
      <c r="EE52" s="113">
        <v>548</v>
      </c>
      <c r="EF52" s="113">
        <v>577</v>
      </c>
      <c r="EG52" s="113">
        <v>583</v>
      </c>
      <c r="EH52" s="113">
        <v>607</v>
      </c>
      <c r="EI52" s="112">
        <v>-4426.45790554415</v>
      </c>
      <c r="EJ52" s="112">
        <v>-4715.7878787878799</v>
      </c>
      <c r="EK52" s="112">
        <v>-3862.1193737769099</v>
      </c>
      <c r="EL52" s="112">
        <v>-4924.47093023256</v>
      </c>
      <c r="EM52" s="112">
        <v>-4713.6435100548397</v>
      </c>
      <c r="EN52" s="112">
        <v>-4920.4434306569301</v>
      </c>
      <c r="EO52" s="112">
        <v>-4141.6048526863096</v>
      </c>
      <c r="EP52" s="112">
        <v>-4371.9296740994896</v>
      </c>
      <c r="EQ52" s="114">
        <v>-4531.6622734761104</v>
      </c>
    </row>
    <row r="53" spans="1:147" x14ac:dyDescent="0.25">
      <c r="A53" s="110" t="s">
        <v>385</v>
      </c>
      <c r="B53" s="110">
        <v>5515</v>
      </c>
      <c r="C53" s="110"/>
      <c r="D53" s="185">
        <v>1282.8458443562599</v>
      </c>
      <c r="E53" s="185">
        <v>930.915446634967</v>
      </c>
      <c r="F53" s="185">
        <v>119.874373689007</v>
      </c>
      <c r="G53" s="185">
        <v>-11.9946033029748</v>
      </c>
      <c r="H53" s="185">
        <v>9.9393394583952492</v>
      </c>
      <c r="I53" s="185">
        <v>14053.929245581499</v>
      </c>
      <c r="J53" s="185">
        <v>195.813172861656</v>
      </c>
      <c r="K53" s="185">
        <v>745.20716300250604</v>
      </c>
      <c r="L53" s="185">
        <v>251.986985189622</v>
      </c>
      <c r="M53" s="185">
        <v>18.684181585975399</v>
      </c>
      <c r="N53" s="185">
        <v>25.71191670828</v>
      </c>
      <c r="O53" s="185">
        <v>21.489395992303201</v>
      </c>
      <c r="P53" s="185">
        <v>-4.3187778424238203</v>
      </c>
      <c r="Q53" s="185">
        <v>13.4636854669172</v>
      </c>
      <c r="R53" s="185">
        <v>60.594911365412301</v>
      </c>
      <c r="S53" s="185">
        <v>17.716568188724601</v>
      </c>
      <c r="T53" s="185">
        <v>19.2000163342334</v>
      </c>
      <c r="U53" s="185">
        <v>15.367944243411801</v>
      </c>
      <c r="V53" s="186">
        <v>1.7596032622214299</v>
      </c>
      <c r="W53" s="186">
        <v>3.5846814044253001</v>
      </c>
      <c r="X53" s="186">
        <v>18.588895914430299</v>
      </c>
      <c r="Y53" s="186">
        <v>25.659138723688901</v>
      </c>
      <c r="Z53" s="186">
        <v>61.018752129705803</v>
      </c>
      <c r="AA53" s="186">
        <v>1.37099188751196</v>
      </c>
      <c r="AB53" s="186">
        <v>9.9819628495701203</v>
      </c>
      <c r="AC53" s="186">
        <v>3.8791041323911402</v>
      </c>
      <c r="AD53" s="186">
        <v>7.13637587682957</v>
      </c>
      <c r="AE53" s="186">
        <v>119.204620534848</v>
      </c>
      <c r="AF53" s="186">
        <v>94.127464976831305</v>
      </c>
      <c r="AG53" s="186">
        <v>72.002202594481602</v>
      </c>
      <c r="AH53" s="186">
        <v>146.539089711043</v>
      </c>
      <c r="AI53" s="186">
        <v>243.649344119311</v>
      </c>
      <c r="AJ53" s="186">
        <v>66.280796197398899</v>
      </c>
      <c r="AK53" s="186">
        <v>123.784429294628</v>
      </c>
      <c r="AL53" s="186">
        <v>116.18695116310499</v>
      </c>
      <c r="AM53" s="186">
        <v>98.225089837024001</v>
      </c>
      <c r="AN53" s="186">
        <v>1.0053838104616699</v>
      </c>
      <c r="AO53" s="186">
        <v>0.51205617792881497</v>
      </c>
      <c r="AP53" s="186">
        <v>9.8783657370722505E-2</v>
      </c>
      <c r="AQ53" s="186">
        <v>-0.31936077926781498</v>
      </c>
      <c r="AR53" s="186">
        <v>0.110422060061854</v>
      </c>
      <c r="AS53" s="186">
        <v>-0.21918074407114599</v>
      </c>
      <c r="AT53" s="186">
        <v>-0.41871275395009799</v>
      </c>
      <c r="AU53" s="186">
        <v>-0.176963664723506</v>
      </c>
      <c r="AV53" s="186">
        <v>-0.21248647500329501</v>
      </c>
      <c r="AW53" s="186">
        <v>9.1645989280671003</v>
      </c>
      <c r="AX53" s="186">
        <v>10.7834908565688</v>
      </c>
      <c r="AY53" s="186">
        <v>6.7540212641346002</v>
      </c>
      <c r="AZ53" s="186">
        <v>11.0465438976405</v>
      </c>
      <c r="BA53" s="186">
        <v>10.861543194271</v>
      </c>
      <c r="BB53" s="186">
        <v>4.3060141770364098</v>
      </c>
      <c r="BC53" s="186">
        <v>7.5207393708897898</v>
      </c>
      <c r="BD53" s="186">
        <v>7.6133957176562204</v>
      </c>
      <c r="BE53" s="186">
        <v>6.32535871393537</v>
      </c>
      <c r="BF53" s="187">
        <v>111.763023938288</v>
      </c>
      <c r="BG53" s="187">
        <v>118.259865110923</v>
      </c>
      <c r="BH53" s="187">
        <v>117.417989291067</v>
      </c>
      <c r="BI53" s="187">
        <v>86.441852002337399</v>
      </c>
      <c r="BJ53" s="187">
        <v>102.78818305658601</v>
      </c>
      <c r="BK53" s="187">
        <v>227.63338800703701</v>
      </c>
      <c r="BL53" s="187">
        <v>110.836606355367</v>
      </c>
      <c r="BM53" s="187">
        <v>112.879137254733</v>
      </c>
      <c r="BN53" s="187">
        <v>109.68530682531799</v>
      </c>
      <c r="BO53" s="186">
        <v>566.48385016339898</v>
      </c>
      <c r="BP53" s="186">
        <v>460.25254145824698</v>
      </c>
      <c r="BQ53" s="186">
        <v>299.63880484204998</v>
      </c>
      <c r="BR53" s="186">
        <v>106.253141439964</v>
      </c>
      <c r="BS53" s="186">
        <v>35.0592578090926</v>
      </c>
      <c r="BT53" s="186">
        <v>100.750735290881</v>
      </c>
      <c r="BU53" s="186">
        <v>95.774403512892704</v>
      </c>
      <c r="BV53" s="186">
        <v>104.993540658423</v>
      </c>
      <c r="BW53" s="186">
        <v>134.629510077953</v>
      </c>
      <c r="BX53" s="186">
        <v>9.6832315338724797</v>
      </c>
      <c r="BY53" s="186">
        <v>10.283211108052001</v>
      </c>
      <c r="BZ53" s="186">
        <v>14.876875361352599</v>
      </c>
      <c r="CA53" s="186">
        <v>13.167102964647601</v>
      </c>
      <c r="CB53" s="186">
        <v>15.057180733354301</v>
      </c>
      <c r="CC53" s="186">
        <v>32.1196019584143</v>
      </c>
      <c r="CD53" s="186">
        <v>30.259866469096899</v>
      </c>
      <c r="CE53" s="186">
        <v>29.365022238602702</v>
      </c>
      <c r="CF53" s="186">
        <v>30.4782577376379</v>
      </c>
      <c r="CG53" s="186">
        <v>2.08877164621929</v>
      </c>
      <c r="CH53" s="186">
        <v>2.61577888348809</v>
      </c>
      <c r="CI53" s="186">
        <v>5.6668715496085804</v>
      </c>
      <c r="CJ53" s="186">
        <v>12.488978428646099</v>
      </c>
      <c r="CK53" s="186">
        <v>33.581666721949603</v>
      </c>
      <c r="CL53" s="186">
        <v>31.987340214283702</v>
      </c>
      <c r="CM53" s="186">
        <v>31.217543026422501</v>
      </c>
      <c r="CN53" s="186">
        <v>28.497890810355301</v>
      </c>
      <c r="CO53" s="186">
        <v>24.768243814479</v>
      </c>
      <c r="CP53" s="113">
        <v>128.810784204382</v>
      </c>
      <c r="CQ53" s="113">
        <v>123.18228781336801</v>
      </c>
      <c r="CR53" s="113">
        <v>112.05090227489799</v>
      </c>
      <c r="CS53" s="113">
        <v>113.012625567312</v>
      </c>
      <c r="CT53" s="113">
        <v>138.78283160449101</v>
      </c>
      <c r="CU53" s="113">
        <v>113.37881524207999</v>
      </c>
      <c r="CV53" s="113">
        <v>118.076254709655</v>
      </c>
      <c r="CW53" s="113">
        <v>124.023750741198</v>
      </c>
      <c r="CX53" s="113">
        <v>116.217722376385</v>
      </c>
      <c r="CY53" s="186">
        <v>1.77020439437238</v>
      </c>
      <c r="CZ53" s="186">
        <v>1.20195555762812</v>
      </c>
      <c r="DA53" s="186">
        <v>0.73437668040153004</v>
      </c>
      <c r="DB53" s="186">
        <v>0.45282582933293503</v>
      </c>
      <c r="DC53" s="186">
        <v>0.259928278963518</v>
      </c>
      <c r="DD53" s="186">
        <v>-1.9592279290224002E-2</v>
      </c>
      <c r="DE53" s="186">
        <v>-0.170730439540863</v>
      </c>
      <c r="DF53" s="186">
        <v>-0.20879517004631001</v>
      </c>
      <c r="DG53" s="186">
        <v>-0.19665311898428101</v>
      </c>
      <c r="DH53" s="186">
        <v>12.4338730789573</v>
      </c>
      <c r="DI53" s="186">
        <v>11.068120413277899</v>
      </c>
      <c r="DJ53" s="186">
        <v>9.8759060016604394</v>
      </c>
      <c r="DK53" s="186">
        <v>9.7093467984061395</v>
      </c>
      <c r="DL53" s="186">
        <v>9.7478115619746006</v>
      </c>
      <c r="DM53" s="186">
        <v>7.7279527538352797</v>
      </c>
      <c r="DN53" s="186">
        <v>7.2591232375162802</v>
      </c>
      <c r="DO53" s="186">
        <v>7.3953595337886497</v>
      </c>
      <c r="DP53" s="186">
        <v>6.7549661249392301</v>
      </c>
      <c r="DQ53" s="187">
        <v>99.029082089188094</v>
      </c>
      <c r="DR53" s="187">
        <v>100.41879281212999</v>
      </c>
      <c r="DS53" s="187">
        <v>106.084301802596</v>
      </c>
      <c r="DT53" s="187">
        <v>104.069732210673</v>
      </c>
      <c r="DU53" s="187">
        <v>105.897761321234</v>
      </c>
      <c r="DV53" s="187">
        <v>132.226259150288</v>
      </c>
      <c r="DW53" s="187">
        <v>129.58405672728301</v>
      </c>
      <c r="DX53" s="187">
        <v>127.813278150084</v>
      </c>
      <c r="DY53" s="187">
        <v>130.76448848371899</v>
      </c>
      <c r="DZ53" s="113">
        <v>747</v>
      </c>
      <c r="EA53" s="113">
        <v>785</v>
      </c>
      <c r="EB53" s="113">
        <v>797</v>
      </c>
      <c r="EC53" s="113">
        <v>817</v>
      </c>
      <c r="ED53" s="113">
        <v>825</v>
      </c>
      <c r="EE53" s="113">
        <v>843</v>
      </c>
      <c r="EF53" s="113">
        <v>861</v>
      </c>
      <c r="EG53" s="113">
        <v>859</v>
      </c>
      <c r="EH53" s="113">
        <v>882</v>
      </c>
      <c r="EI53" s="112">
        <v>2196.29317269076</v>
      </c>
      <c r="EJ53" s="112">
        <v>1245.15541401274</v>
      </c>
      <c r="EK53" s="112">
        <v>1093.5470514429101</v>
      </c>
      <c r="EL53" s="112">
        <v>2430.8996328029398</v>
      </c>
      <c r="EM53" s="112">
        <v>7411.2739393939401</v>
      </c>
      <c r="EN53" s="112">
        <v>1695.0237247924099</v>
      </c>
      <c r="EO53" s="112">
        <v>1262.6573751451799</v>
      </c>
      <c r="EP53" s="112">
        <v>469.43538998835902</v>
      </c>
      <c r="EQ53" s="114">
        <v>-43.529478458049901</v>
      </c>
    </row>
    <row r="54" spans="1:147" x14ac:dyDescent="0.25">
      <c r="A54" s="110" t="s">
        <v>384</v>
      </c>
      <c r="B54" s="110">
        <v>5748</v>
      </c>
      <c r="C54" s="110"/>
      <c r="D54" s="185">
        <v>9010.5887843488708</v>
      </c>
      <c r="E54" s="185">
        <v>100</v>
      </c>
      <c r="F54" s="185">
        <v>1218.7592500000001</v>
      </c>
      <c r="G54" s="185">
        <v>125.87521336034899</v>
      </c>
      <c r="H54" s="185">
        <v>786.957952170049</v>
      </c>
      <c r="I54" s="185">
        <v>154.88407601028999</v>
      </c>
      <c r="J54" s="185">
        <v>26.519945123196202</v>
      </c>
      <c r="K54" s="185">
        <v>10.706480165757</v>
      </c>
      <c r="L54" s="185">
        <v>45.450658524692699</v>
      </c>
      <c r="M54" s="185">
        <v>22.008085012087399</v>
      </c>
      <c r="N54" s="185">
        <v>14.6871788128391</v>
      </c>
      <c r="O54" s="185">
        <v>30.9829134518831</v>
      </c>
      <c r="P54" s="185">
        <v>22.519196886904201</v>
      </c>
      <c r="Q54" s="185">
        <v>15.109861319733101</v>
      </c>
      <c r="R54" s="185">
        <v>3.1791328045160299</v>
      </c>
      <c r="S54" s="185">
        <v>19.523724780134501</v>
      </c>
      <c r="T54" s="185">
        <v>12.283135503902299</v>
      </c>
      <c r="U54" s="185">
        <v>1.5198694867034099</v>
      </c>
      <c r="V54" s="186">
        <v>0.31219127198338098</v>
      </c>
      <c r="W54" s="186">
        <v>1.4277470124995799</v>
      </c>
      <c r="X54" s="186">
        <v>3.5525375959225398</v>
      </c>
      <c r="Y54" s="186">
        <v>19.4317797597914</v>
      </c>
      <c r="Z54" s="186">
        <v>5.7666714108936201</v>
      </c>
      <c r="AA54" s="186">
        <v>2.0759676639557201</v>
      </c>
      <c r="AB54" s="186">
        <v>47.775021748822098</v>
      </c>
      <c r="AC54" s="186">
        <v>56.670950286091497</v>
      </c>
      <c r="AD54" s="186">
        <v>16.4386531789157</v>
      </c>
      <c r="AE54" s="186">
        <v>118.13822653994799</v>
      </c>
      <c r="AF54" s="186">
        <v>107.807695321027</v>
      </c>
      <c r="AG54" s="186">
        <v>85.877652087196793</v>
      </c>
      <c r="AH54" s="186">
        <v>76.670361025937893</v>
      </c>
      <c r="AI54" s="186">
        <v>73.721206338015193</v>
      </c>
      <c r="AJ54" s="186">
        <v>55.866449753009498</v>
      </c>
      <c r="AK54" s="186">
        <v>87.3254161103672</v>
      </c>
      <c r="AL54" s="186">
        <v>157.81271118595799</v>
      </c>
      <c r="AM54" s="186">
        <v>195.44300951423</v>
      </c>
      <c r="AN54" s="186">
        <v>2.6411001987339402</v>
      </c>
      <c r="AO54" s="186">
        <v>2.20441501228829</v>
      </c>
      <c r="AP54" s="186">
        <v>1.4833771570196099</v>
      </c>
      <c r="AQ54" s="186">
        <v>1.3538228270394901</v>
      </c>
      <c r="AR54" s="186">
        <v>1.1290755710045799</v>
      </c>
      <c r="AS54" s="186">
        <v>1.11927361468748</v>
      </c>
      <c r="AT54" s="186">
        <v>0.67919887646705801</v>
      </c>
      <c r="AU54" s="186">
        <v>6.6463727531794405E-4</v>
      </c>
      <c r="AV54" s="186">
        <v>0.75068882397174097</v>
      </c>
      <c r="AW54" s="186">
        <v>7.4742349008699902</v>
      </c>
      <c r="AX54" s="186">
        <v>7.3289063593864396</v>
      </c>
      <c r="AY54" s="186">
        <v>5.6938448356703297</v>
      </c>
      <c r="AZ54" s="186">
        <v>5.9525799162743596</v>
      </c>
      <c r="BA54" s="186">
        <v>5.6046732695056596</v>
      </c>
      <c r="BB54" s="186">
        <v>5.4795818880931</v>
      </c>
      <c r="BC54" s="186">
        <v>4.3874250771726997</v>
      </c>
      <c r="BD54" s="186">
        <v>4.3285352672526303</v>
      </c>
      <c r="BE54" s="186">
        <v>10.5428232474864</v>
      </c>
      <c r="BF54" s="187">
        <v>120.7363744705</v>
      </c>
      <c r="BG54" s="187">
        <v>110.573838207539</v>
      </c>
      <c r="BH54" s="187">
        <v>136.56063283057199</v>
      </c>
      <c r="BI54" s="187">
        <v>121.833050244421</v>
      </c>
      <c r="BJ54" s="187">
        <v>111.89966827318899</v>
      </c>
      <c r="BK54" s="187">
        <v>98.832602080981403</v>
      </c>
      <c r="BL54" s="187">
        <v>118.786732821683</v>
      </c>
      <c r="BM54" s="187">
        <v>108.642880203422</v>
      </c>
      <c r="BN54" s="187">
        <v>92.359749787506104</v>
      </c>
      <c r="BO54" s="186">
        <v>552.10156544287099</v>
      </c>
      <c r="BP54" s="186">
        <v>639.11386156306696</v>
      </c>
      <c r="BQ54" s="186">
        <v>621.21899976669397</v>
      </c>
      <c r="BR54" s="186">
        <v>100</v>
      </c>
      <c r="BS54" s="186">
        <v>428.95237852964499</v>
      </c>
      <c r="BT54" s="186">
        <v>339.36954315321498</v>
      </c>
      <c r="BU54" s="186">
        <v>96.743558313359102</v>
      </c>
      <c r="BV54" s="186">
        <v>38.451308015295901</v>
      </c>
      <c r="BW54" s="186">
        <v>28.6884216689302</v>
      </c>
      <c r="BX54" s="186">
        <v>14.6149801677063</v>
      </c>
      <c r="BY54" s="186">
        <v>16.1893630458469</v>
      </c>
      <c r="BZ54" s="186">
        <v>19.143019776439601</v>
      </c>
      <c r="CA54" s="186">
        <v>20.3084438542956</v>
      </c>
      <c r="CB54" s="186">
        <v>21.183308819694901</v>
      </c>
      <c r="CC54" s="186">
        <v>17.9816019968539</v>
      </c>
      <c r="CD54" s="186">
        <v>18.827017720003401</v>
      </c>
      <c r="CE54" s="186">
        <v>15.1541698745879</v>
      </c>
      <c r="CF54" s="186">
        <v>10.7913632991513</v>
      </c>
      <c r="CG54" s="186">
        <v>9.9641373290385697</v>
      </c>
      <c r="CH54" s="186">
        <v>10.146047468461401</v>
      </c>
      <c r="CI54" s="186">
        <v>10.898735847121699</v>
      </c>
      <c r="CJ54" s="186">
        <v>6.4427311135965599</v>
      </c>
      <c r="CK54" s="186">
        <v>7.1860714726717196</v>
      </c>
      <c r="CL54" s="186">
        <v>7.3177388898397897</v>
      </c>
      <c r="CM54" s="186">
        <v>20.050377384529199</v>
      </c>
      <c r="CN54" s="186">
        <v>32.224696283205198</v>
      </c>
      <c r="CO54" s="186">
        <v>31.7344542501896</v>
      </c>
      <c r="CP54" s="113">
        <v>126.272417894725</v>
      </c>
      <c r="CQ54" s="113">
        <v>120.48307847722501</v>
      </c>
      <c r="CR54" s="113">
        <v>115.790497313074</v>
      </c>
      <c r="CS54" s="113">
        <v>102.411250786369</v>
      </c>
      <c r="CT54" s="113">
        <v>90.573215439109504</v>
      </c>
      <c r="CU54" s="113">
        <v>79.701010914751507</v>
      </c>
      <c r="CV54" s="113">
        <v>76.515576506899905</v>
      </c>
      <c r="CW54" s="113">
        <v>88.556379182716199</v>
      </c>
      <c r="CX54" s="113">
        <v>111.860935860175</v>
      </c>
      <c r="CY54" s="186">
        <v>3.48259607801955</v>
      </c>
      <c r="CZ54" s="186">
        <v>3.0343099770848099</v>
      </c>
      <c r="DA54" s="186">
        <v>2.6342391848324902</v>
      </c>
      <c r="DB54" s="186">
        <v>2.1743064871944302</v>
      </c>
      <c r="DC54" s="186">
        <v>1.70387983971039</v>
      </c>
      <c r="DD54" s="186">
        <v>1.4351724732681399</v>
      </c>
      <c r="DE54" s="186">
        <v>1.1610479995557501</v>
      </c>
      <c r="DF54" s="186">
        <v>0.89369352232730304</v>
      </c>
      <c r="DG54" s="186">
        <v>0.756934368138653</v>
      </c>
      <c r="DH54" s="186">
        <v>8.9128107171473605</v>
      </c>
      <c r="DI54" s="186">
        <v>8.3341775399956699</v>
      </c>
      <c r="DJ54" s="186">
        <v>7.8409829905389197</v>
      </c>
      <c r="DK54" s="186">
        <v>7.2425517251854501</v>
      </c>
      <c r="DL54" s="186">
        <v>6.3259281799219096</v>
      </c>
      <c r="DM54" s="186">
        <v>5.9746483328203599</v>
      </c>
      <c r="DN54" s="186">
        <v>5.4423752226406803</v>
      </c>
      <c r="DO54" s="186">
        <v>5.1978769548958796</v>
      </c>
      <c r="DP54" s="186">
        <v>6.0426037669124897</v>
      </c>
      <c r="DQ54" s="187">
        <v>110.11368365895601</v>
      </c>
      <c r="DR54" s="187">
        <v>112.22021527310601</v>
      </c>
      <c r="DS54" s="187">
        <v>116.192973436746</v>
      </c>
      <c r="DT54" s="187">
        <v>117.980455790964</v>
      </c>
      <c r="DU54" s="187">
        <v>119.848406836744</v>
      </c>
      <c r="DV54" s="187">
        <v>115.529639924641</v>
      </c>
      <c r="DW54" s="187">
        <v>117.02159970808</v>
      </c>
      <c r="DX54" s="187">
        <v>112.170482099773</v>
      </c>
      <c r="DY54" s="187">
        <v>105.82648217404</v>
      </c>
      <c r="DZ54" s="113">
        <v>230</v>
      </c>
      <c r="EA54" s="113">
        <v>236</v>
      </c>
      <c r="EB54" s="113">
        <v>252</v>
      </c>
      <c r="EC54" s="113">
        <v>258</v>
      </c>
      <c r="ED54" s="113">
        <v>262</v>
      </c>
      <c r="EE54" s="113">
        <v>265</v>
      </c>
      <c r="EF54" s="113">
        <v>269</v>
      </c>
      <c r="EG54" s="113">
        <v>268</v>
      </c>
      <c r="EH54" s="113">
        <v>266</v>
      </c>
      <c r="EI54" s="112">
        <v>201.547826086957</v>
      </c>
      <c r="EJ54" s="112">
        <v>-458.57627118644098</v>
      </c>
      <c r="EK54" s="112">
        <v>-1850.1071428571399</v>
      </c>
      <c r="EL54" s="112">
        <v>-2052.0968992248099</v>
      </c>
      <c r="EM54" s="112">
        <v>-2712.53053435114</v>
      </c>
      <c r="EN54" s="112">
        <v>-2725.49811320755</v>
      </c>
      <c r="EO54" s="112">
        <v>-255.453531598513</v>
      </c>
      <c r="EP54" s="112">
        <v>3700.4738805970201</v>
      </c>
      <c r="EQ54" s="114">
        <v>3803.78947368421</v>
      </c>
    </row>
    <row r="55" spans="1:147" x14ac:dyDescent="0.25">
      <c r="A55" s="110" t="s">
        <v>383</v>
      </c>
      <c r="B55" s="110">
        <v>5623</v>
      </c>
      <c r="C55" s="110"/>
      <c r="D55" s="185">
        <v>567.77115567774501</v>
      </c>
      <c r="E55" s="185">
        <v>-5584.7869618455497</v>
      </c>
      <c r="F55" s="185">
        <v>158.41978718404999</v>
      </c>
      <c r="G55" s="185">
        <v>243.620926691259</v>
      </c>
      <c r="H55" s="185">
        <v>260.92063101225699</v>
      </c>
      <c r="I55" s="185">
        <v>100</v>
      </c>
      <c r="J55" s="185">
        <v>360.40377352069402</v>
      </c>
      <c r="K55" s="185">
        <v>2549.4349096278502</v>
      </c>
      <c r="L55" s="185">
        <v>213.61211979535801</v>
      </c>
      <c r="M55" s="185">
        <v>19.0195786444141</v>
      </c>
      <c r="N55" s="185">
        <v>-29.8430026083849</v>
      </c>
      <c r="O55" s="185">
        <v>8.2039188697671008</v>
      </c>
      <c r="P55" s="185">
        <v>1.0086697309046699</v>
      </c>
      <c r="Q55" s="185">
        <v>7.7216209057495604</v>
      </c>
      <c r="R55" s="185">
        <v>7.7660778714297498</v>
      </c>
      <c r="S55" s="185">
        <v>9.5726394989095294</v>
      </c>
      <c r="T55" s="185">
        <v>5.9449308938472303</v>
      </c>
      <c r="U55" s="185">
        <v>9.9824766199143404</v>
      </c>
      <c r="V55" s="186">
        <v>3.9723189937212302</v>
      </c>
      <c r="W55" s="186">
        <v>0.40985826618080101</v>
      </c>
      <c r="X55" s="186">
        <v>13.1657942128231</v>
      </c>
      <c r="Y55" s="186">
        <v>0.94520153147740804</v>
      </c>
      <c r="Z55" s="186">
        <v>7.53610654910148</v>
      </c>
      <c r="AA55" s="186">
        <v>0</v>
      </c>
      <c r="AB55" s="186">
        <v>3.1287956424671499</v>
      </c>
      <c r="AC55" s="186">
        <v>0.24731172873631699</v>
      </c>
      <c r="AD55" s="186">
        <v>4.9352010382103497</v>
      </c>
      <c r="AE55" s="186">
        <v>179.53120577739301</v>
      </c>
      <c r="AF55" s="186">
        <v>200.286685310618</v>
      </c>
      <c r="AG55" s="186">
        <v>186.081888298932</v>
      </c>
      <c r="AH55" s="186">
        <v>154.71108174068701</v>
      </c>
      <c r="AI55" s="186">
        <v>328.53531661483601</v>
      </c>
      <c r="AJ55" s="186">
        <v>303.59881496752502</v>
      </c>
      <c r="AK55" s="186">
        <v>304.23146072362601</v>
      </c>
      <c r="AL55" s="186">
        <v>312.56140121287802</v>
      </c>
      <c r="AM55" s="186">
        <v>307.55890903401701</v>
      </c>
      <c r="AN55" s="186">
        <v>-0.454087722086851</v>
      </c>
      <c r="AO55" s="186">
        <v>-0.41679846160053702</v>
      </c>
      <c r="AP55" s="186">
        <v>2.8706027508238301</v>
      </c>
      <c r="AQ55" s="186">
        <v>2.22820571934276</v>
      </c>
      <c r="AR55" s="186">
        <v>3.0778306395249202</v>
      </c>
      <c r="AS55" s="186">
        <v>2.0102142835735601</v>
      </c>
      <c r="AT55" s="186">
        <v>3.8634914118592301</v>
      </c>
      <c r="AU55" s="186">
        <v>3.7725748725011701</v>
      </c>
      <c r="AV55" s="186">
        <v>3.8508930347580002</v>
      </c>
      <c r="AW55" s="186">
        <v>9.5599604416765995</v>
      </c>
      <c r="AX55" s="186">
        <v>6.3179142095795404</v>
      </c>
      <c r="AY55" s="186">
        <v>5.8748372513888301</v>
      </c>
      <c r="AZ55" s="186">
        <v>7.18279262131212</v>
      </c>
      <c r="BA55" s="186">
        <v>7.6753862615670503</v>
      </c>
      <c r="BB55" s="186">
        <v>3.1509412738004601</v>
      </c>
      <c r="BC55" s="186">
        <v>5.0022053719791302</v>
      </c>
      <c r="BD55" s="186">
        <v>4.9688125063452997</v>
      </c>
      <c r="BE55" s="186">
        <v>5.0844860787664201</v>
      </c>
      <c r="BF55" s="187">
        <v>109.896794890538</v>
      </c>
      <c r="BG55" s="187">
        <v>67.262382077014195</v>
      </c>
      <c r="BH55" s="187">
        <v>105.484870780224</v>
      </c>
      <c r="BI55" s="187">
        <v>96.203871487936894</v>
      </c>
      <c r="BJ55" s="187">
        <v>103.22479542109799</v>
      </c>
      <c r="BK55" s="187">
        <v>107.09544835797099</v>
      </c>
      <c r="BL55" s="187">
        <v>109.210747791624</v>
      </c>
      <c r="BM55" s="187">
        <v>104.985428241863</v>
      </c>
      <c r="BN55" s="187">
        <v>109.587694418773</v>
      </c>
      <c r="BO55" s="186">
        <v>100.03496928571199</v>
      </c>
      <c r="BP55" s="186">
        <v>3.3487883756822598</v>
      </c>
      <c r="BQ55" s="186">
        <v>-37.359270990810799</v>
      </c>
      <c r="BR55" s="186">
        <v>38.262413791840302</v>
      </c>
      <c r="BS55" s="186">
        <v>73.634822530363707</v>
      </c>
      <c r="BT55" s="186">
        <v>-8.6685094459054</v>
      </c>
      <c r="BU55" s="186">
        <v>324.82789493962099</v>
      </c>
      <c r="BV55" s="186">
        <v>545.95230310262798</v>
      </c>
      <c r="BW55" s="186">
        <v>406.48581674339101</v>
      </c>
      <c r="BX55" s="186">
        <v>18.149263176697101</v>
      </c>
      <c r="BY55" s="186">
        <v>0.62137450416408002</v>
      </c>
      <c r="BZ55" s="186">
        <v>-5.6556241774837002</v>
      </c>
      <c r="CA55" s="186">
        <v>1.13619013626966</v>
      </c>
      <c r="CB55" s="186">
        <v>1.78914431281215</v>
      </c>
      <c r="CC55" s="186">
        <v>-0.145531689086938</v>
      </c>
      <c r="CD55" s="186">
        <v>6.7403373844856498</v>
      </c>
      <c r="CE55" s="186">
        <v>6.3226547129662896</v>
      </c>
      <c r="CF55" s="186">
        <v>8.2162167914920392</v>
      </c>
      <c r="CG55" s="186">
        <v>18.252685900501898</v>
      </c>
      <c r="CH55" s="186">
        <v>15.8367004204125</v>
      </c>
      <c r="CI55" s="186">
        <v>13.9914518282575</v>
      </c>
      <c r="CJ55" s="186">
        <v>4.6363465917092004</v>
      </c>
      <c r="CK55" s="186">
        <v>4.9441570699266704</v>
      </c>
      <c r="CL55" s="186">
        <v>4.0673754895257597</v>
      </c>
      <c r="CM55" s="186">
        <v>4.6570468104511002</v>
      </c>
      <c r="CN55" s="186">
        <v>2.12881161533483</v>
      </c>
      <c r="CO55" s="186">
        <v>2.9624656547794799</v>
      </c>
      <c r="CP55" s="113">
        <v>37.2260777397589</v>
      </c>
      <c r="CQ55" s="113">
        <v>80.170474381217502</v>
      </c>
      <c r="CR55" s="113">
        <v>119.283504750223</v>
      </c>
      <c r="CS55" s="113">
        <v>143.87052378146001</v>
      </c>
      <c r="CT55" s="113">
        <v>204.770305272234</v>
      </c>
      <c r="CU55" s="113">
        <v>232.948492217991</v>
      </c>
      <c r="CV55" s="113">
        <v>253.67436645999101</v>
      </c>
      <c r="CW55" s="113">
        <v>277.42507519441102</v>
      </c>
      <c r="CX55" s="113">
        <v>310.32112589257798</v>
      </c>
      <c r="CY55" s="186">
        <v>-0.25822137198232598</v>
      </c>
      <c r="CZ55" s="186">
        <v>-0.68278360604044797</v>
      </c>
      <c r="DA55" s="186">
        <v>9.4895162708408101E-2</v>
      </c>
      <c r="DB55" s="186">
        <v>0.77506395925559901</v>
      </c>
      <c r="DC55" s="186">
        <v>1.49308122209012</v>
      </c>
      <c r="DD55" s="186">
        <v>1.9926573844583799</v>
      </c>
      <c r="DE55" s="186">
        <v>2.78626916290363</v>
      </c>
      <c r="DF55" s="186">
        <v>2.9700423584403799</v>
      </c>
      <c r="DG55" s="186">
        <v>3.3080669949675601</v>
      </c>
      <c r="DH55" s="186">
        <v>2.4953403764989699</v>
      </c>
      <c r="DI55" s="186">
        <v>3.6348685104611298</v>
      </c>
      <c r="DJ55" s="186">
        <v>4.9745647716352002</v>
      </c>
      <c r="DK55" s="186">
        <v>6.2566421654341804</v>
      </c>
      <c r="DL55" s="186">
        <v>7.33604481136756</v>
      </c>
      <c r="DM55" s="186">
        <v>5.9186875410691799</v>
      </c>
      <c r="DN55" s="186">
        <v>5.6555459352567503</v>
      </c>
      <c r="DO55" s="186">
        <v>5.4786754740025403</v>
      </c>
      <c r="DP55" s="186">
        <v>5.0266864454737803</v>
      </c>
      <c r="DQ55" s="187">
        <v>118.197304023687</v>
      </c>
      <c r="DR55" s="187">
        <v>94.257571682112697</v>
      </c>
      <c r="DS55" s="187">
        <v>88.584494804422405</v>
      </c>
      <c r="DT55" s="187">
        <v>93.938300849534699</v>
      </c>
      <c r="DU55" s="187">
        <v>94.1582066581162</v>
      </c>
      <c r="DV55" s="187">
        <v>94.221787275526196</v>
      </c>
      <c r="DW55" s="187">
        <v>104.026946137951</v>
      </c>
      <c r="DX55" s="187">
        <v>103.965257369884</v>
      </c>
      <c r="DY55" s="187">
        <v>106.949123398124</v>
      </c>
      <c r="DZ55" s="113">
        <v>648</v>
      </c>
      <c r="EA55" s="113">
        <v>616</v>
      </c>
      <c r="EB55" s="113">
        <v>624</v>
      </c>
      <c r="EC55" s="113">
        <v>609</v>
      </c>
      <c r="ED55" s="113">
        <v>638</v>
      </c>
      <c r="EE55" s="113">
        <v>650</v>
      </c>
      <c r="EF55" s="113">
        <v>686</v>
      </c>
      <c r="EG55" s="113">
        <v>686</v>
      </c>
      <c r="EH55" s="113">
        <v>669</v>
      </c>
      <c r="EI55" s="112">
        <v>-10292.685185185201</v>
      </c>
      <c r="EJ55" s="112">
        <v>-9958.2061688311696</v>
      </c>
      <c r="EK55" s="112">
        <v>-10174.038461538499</v>
      </c>
      <c r="EL55" s="112">
        <v>-12397.454844006599</v>
      </c>
      <c r="EM55" s="112">
        <v>-12301.452978056401</v>
      </c>
      <c r="EN55" s="112">
        <v>-13116.8353846154</v>
      </c>
      <c r="EO55" s="112">
        <v>-13287.349854227399</v>
      </c>
      <c r="EP55" s="112">
        <v>-13962.495626822199</v>
      </c>
      <c r="EQ55" s="114">
        <v>-14944.922272047799</v>
      </c>
    </row>
    <row r="56" spans="1:147" x14ac:dyDescent="0.25">
      <c r="A56" s="110" t="s">
        <v>382</v>
      </c>
      <c r="B56" s="110">
        <v>5552</v>
      </c>
      <c r="C56" s="110"/>
      <c r="D56" s="185">
        <v>-33.921848224746299</v>
      </c>
      <c r="E56" s="185">
        <v>106.330881795186</v>
      </c>
      <c r="F56" s="185">
        <v>203.616116449456</v>
      </c>
      <c r="G56" s="185">
        <v>29.370753650144898</v>
      </c>
      <c r="H56" s="185">
        <v>56.451207998659498</v>
      </c>
      <c r="I56" s="185">
        <v>64.764776996352595</v>
      </c>
      <c r="J56" s="185">
        <v>133.947966765204</v>
      </c>
      <c r="K56" s="185">
        <v>277.42817552342001</v>
      </c>
      <c r="L56" s="185">
        <v>290.56916654970399</v>
      </c>
      <c r="M56" s="185">
        <v>-4.7598849547837396</v>
      </c>
      <c r="N56" s="185">
        <v>13.419281934277301</v>
      </c>
      <c r="O56" s="185">
        <v>5.1071129045200099</v>
      </c>
      <c r="P56" s="185">
        <v>3.5190183216669499</v>
      </c>
      <c r="Q56" s="185">
        <v>5.4418491523840604</v>
      </c>
      <c r="R56" s="185">
        <v>4.7243161866798697</v>
      </c>
      <c r="S56" s="185">
        <v>6.4003049607436298</v>
      </c>
      <c r="T56" s="185">
        <v>7.9058235253542204</v>
      </c>
      <c r="U56" s="185">
        <v>10.861780613401599</v>
      </c>
      <c r="V56" s="186">
        <v>12.5145246648941</v>
      </c>
      <c r="W56" s="186">
        <v>12.913431904222</v>
      </c>
      <c r="X56" s="186">
        <v>5.1302731066292901</v>
      </c>
      <c r="Y56" s="186">
        <v>11.2359122838212</v>
      </c>
      <c r="Z56" s="186">
        <v>12.503901584204799</v>
      </c>
      <c r="AA56" s="186">
        <v>7.9898084461280101</v>
      </c>
      <c r="AB56" s="186">
        <v>4.9361810452425203</v>
      </c>
      <c r="AC56" s="186">
        <v>3.00144217643289</v>
      </c>
      <c r="AD56" s="186">
        <v>4.0248177616564202</v>
      </c>
      <c r="AE56" s="186">
        <v>83.902032267682102</v>
      </c>
      <c r="AF56" s="186">
        <v>101.631625696952</v>
      </c>
      <c r="AG56" s="186">
        <v>105.076910544596</v>
      </c>
      <c r="AH56" s="186">
        <v>115.594429147572</v>
      </c>
      <c r="AI56" s="186">
        <v>130.12939687344701</v>
      </c>
      <c r="AJ56" s="186">
        <v>117.902586345716</v>
      </c>
      <c r="AK56" s="186">
        <v>118.362897300284</v>
      </c>
      <c r="AL56" s="186">
        <v>117.058570137194</v>
      </c>
      <c r="AM56" s="186">
        <v>103.37792339262199</v>
      </c>
      <c r="AN56" s="186">
        <v>0.93546736582769796</v>
      </c>
      <c r="AO56" s="186">
        <v>2.0235379383988099</v>
      </c>
      <c r="AP56" s="186">
        <v>1.8364682651353601</v>
      </c>
      <c r="AQ56" s="186">
        <v>1.2416459324442799</v>
      </c>
      <c r="AR56" s="186">
        <v>1.0414313538462501</v>
      </c>
      <c r="AS56" s="186">
        <v>0.58143863985144095</v>
      </c>
      <c r="AT56" s="186">
        <v>0.44548199525566101</v>
      </c>
      <c r="AU56" s="186">
        <v>0.38682815581816199</v>
      </c>
      <c r="AV56" s="186">
        <v>0.38360179167984099</v>
      </c>
      <c r="AW56" s="186">
        <v>5.2685030619270599</v>
      </c>
      <c r="AX56" s="186">
        <v>6.9757894768664004</v>
      </c>
      <c r="AY56" s="186">
        <v>7.8274012992426201</v>
      </c>
      <c r="AZ56" s="186">
        <v>8.04178883336726</v>
      </c>
      <c r="BA56" s="186">
        <v>8.0936657842733304</v>
      </c>
      <c r="BB56" s="186">
        <v>7.2269226389524697</v>
      </c>
      <c r="BC56" s="186">
        <v>7.3862717366100803</v>
      </c>
      <c r="BD56" s="186">
        <v>7.1628387505862099</v>
      </c>
      <c r="BE56" s="186">
        <v>5.6328166486585696</v>
      </c>
      <c r="BF56" s="187">
        <v>91.664989345499194</v>
      </c>
      <c r="BG56" s="187">
        <v>109.25026141355001</v>
      </c>
      <c r="BH56" s="187">
        <v>99.123914843921597</v>
      </c>
      <c r="BI56" s="187">
        <v>96.823112091281104</v>
      </c>
      <c r="BJ56" s="187">
        <v>98.415138964638501</v>
      </c>
      <c r="BK56" s="187">
        <v>98.115033014248596</v>
      </c>
      <c r="BL56" s="187">
        <v>99.462415705904604</v>
      </c>
      <c r="BM56" s="187">
        <v>101.142729100087</v>
      </c>
      <c r="BN56" s="187">
        <v>105.946299362612</v>
      </c>
      <c r="BO56" s="186">
        <v>57.621292019008898</v>
      </c>
      <c r="BP56" s="186">
        <v>58.573722879462998</v>
      </c>
      <c r="BQ56" s="186">
        <v>60.420011739022101</v>
      </c>
      <c r="BR56" s="186">
        <v>47.033701453118098</v>
      </c>
      <c r="BS56" s="186">
        <v>41.6510210706411</v>
      </c>
      <c r="BT56" s="186">
        <v>75.397458662695797</v>
      </c>
      <c r="BU56" s="186">
        <v>71.224774307352206</v>
      </c>
      <c r="BV56" s="186">
        <v>78.314193253506204</v>
      </c>
      <c r="BW56" s="186">
        <v>129.01649560117701</v>
      </c>
      <c r="BX56" s="186">
        <v>7.6693645611324399</v>
      </c>
      <c r="BY56" s="186">
        <v>8.4854938899377199</v>
      </c>
      <c r="BZ56" s="186">
        <v>7.89092654599576</v>
      </c>
      <c r="CA56" s="186">
        <v>7.0123015902980201</v>
      </c>
      <c r="CB56" s="186">
        <v>4.29300371774029</v>
      </c>
      <c r="CC56" s="186">
        <v>6.61469018275052</v>
      </c>
      <c r="CD56" s="186">
        <v>5.0584244332605</v>
      </c>
      <c r="CE56" s="186">
        <v>5.6344301369342498</v>
      </c>
      <c r="CF56" s="186">
        <v>7.17814114799463</v>
      </c>
      <c r="CG56" s="186">
        <v>13.038523508088099</v>
      </c>
      <c r="CH56" s="186">
        <v>14.112940474998201</v>
      </c>
      <c r="CI56" s="186">
        <v>13.111359973328099</v>
      </c>
      <c r="CJ56" s="186">
        <v>14.510556556066501</v>
      </c>
      <c r="CK56" s="186">
        <v>11.0048780306397</v>
      </c>
      <c r="CL56" s="186">
        <v>9.9603436045990499</v>
      </c>
      <c r="CM56" s="186">
        <v>8.3551929856326499</v>
      </c>
      <c r="CN56" s="186">
        <v>7.9976049172167398</v>
      </c>
      <c r="CO56" s="186">
        <v>6.5328615495116598</v>
      </c>
      <c r="CP56" s="113">
        <v>83.681197379339693</v>
      </c>
      <c r="CQ56" s="113">
        <v>87.651910246646906</v>
      </c>
      <c r="CR56" s="113">
        <v>90.850776854594997</v>
      </c>
      <c r="CS56" s="113">
        <v>96.250808370531701</v>
      </c>
      <c r="CT56" s="113">
        <v>105.70873349461201</v>
      </c>
      <c r="CU56" s="113">
        <v>113.57833835342799</v>
      </c>
      <c r="CV56" s="113">
        <v>117.21095293310201</v>
      </c>
      <c r="CW56" s="113">
        <v>119.73676164745</v>
      </c>
      <c r="CX56" s="113">
        <v>116.844003835091</v>
      </c>
      <c r="CY56" s="186">
        <v>1.6724934238484299</v>
      </c>
      <c r="CZ56" s="186">
        <v>1.66249130180843</v>
      </c>
      <c r="DA56" s="186">
        <v>1.6287350740203399</v>
      </c>
      <c r="DB56" s="186">
        <v>1.4859199285081599</v>
      </c>
      <c r="DC56" s="186">
        <v>1.4144183165681401</v>
      </c>
      <c r="DD56" s="186">
        <v>1.3625526808667801</v>
      </c>
      <c r="DE56" s="186">
        <v>1.0283340941979</v>
      </c>
      <c r="DF56" s="186">
        <v>0.725941688024063</v>
      </c>
      <c r="DG56" s="186">
        <v>0.55691882364768397</v>
      </c>
      <c r="DH56" s="186">
        <v>8.1871021151593997</v>
      </c>
      <c r="DI56" s="186">
        <v>7.8474866446833698</v>
      </c>
      <c r="DJ56" s="186">
        <v>7.6452589146160701</v>
      </c>
      <c r="DK56" s="186">
        <v>7.2812764674028196</v>
      </c>
      <c r="DL56" s="186">
        <v>7.1292277605565699</v>
      </c>
      <c r="DM56" s="186">
        <v>7.6082729807494296</v>
      </c>
      <c r="DN56" s="186">
        <v>7.7035162794793504</v>
      </c>
      <c r="DO56" s="186">
        <v>7.5660856745979697</v>
      </c>
      <c r="DP56" s="186">
        <v>7.0503898403987399</v>
      </c>
      <c r="DQ56" s="187">
        <v>101.168246262107</v>
      </c>
      <c r="DR56" s="187">
        <v>102.35466764195399</v>
      </c>
      <c r="DS56" s="187">
        <v>101.910207690021</v>
      </c>
      <c r="DT56" s="187">
        <v>101.23193704835001</v>
      </c>
      <c r="DU56" s="187">
        <v>98.598126195775095</v>
      </c>
      <c r="DV56" s="187">
        <v>100.370336312326</v>
      </c>
      <c r="DW56" s="187">
        <v>98.408965422842599</v>
      </c>
      <c r="DX56" s="187">
        <v>98.808650417276894</v>
      </c>
      <c r="DY56" s="187">
        <v>100.689390179893</v>
      </c>
      <c r="DZ56" s="113">
        <v>604</v>
      </c>
      <c r="EA56" s="113">
        <v>596</v>
      </c>
      <c r="EB56" s="113">
        <v>606</v>
      </c>
      <c r="EC56" s="113">
        <v>629</v>
      </c>
      <c r="ED56" s="113">
        <v>644</v>
      </c>
      <c r="EE56" s="113">
        <v>655</v>
      </c>
      <c r="EF56" s="113">
        <v>657</v>
      </c>
      <c r="EG56" s="113">
        <v>657</v>
      </c>
      <c r="EH56" s="113">
        <v>657</v>
      </c>
      <c r="EI56" s="112">
        <v>1501.6589403973501</v>
      </c>
      <c r="EJ56" s="112">
        <v>1472.0604026845599</v>
      </c>
      <c r="EK56" s="112">
        <v>1297.58415841584</v>
      </c>
      <c r="EL56" s="112">
        <v>1670.5548489666101</v>
      </c>
      <c r="EM56" s="112">
        <v>1839.62267080745</v>
      </c>
      <c r="EN56" s="112">
        <v>1944.8931297709901</v>
      </c>
      <c r="EO56" s="112">
        <v>1854.7762557077599</v>
      </c>
      <c r="EP56" s="112">
        <v>1591.4733637747299</v>
      </c>
      <c r="EQ56" s="114">
        <v>1172.98630136986</v>
      </c>
    </row>
    <row r="57" spans="1:147" x14ac:dyDescent="0.25">
      <c r="A57" s="110" t="s">
        <v>381</v>
      </c>
      <c r="B57" s="110">
        <v>5852</v>
      </c>
      <c r="C57" s="110"/>
      <c r="D57" s="185">
        <v>621.79238961179396</v>
      </c>
      <c r="E57" s="185" t="s">
        <v>465</v>
      </c>
      <c r="F57" s="185">
        <v>100</v>
      </c>
      <c r="G57" s="185">
        <v>380.515574437672</v>
      </c>
      <c r="H57" s="185">
        <v>100</v>
      </c>
      <c r="I57" s="185">
        <v>100</v>
      </c>
      <c r="J57" s="185">
        <v>182.068484911404</v>
      </c>
      <c r="K57" s="185">
        <v>60.115732012156499</v>
      </c>
      <c r="L57" s="185">
        <v>733.122865564363</v>
      </c>
      <c r="M57" s="185">
        <v>13.3488530477954</v>
      </c>
      <c r="N57" s="185">
        <v>-34.352040207515302</v>
      </c>
      <c r="O57" s="185">
        <v>7.5889311203874401</v>
      </c>
      <c r="P57" s="185">
        <v>8.2988312159345199</v>
      </c>
      <c r="Q57" s="185">
        <v>24.773534933103001</v>
      </c>
      <c r="R57" s="185">
        <v>3.3130236296614002</v>
      </c>
      <c r="S57" s="185">
        <v>7.3605261765355898</v>
      </c>
      <c r="T57" s="185">
        <v>1.4072395954964401</v>
      </c>
      <c r="U57" s="185">
        <v>4.5132374753638702</v>
      </c>
      <c r="V57" s="186">
        <v>2.4176600458906101</v>
      </c>
      <c r="W57" s="186">
        <v>0</v>
      </c>
      <c r="X57" s="186">
        <v>0</v>
      </c>
      <c r="Y57" s="186">
        <v>2.3230658208131798</v>
      </c>
      <c r="Z57" s="186">
        <v>0</v>
      </c>
      <c r="AA57" s="186">
        <v>0</v>
      </c>
      <c r="AB57" s="186">
        <v>4.2906484995136598</v>
      </c>
      <c r="AC57" s="186">
        <v>2.3192215209690699</v>
      </c>
      <c r="AD57" s="186">
        <v>0.64058577064048905</v>
      </c>
      <c r="AE57" s="186">
        <v>110.86092585589</v>
      </c>
      <c r="AF57" s="186">
        <v>172.065296126985</v>
      </c>
      <c r="AG57" s="186">
        <v>136.464620838066</v>
      </c>
      <c r="AH57" s="186">
        <v>140.874068942414</v>
      </c>
      <c r="AI57" s="186">
        <v>43.059522311942601</v>
      </c>
      <c r="AJ57" s="186">
        <v>69.770089866785</v>
      </c>
      <c r="AK57" s="186">
        <v>91.047470566252798</v>
      </c>
      <c r="AL57" s="186">
        <v>169.81456048322201</v>
      </c>
      <c r="AM57" s="186">
        <v>163.95865200973799</v>
      </c>
      <c r="AN57" s="186">
        <v>2.3913530413926201</v>
      </c>
      <c r="AO57" s="186">
        <v>4.3590730906067696</v>
      </c>
      <c r="AP57" s="186">
        <v>2.1813225504898099</v>
      </c>
      <c r="AQ57" s="186">
        <v>1.4693146565651201</v>
      </c>
      <c r="AR57" s="186">
        <v>-0.34605194696570801</v>
      </c>
      <c r="AS57" s="186">
        <v>-0.99225528574145905</v>
      </c>
      <c r="AT57" s="186">
        <v>-0.38531886150995198</v>
      </c>
      <c r="AU57" s="186">
        <v>-0.62487607884746699</v>
      </c>
      <c r="AV57" s="186">
        <v>-0.51819879799739299</v>
      </c>
      <c r="AW57" s="186">
        <v>5.0559265625154497</v>
      </c>
      <c r="AX57" s="186">
        <v>8.2300983285513194</v>
      </c>
      <c r="AY57" s="186">
        <v>5.3227467683037899</v>
      </c>
      <c r="AZ57" s="186">
        <v>4.8891973992651403</v>
      </c>
      <c r="BA57" s="186">
        <v>1.1802855918966499</v>
      </c>
      <c r="BB57" s="186">
        <v>1.81399556129897</v>
      </c>
      <c r="BC57" s="186">
        <v>2.4420812216016001</v>
      </c>
      <c r="BD57" s="186">
        <v>2.8936114672142601</v>
      </c>
      <c r="BE57" s="186">
        <v>2.6057638143051798</v>
      </c>
      <c r="BF57" s="187">
        <v>111.96236524338801</v>
      </c>
      <c r="BG57" s="187">
        <v>72.346804184623906</v>
      </c>
      <c r="BH57" s="187">
        <v>104.65449621527</v>
      </c>
      <c r="BI57" s="187">
        <v>105.12919698483201</v>
      </c>
      <c r="BJ57" s="187">
        <v>130.288400839833</v>
      </c>
      <c r="BK57" s="187">
        <v>100.50934762577501</v>
      </c>
      <c r="BL57" s="187">
        <v>104.748365830563</v>
      </c>
      <c r="BM57" s="187">
        <v>97.932398731861895</v>
      </c>
      <c r="BN57" s="187">
        <v>101.408847764122</v>
      </c>
      <c r="BO57" s="186">
        <v>-42.732587795401997</v>
      </c>
      <c r="BP57" s="186">
        <v>-304.943972369515</v>
      </c>
      <c r="BQ57" s="186">
        <v>444.744930124706</v>
      </c>
      <c r="BR57" s="186">
        <v>854.21907444178999</v>
      </c>
      <c r="BS57" s="186">
        <v>1192.21718201928</v>
      </c>
      <c r="BT57" s="186">
        <v>2098.0108033176398</v>
      </c>
      <c r="BU57" s="186">
        <v>1202.2363897145699</v>
      </c>
      <c r="BV57" s="186">
        <v>816.56692234701404</v>
      </c>
      <c r="BW57" s="186">
        <v>927.09909913684703</v>
      </c>
      <c r="BX57" s="186">
        <v>-3.9977789463923998</v>
      </c>
      <c r="BY57" s="186">
        <v>-6.1222990580727297</v>
      </c>
      <c r="BZ57" s="186">
        <v>3.9753828149315198</v>
      </c>
      <c r="CA57" s="186">
        <v>7.4564485885333696</v>
      </c>
      <c r="CB57" s="186">
        <v>9.0594884659900803</v>
      </c>
      <c r="CC57" s="186">
        <v>7.1145973818715698</v>
      </c>
      <c r="CD57" s="186">
        <v>12.5799026016398</v>
      </c>
      <c r="CE57" s="186">
        <v>11.606931971488001</v>
      </c>
      <c r="CF57" s="186">
        <v>10.938909593379501</v>
      </c>
      <c r="CG57" s="186">
        <v>8.8643127558016097</v>
      </c>
      <c r="CH57" s="186">
        <v>1.8567283464617901</v>
      </c>
      <c r="CI57" s="186">
        <v>0.92227700916544197</v>
      </c>
      <c r="CJ57" s="186">
        <v>0.93441416476072103</v>
      </c>
      <c r="CK57" s="186">
        <v>0.82866134906600397</v>
      </c>
      <c r="CL57" s="186">
        <v>0.36375793784694899</v>
      </c>
      <c r="CM57" s="186">
        <v>1.20484263406971</v>
      </c>
      <c r="CN57" s="186">
        <v>1.60430901800574</v>
      </c>
      <c r="CO57" s="186">
        <v>1.3287916065821399</v>
      </c>
      <c r="CP57" s="113">
        <v>149.21555841524</v>
      </c>
      <c r="CQ57" s="113">
        <v>155.22269325728701</v>
      </c>
      <c r="CR57" s="113">
        <v>144.40580015126099</v>
      </c>
      <c r="CS57" s="113">
        <v>133.19305395987701</v>
      </c>
      <c r="CT57" s="113">
        <v>104.710081896011</v>
      </c>
      <c r="CU57" s="113">
        <v>96.861867981519197</v>
      </c>
      <c r="CV57" s="113">
        <v>85.989142513132194</v>
      </c>
      <c r="CW57" s="113">
        <v>91.185262299411804</v>
      </c>
      <c r="CX57" s="113">
        <v>95.740318981328102</v>
      </c>
      <c r="CY57" s="186">
        <v>3.12789839123925</v>
      </c>
      <c r="CZ57" s="186">
        <v>3.3798192407216798</v>
      </c>
      <c r="DA57" s="186">
        <v>3.0067673687187502</v>
      </c>
      <c r="DB57" s="186">
        <v>2.4670997580449701</v>
      </c>
      <c r="DC57" s="186">
        <v>1.5376665866827499</v>
      </c>
      <c r="DD57" s="186">
        <v>0.88791047360641295</v>
      </c>
      <c r="DE57" s="186">
        <v>0.20619407057466199</v>
      </c>
      <c r="DF57" s="186">
        <v>-0.245038509362766</v>
      </c>
      <c r="DG57" s="186">
        <v>-0.539470353422694</v>
      </c>
      <c r="DH57" s="186">
        <v>4.9687968886910303</v>
      </c>
      <c r="DI57" s="186">
        <v>5.91847730562605</v>
      </c>
      <c r="DJ57" s="186">
        <v>6.0965273924605299</v>
      </c>
      <c r="DK57" s="186">
        <v>5.4908101095313304</v>
      </c>
      <c r="DL57" s="186">
        <v>4.1699080365594003</v>
      </c>
      <c r="DM57" s="186">
        <v>3.5466724000696699</v>
      </c>
      <c r="DN57" s="186">
        <v>2.7366520980939399</v>
      </c>
      <c r="DO57" s="186">
        <v>2.3440775501604101</v>
      </c>
      <c r="DP57" s="186">
        <v>2.0151953797522899</v>
      </c>
      <c r="DQ57" s="187">
        <v>94.483417985885097</v>
      </c>
      <c r="DR57" s="187">
        <v>92.029375267535102</v>
      </c>
      <c r="DS57" s="187">
        <v>100.89353615099</v>
      </c>
      <c r="DT57" s="187">
        <v>104.638343879771</v>
      </c>
      <c r="DU57" s="187">
        <v>106.86871638501501</v>
      </c>
      <c r="DV57" s="187">
        <v>104.66363956045601</v>
      </c>
      <c r="DW57" s="187">
        <v>111.172187349528</v>
      </c>
      <c r="DX57" s="187">
        <v>109.911628306525</v>
      </c>
      <c r="DY57" s="187">
        <v>109.15153049374101</v>
      </c>
      <c r="DZ57" s="113">
        <v>484</v>
      </c>
      <c r="EA57" s="113">
        <v>471</v>
      </c>
      <c r="EB57" s="113">
        <v>477</v>
      </c>
      <c r="EC57" s="113">
        <v>485</v>
      </c>
      <c r="ED57" s="113">
        <v>488</v>
      </c>
      <c r="EE57" s="113">
        <v>471</v>
      </c>
      <c r="EF57" s="113">
        <v>473</v>
      </c>
      <c r="EG57" s="113">
        <v>491</v>
      </c>
      <c r="EH57" s="113">
        <v>515</v>
      </c>
      <c r="EI57" s="112">
        <v>2670.85123966942</v>
      </c>
      <c r="EJ57" s="112">
        <v>4097.6114649681504</v>
      </c>
      <c r="EK57" s="112">
        <v>3757.8909853249502</v>
      </c>
      <c r="EL57" s="112">
        <v>3293.8577319587598</v>
      </c>
      <c r="EM57" s="112">
        <v>-351.69262295082001</v>
      </c>
      <c r="EN57" s="112">
        <v>-637.59872611465005</v>
      </c>
      <c r="EO57" s="112">
        <v>-905.31712473572895</v>
      </c>
      <c r="EP57" s="112">
        <v>-807.069246435845</v>
      </c>
      <c r="EQ57" s="114">
        <v>-1123.18640776699</v>
      </c>
    </row>
    <row r="58" spans="1:147" x14ac:dyDescent="0.25">
      <c r="A58" s="110" t="s">
        <v>380</v>
      </c>
      <c r="B58" s="110">
        <v>5853</v>
      </c>
      <c r="C58" s="110"/>
      <c r="D58" s="185">
        <v>6.0298229796746998</v>
      </c>
      <c r="E58" s="185" t="s">
        <v>466</v>
      </c>
      <c r="F58" s="185">
        <v>100</v>
      </c>
      <c r="G58" s="185">
        <v>100</v>
      </c>
      <c r="H58" s="185" t="s">
        <v>465</v>
      </c>
      <c r="I58" s="185">
        <v>32.617173519654798</v>
      </c>
      <c r="J58" s="185">
        <v>79.1490769047751</v>
      </c>
      <c r="K58" s="185">
        <v>659.60806507273799</v>
      </c>
      <c r="L58" s="185">
        <v>172.480309237722</v>
      </c>
      <c r="M58" s="185">
        <v>5.0955345927540998</v>
      </c>
      <c r="N58" s="185">
        <v>-2.6529461206097702</v>
      </c>
      <c r="O58" s="185">
        <v>3.2415438223343598</v>
      </c>
      <c r="P58" s="185">
        <v>2.3823976466352801</v>
      </c>
      <c r="Q58" s="185">
        <v>-3.1271430463390701</v>
      </c>
      <c r="R58" s="185">
        <v>1.08111285303757</v>
      </c>
      <c r="S58" s="185">
        <v>5.0410051932000002</v>
      </c>
      <c r="T58" s="185">
        <v>4.6199690507856301</v>
      </c>
      <c r="U58" s="185">
        <v>3.3558303718801099</v>
      </c>
      <c r="V58" s="186">
        <v>47.101954852112797</v>
      </c>
      <c r="W58" s="186">
        <v>1.6565047633365499</v>
      </c>
      <c r="X58" s="186">
        <v>0</v>
      </c>
      <c r="Y58" s="186">
        <v>0</v>
      </c>
      <c r="Z58" s="186">
        <v>0</v>
      </c>
      <c r="AA58" s="186">
        <v>3.2421497118088798</v>
      </c>
      <c r="AB58" s="186">
        <v>6.2855413839030003</v>
      </c>
      <c r="AC58" s="186">
        <v>0.72898329671668705</v>
      </c>
      <c r="AD58" s="186">
        <v>1.9734641115174101</v>
      </c>
      <c r="AE58" s="186">
        <v>222.82798836252701</v>
      </c>
      <c r="AF58" s="186">
        <v>250.77611842930301</v>
      </c>
      <c r="AG58" s="186">
        <v>213.41308250995999</v>
      </c>
      <c r="AH58" s="186">
        <v>217.07698549531801</v>
      </c>
      <c r="AI58" s="186">
        <v>237.109548604233</v>
      </c>
      <c r="AJ58" s="186">
        <v>239.633880931574</v>
      </c>
      <c r="AK58" s="186">
        <v>221.13773548336101</v>
      </c>
      <c r="AL58" s="186">
        <v>83.326397133513197</v>
      </c>
      <c r="AM58" s="186">
        <v>134.261534552592</v>
      </c>
      <c r="AN58" s="186">
        <v>2.4987829407058699</v>
      </c>
      <c r="AO58" s="186">
        <v>2.1163342449842202</v>
      </c>
      <c r="AP58" s="186">
        <v>2.0892751714290299</v>
      </c>
      <c r="AQ58" s="186">
        <v>1.17475208311944</v>
      </c>
      <c r="AR58" s="186">
        <v>-2.7673509979947001E-2</v>
      </c>
      <c r="AS58" s="186">
        <v>0.67102198429303905</v>
      </c>
      <c r="AT58" s="186">
        <v>0.45482258417299198</v>
      </c>
      <c r="AU58" s="186">
        <v>-0.277697515612986</v>
      </c>
      <c r="AV58" s="186">
        <v>0.44218327091264997</v>
      </c>
      <c r="AW58" s="186">
        <v>9.1107756360598504</v>
      </c>
      <c r="AX58" s="186">
        <v>11.609024848913201</v>
      </c>
      <c r="AY58" s="186">
        <v>8.4455181906652701</v>
      </c>
      <c r="AZ58" s="186">
        <v>7.0735366512112297</v>
      </c>
      <c r="BA58" s="186">
        <v>5.9676242268216999</v>
      </c>
      <c r="BB58" s="186">
        <v>6.3864114082442196</v>
      </c>
      <c r="BC58" s="186">
        <v>4.8313186571194002</v>
      </c>
      <c r="BD58" s="186">
        <v>1.45238569601845</v>
      </c>
      <c r="BE58" s="186">
        <v>4.2914085019212003</v>
      </c>
      <c r="BF58" s="187">
        <v>98.506203085267799</v>
      </c>
      <c r="BG58" s="187">
        <v>89.169774437161195</v>
      </c>
      <c r="BH58" s="187">
        <v>96.979392329417607</v>
      </c>
      <c r="BI58" s="187">
        <v>96.603066860146299</v>
      </c>
      <c r="BJ58" s="187">
        <v>91.640166813098205</v>
      </c>
      <c r="BK58" s="187">
        <v>95.570979702397594</v>
      </c>
      <c r="BL58" s="187">
        <v>100.668964520507</v>
      </c>
      <c r="BM58" s="187">
        <v>102.975879697152</v>
      </c>
      <c r="BN58" s="187">
        <v>99.509033179609602</v>
      </c>
      <c r="BO58" s="186">
        <v>37.417494294363401</v>
      </c>
      <c r="BP58" s="186">
        <v>19.328093227649401</v>
      </c>
      <c r="BQ58" s="186">
        <v>-15.160342388843301</v>
      </c>
      <c r="BR58" s="186">
        <v>12.9078842669516</v>
      </c>
      <c r="BS58" s="186">
        <v>35.891583183300199</v>
      </c>
      <c r="BT58" s="186">
        <v>100</v>
      </c>
      <c r="BU58" s="186">
        <v>100</v>
      </c>
      <c r="BV58" s="186">
        <v>157.984726614523</v>
      </c>
      <c r="BW58" s="186">
        <v>141.11396046809199</v>
      </c>
      <c r="BX58" s="186">
        <v>8.1230769531860592</v>
      </c>
      <c r="BY58" s="186">
        <v>4.1396825808055597</v>
      </c>
      <c r="BZ58" s="186">
        <v>-0.84852174626758303</v>
      </c>
      <c r="CA58" s="186">
        <v>0.56444418721059497</v>
      </c>
      <c r="CB58" s="186">
        <v>1.1455241617262899</v>
      </c>
      <c r="CC58" s="186">
        <v>0.31922794209829197</v>
      </c>
      <c r="CD58" s="186">
        <v>1.8171362173393799</v>
      </c>
      <c r="CE58" s="186">
        <v>2.7208164604587002</v>
      </c>
      <c r="CF58" s="186">
        <v>2.8794484561938498</v>
      </c>
      <c r="CG58" s="186">
        <v>19.1704176476808</v>
      </c>
      <c r="CH58" s="186">
        <v>18.938382728576599</v>
      </c>
      <c r="CI58" s="186">
        <v>16.789252759425601</v>
      </c>
      <c r="CJ58" s="186">
        <v>15.704754142009801</v>
      </c>
      <c r="CK58" s="186">
        <v>15.0909856106292</v>
      </c>
      <c r="CL58" s="186">
        <v>0.96956275855708296</v>
      </c>
      <c r="CM58" s="186">
        <v>1.92275199076822</v>
      </c>
      <c r="CN58" s="186">
        <v>1.75597691449576</v>
      </c>
      <c r="CO58" s="186">
        <v>2.0577762395979402</v>
      </c>
      <c r="CP58" s="113">
        <v>131.39203041831999</v>
      </c>
      <c r="CQ58" s="113">
        <v>158.72575129891899</v>
      </c>
      <c r="CR58" s="113">
        <v>185.478032810484</v>
      </c>
      <c r="CS58" s="113">
        <v>203.647098448245</v>
      </c>
      <c r="CT58" s="113">
        <v>227.49911215333401</v>
      </c>
      <c r="CU58" s="113">
        <v>230.85010596109601</v>
      </c>
      <c r="CV58" s="113">
        <v>225.23163590218601</v>
      </c>
      <c r="CW58" s="113">
        <v>169.818626266921</v>
      </c>
      <c r="CX58" s="113">
        <v>156.58857674819001</v>
      </c>
      <c r="CY58" s="186">
        <v>2.2850325844341199</v>
      </c>
      <c r="CZ58" s="186">
        <v>2.23042561228293</v>
      </c>
      <c r="DA58" s="186">
        <v>2.2771161799467499</v>
      </c>
      <c r="DB58" s="186">
        <v>1.9086124901913599</v>
      </c>
      <c r="DC58" s="186">
        <v>1.5878142872349601</v>
      </c>
      <c r="DD58" s="186">
        <v>1.21969548353729</v>
      </c>
      <c r="DE58" s="186">
        <v>0.90078213985049704</v>
      </c>
      <c r="DF58" s="186">
        <v>0.234464403926196</v>
      </c>
      <c r="DG58" s="186">
        <v>0.124946752000276</v>
      </c>
      <c r="DH58" s="186">
        <v>8.3155521073253897</v>
      </c>
      <c r="DI58" s="186">
        <v>9.0328155880362502</v>
      </c>
      <c r="DJ58" s="186">
        <v>9.3856853804291909</v>
      </c>
      <c r="DK58" s="186">
        <v>8.7623573872979996</v>
      </c>
      <c r="DL58" s="186">
        <v>8.4143457466804907</v>
      </c>
      <c r="DM58" s="186">
        <v>7.87167827577436</v>
      </c>
      <c r="DN58" s="186">
        <v>6.5721812230010102</v>
      </c>
      <c r="DO58" s="186">
        <v>4.2045016158888702</v>
      </c>
      <c r="DP58" s="186">
        <v>3.7784808111703598</v>
      </c>
      <c r="DQ58" s="187">
        <v>102.13728126828001</v>
      </c>
      <c r="DR58" s="187">
        <v>97.406353813849606</v>
      </c>
      <c r="DS58" s="187">
        <v>92.629394811430302</v>
      </c>
      <c r="DT58" s="187">
        <v>94.082846845458207</v>
      </c>
      <c r="DU58" s="187">
        <v>94.624381955676299</v>
      </c>
      <c r="DV58" s="187">
        <v>94.0443987752749</v>
      </c>
      <c r="DW58" s="187">
        <v>96.2887774084043</v>
      </c>
      <c r="DX58" s="187">
        <v>98.766192231177797</v>
      </c>
      <c r="DY58" s="187">
        <v>99.231860454655006</v>
      </c>
      <c r="DZ58" s="113">
        <v>770</v>
      </c>
      <c r="EA58" s="113">
        <v>764</v>
      </c>
      <c r="EB58" s="113">
        <v>772</v>
      </c>
      <c r="EC58" s="113">
        <v>766</v>
      </c>
      <c r="ED58" s="113">
        <v>745</v>
      </c>
      <c r="EE58" s="113">
        <v>752</v>
      </c>
      <c r="EF58" s="113">
        <v>782</v>
      </c>
      <c r="EG58" s="113">
        <v>773</v>
      </c>
      <c r="EH58" s="113">
        <v>773</v>
      </c>
      <c r="EI58" s="112">
        <v>4834.1441558441602</v>
      </c>
      <c r="EJ58" s="112">
        <v>4849.2879581151801</v>
      </c>
      <c r="EK58" s="112">
        <v>849.25</v>
      </c>
      <c r="EL58" s="112">
        <v>710.43733681462095</v>
      </c>
      <c r="EM58" s="112">
        <v>813.34496644295302</v>
      </c>
      <c r="EN58" s="112">
        <v>930.58111702127701</v>
      </c>
      <c r="EO58" s="112">
        <v>969.29411764705901</v>
      </c>
      <c r="EP58" s="112">
        <v>392.14877102199199</v>
      </c>
      <c r="EQ58" s="114">
        <v>302.811125485123</v>
      </c>
    </row>
    <row r="59" spans="1:147" x14ac:dyDescent="0.25">
      <c r="A59" s="110" t="s">
        <v>379</v>
      </c>
      <c r="B59" s="110">
        <v>5854</v>
      </c>
      <c r="C59" s="110"/>
      <c r="D59" s="185">
        <v>6.78744549350328</v>
      </c>
      <c r="E59" s="185">
        <v>-163.85851333058699</v>
      </c>
      <c r="F59" s="185">
        <v>1466.2436143039599</v>
      </c>
      <c r="G59" s="185">
        <v>2172.1458971739899</v>
      </c>
      <c r="H59" s="185">
        <v>4475.6389537414398</v>
      </c>
      <c r="I59" s="185">
        <v>601.48473677603704</v>
      </c>
      <c r="J59" s="185">
        <v>830.14978598107905</v>
      </c>
      <c r="K59" s="185">
        <v>3272.3680643429202</v>
      </c>
      <c r="L59" s="185">
        <v>431.24369704492301</v>
      </c>
      <c r="M59" s="185">
        <v>0.62558087286180097</v>
      </c>
      <c r="N59" s="185">
        <v>-1.8923045457943899</v>
      </c>
      <c r="O59" s="185">
        <v>9.9613208010293093</v>
      </c>
      <c r="P59" s="185">
        <v>12.8848584609533</v>
      </c>
      <c r="Q59" s="185">
        <v>15.5911547618916</v>
      </c>
      <c r="R59" s="185">
        <v>23.6625412791707</v>
      </c>
      <c r="S59" s="185">
        <v>19.376905614885199</v>
      </c>
      <c r="T59" s="185">
        <v>23.7190600425551</v>
      </c>
      <c r="U59" s="185">
        <v>20.221947392217899</v>
      </c>
      <c r="V59" s="186">
        <v>10.0517773823079</v>
      </c>
      <c r="W59" s="186">
        <v>1.12070282621872</v>
      </c>
      <c r="X59" s="186">
        <v>0.74888583128658603</v>
      </c>
      <c r="Y59" s="186">
        <v>0.67631718644067595</v>
      </c>
      <c r="Z59" s="186">
        <v>0.97746507979966402</v>
      </c>
      <c r="AA59" s="186">
        <v>4.9759876867104298</v>
      </c>
      <c r="AB59" s="186">
        <v>2.8136752074439402</v>
      </c>
      <c r="AC59" s="186">
        <v>0.94133392038393804</v>
      </c>
      <c r="AD59" s="186">
        <v>5.5515152180337504</v>
      </c>
      <c r="AE59" s="186">
        <v>137.692848743008</v>
      </c>
      <c r="AF59" s="186">
        <v>140.50940703065299</v>
      </c>
      <c r="AG59" s="186">
        <v>128.09346868527999</v>
      </c>
      <c r="AH59" s="186">
        <v>124.211655021955</v>
      </c>
      <c r="AI59" s="186">
        <v>120.42437948333399</v>
      </c>
      <c r="AJ59" s="186">
        <v>97.407274775782696</v>
      </c>
      <c r="AK59" s="186">
        <v>109.455898090633</v>
      </c>
      <c r="AL59" s="186">
        <v>117.029297185019</v>
      </c>
      <c r="AM59" s="186">
        <v>78.364551380088599</v>
      </c>
      <c r="AN59" s="186">
        <v>2.2798327789620099</v>
      </c>
      <c r="AO59" s="186">
        <v>2.3896899511021101</v>
      </c>
      <c r="AP59" s="186">
        <v>2.0154417018995998</v>
      </c>
      <c r="AQ59" s="186">
        <v>1.52957340090552</v>
      </c>
      <c r="AR59" s="186">
        <v>1.73744975328607</v>
      </c>
      <c r="AS59" s="186">
        <v>-0.56167073392630196</v>
      </c>
      <c r="AT59" s="186">
        <v>1.07699258200578</v>
      </c>
      <c r="AU59" s="186">
        <v>1.00202280513445</v>
      </c>
      <c r="AV59" s="186">
        <v>0.71541848574932998</v>
      </c>
      <c r="AW59" s="186">
        <v>6.3335198832509203</v>
      </c>
      <c r="AX59" s="186">
        <v>6.5753718843444702</v>
      </c>
      <c r="AY59" s="186">
        <v>5.8052787706607196</v>
      </c>
      <c r="AZ59" s="186">
        <v>5.1930878873254196</v>
      </c>
      <c r="BA59" s="186">
        <v>5.3380504768491104</v>
      </c>
      <c r="BB59" s="186">
        <v>2.3967920767056099</v>
      </c>
      <c r="BC59" s="186">
        <v>5.78005033790207</v>
      </c>
      <c r="BD59" s="186">
        <v>4.2298541181910201</v>
      </c>
      <c r="BE59" s="186">
        <v>5.09945682157388</v>
      </c>
      <c r="BF59" s="187">
        <v>96.685529023841298</v>
      </c>
      <c r="BG59" s="187">
        <v>94.270248387481502</v>
      </c>
      <c r="BH59" s="187">
        <v>106.577373246156</v>
      </c>
      <c r="BI59" s="187">
        <v>110.15807167536801</v>
      </c>
      <c r="BJ59" s="187">
        <v>113.624212686189</v>
      </c>
      <c r="BK59" s="187">
        <v>126.109931051198</v>
      </c>
      <c r="BL59" s="187">
        <v>117.197377712834</v>
      </c>
      <c r="BM59" s="187">
        <v>125.772242671301</v>
      </c>
      <c r="BN59" s="187">
        <v>118.818327897478</v>
      </c>
      <c r="BO59" s="186">
        <v>41.894604071800401</v>
      </c>
      <c r="BP59" s="186">
        <v>27.069554817081301</v>
      </c>
      <c r="BQ59" s="186">
        <v>46.877368358366297</v>
      </c>
      <c r="BR59" s="186">
        <v>77.650473420147094</v>
      </c>
      <c r="BS59" s="186">
        <v>332.50924423226701</v>
      </c>
      <c r="BT59" s="186">
        <v>877.48051510044797</v>
      </c>
      <c r="BU59" s="186">
        <v>984.57301537954697</v>
      </c>
      <c r="BV59" s="186">
        <v>1136.4065289960199</v>
      </c>
      <c r="BW59" s="186">
        <v>815.456281443065</v>
      </c>
      <c r="BX59" s="186">
        <v>7.2730900596249297</v>
      </c>
      <c r="BY59" s="186">
        <v>3.19089097593463</v>
      </c>
      <c r="BZ59" s="186">
        <v>3.4489824248861298</v>
      </c>
      <c r="CA59" s="186">
        <v>4.8490017282943603</v>
      </c>
      <c r="CB59" s="186">
        <v>7.7284335025926101</v>
      </c>
      <c r="CC59" s="186">
        <v>12.8478014553439</v>
      </c>
      <c r="CD59" s="186">
        <v>16.701028509974002</v>
      </c>
      <c r="CE59" s="186">
        <v>19.272704685593101</v>
      </c>
      <c r="CF59" s="186">
        <v>20.620902021669501</v>
      </c>
      <c r="CG59" s="186">
        <v>16.7688165602132</v>
      </c>
      <c r="CH59" s="186">
        <v>11.9538810876378</v>
      </c>
      <c r="CI59" s="186">
        <v>8.2696701614173502</v>
      </c>
      <c r="CJ59" s="186">
        <v>7.0927773316501304</v>
      </c>
      <c r="CK59" s="186">
        <v>2.9345453420193501</v>
      </c>
      <c r="CL59" s="186">
        <v>1.77542024190418</v>
      </c>
      <c r="CM59" s="186">
        <v>2.1190377530174498</v>
      </c>
      <c r="CN59" s="186">
        <v>2.1835530692329801</v>
      </c>
      <c r="CO59" s="186">
        <v>3.2086614377288201</v>
      </c>
      <c r="CP59" s="113">
        <v>122.97120789245901</v>
      </c>
      <c r="CQ59" s="113">
        <v>130.77753291811501</v>
      </c>
      <c r="CR59" s="113">
        <v>134.30939571878699</v>
      </c>
      <c r="CS59" s="113">
        <v>135.86040422197999</v>
      </c>
      <c r="CT59" s="113">
        <v>129.85586739460999</v>
      </c>
      <c r="CU59" s="113">
        <v>120.63010508586</v>
      </c>
      <c r="CV59" s="113">
        <v>114.94467523797501</v>
      </c>
      <c r="CW59" s="113">
        <v>112.94513595899799</v>
      </c>
      <c r="CX59" s="113">
        <v>103.588262459107</v>
      </c>
      <c r="CY59" s="186">
        <v>2.5024429449351899</v>
      </c>
      <c r="CZ59" s="186">
        <v>2.4703041820975602</v>
      </c>
      <c r="DA59" s="186">
        <v>2.3501134711840499</v>
      </c>
      <c r="DB59" s="186">
        <v>2.1311396656369102</v>
      </c>
      <c r="DC59" s="186">
        <v>1.9777014986807999</v>
      </c>
      <c r="DD59" s="186">
        <v>1.31202571819015</v>
      </c>
      <c r="DE59" s="186">
        <v>1.0803132343877599</v>
      </c>
      <c r="DF59" s="186">
        <v>0.89477504306637201</v>
      </c>
      <c r="DG59" s="186">
        <v>0.74276360012931897</v>
      </c>
      <c r="DH59" s="186">
        <v>10.718079692569701</v>
      </c>
      <c r="DI59" s="186">
        <v>8.2099100447097104</v>
      </c>
      <c r="DJ59" s="186">
        <v>7.5115241690057504</v>
      </c>
      <c r="DK59" s="186">
        <v>6.5060691152912904</v>
      </c>
      <c r="DL59" s="186">
        <v>5.82669629527319</v>
      </c>
      <c r="DM59" s="186">
        <v>4.90970523231511</v>
      </c>
      <c r="DN59" s="186">
        <v>4.8061137810069399</v>
      </c>
      <c r="DO59" s="186">
        <v>4.5136457922760203</v>
      </c>
      <c r="DP59" s="186">
        <v>4.5159005872631504</v>
      </c>
      <c r="DQ59" s="187">
        <v>99.066254301149399</v>
      </c>
      <c r="DR59" s="187">
        <v>97.514630105804798</v>
      </c>
      <c r="DS59" s="187">
        <v>98.3164021329425</v>
      </c>
      <c r="DT59" s="187">
        <v>100.47633042915901</v>
      </c>
      <c r="DU59" s="187">
        <v>104.03601337089</v>
      </c>
      <c r="DV59" s="187">
        <v>110.19298553241801</v>
      </c>
      <c r="DW59" s="187">
        <v>114.909809769902</v>
      </c>
      <c r="DX59" s="187">
        <v>118.559034354421</v>
      </c>
      <c r="DY59" s="187">
        <v>120.261349609584</v>
      </c>
      <c r="DZ59" s="113">
        <v>357</v>
      </c>
      <c r="EA59" s="113">
        <v>371</v>
      </c>
      <c r="EB59" s="113">
        <v>352</v>
      </c>
      <c r="EC59" s="113">
        <v>359</v>
      </c>
      <c r="ED59" s="113">
        <v>361</v>
      </c>
      <c r="EE59" s="113">
        <v>391</v>
      </c>
      <c r="EF59" s="113">
        <v>390</v>
      </c>
      <c r="EG59" s="113">
        <v>404</v>
      </c>
      <c r="EH59" s="113">
        <v>416</v>
      </c>
      <c r="EI59" s="112">
        <v>2778.8263305322098</v>
      </c>
      <c r="EJ59" s="112">
        <v>2736.2183288409701</v>
      </c>
      <c r="EK59" s="112">
        <v>2421.9659090909099</v>
      </c>
      <c r="EL59" s="112">
        <v>1764.4568245125299</v>
      </c>
      <c r="EM59" s="112">
        <v>988.91412742382295</v>
      </c>
      <c r="EN59" s="112">
        <v>-200.65473145780101</v>
      </c>
      <c r="EO59" s="112">
        <v>-1059.5384615384601</v>
      </c>
      <c r="EP59" s="112">
        <v>-2068.4603960395998</v>
      </c>
      <c r="EQ59" s="114">
        <v>-2794.9663461538498</v>
      </c>
    </row>
    <row r="60" spans="1:147" x14ac:dyDescent="0.25">
      <c r="A60" s="110" t="s">
        <v>378</v>
      </c>
      <c r="B60" s="110">
        <v>5624</v>
      </c>
      <c r="C60" s="110"/>
      <c r="D60" s="185">
        <v>138.87218976136199</v>
      </c>
      <c r="E60" s="185">
        <v>-7.0496372710886304</v>
      </c>
      <c r="F60" s="185">
        <v>37.829602379167198</v>
      </c>
      <c r="G60" s="185">
        <v>6.6546792591853503</v>
      </c>
      <c r="H60" s="185">
        <v>17.9662169568637</v>
      </c>
      <c r="I60" s="185">
        <v>96.040088067022396</v>
      </c>
      <c r="J60" s="185">
        <v>173.89390760181001</v>
      </c>
      <c r="K60" s="185">
        <v>177.62614139173201</v>
      </c>
      <c r="L60" s="185">
        <v>68.556883914319599</v>
      </c>
      <c r="M60" s="185">
        <v>5.5075916517058596</v>
      </c>
      <c r="N60" s="185">
        <v>-0.84581885096167397</v>
      </c>
      <c r="O60" s="185">
        <v>7.2681772096207702</v>
      </c>
      <c r="P60" s="185">
        <v>2.4684326610798699</v>
      </c>
      <c r="Q60" s="185">
        <v>4.0645378332360798</v>
      </c>
      <c r="R60" s="185">
        <v>17.529312816594398</v>
      </c>
      <c r="S60" s="185">
        <v>16.7824645449199</v>
      </c>
      <c r="T60" s="185">
        <v>8.22560501823774</v>
      </c>
      <c r="U60" s="185">
        <v>9.0800291975516494</v>
      </c>
      <c r="V60" s="186">
        <v>4.2466446649714902</v>
      </c>
      <c r="W60" s="186">
        <v>10.680627139205599</v>
      </c>
      <c r="X60" s="186">
        <v>17.455806165831099</v>
      </c>
      <c r="Y60" s="186">
        <v>28.124105066555501</v>
      </c>
      <c r="Z60" s="186">
        <v>20.9558666361884</v>
      </c>
      <c r="AA60" s="186">
        <v>19.3879569651968</v>
      </c>
      <c r="AB60" s="186">
        <v>15.671960984928701</v>
      </c>
      <c r="AC60" s="186">
        <v>17.972982824296398</v>
      </c>
      <c r="AD60" s="186">
        <v>13.238291245182401</v>
      </c>
      <c r="AE60" s="186">
        <v>0.79019344866122099</v>
      </c>
      <c r="AF60" s="186">
        <v>0.95094957752416698</v>
      </c>
      <c r="AG60" s="186">
        <v>0.93380510254245597</v>
      </c>
      <c r="AH60" s="186">
        <v>34.324189338967102</v>
      </c>
      <c r="AI60" s="186">
        <v>32.9930934966482</v>
      </c>
      <c r="AJ60" s="186">
        <v>26.663386967416301</v>
      </c>
      <c r="AK60" s="186">
        <v>25.909238113624099</v>
      </c>
      <c r="AL60" s="186">
        <v>32.558316802832799</v>
      </c>
      <c r="AM60" s="186">
        <v>30.1987237135464</v>
      </c>
      <c r="AN60" s="186">
        <v>2.1203534020585901E-2</v>
      </c>
      <c r="AO60" s="186">
        <v>0.12818496754036701</v>
      </c>
      <c r="AP60" s="186">
        <v>0.235199985457716</v>
      </c>
      <c r="AQ60" s="186">
        <v>0.28872190402626402</v>
      </c>
      <c r="AR60" s="186">
        <v>0.334454492856326</v>
      </c>
      <c r="AS60" s="186">
        <v>-5.5855803648927303E-2</v>
      </c>
      <c r="AT60" s="186">
        <v>5.0712335333965602E-2</v>
      </c>
      <c r="AU60" s="186">
        <v>7.6707422880838205E-2</v>
      </c>
      <c r="AV60" s="186">
        <v>0.40061101412317901</v>
      </c>
      <c r="AW60" s="186">
        <v>2.1203534020585901E-2</v>
      </c>
      <c r="AX60" s="186">
        <v>0.36099089222039299</v>
      </c>
      <c r="AY60" s="186">
        <v>0.452078087193023</v>
      </c>
      <c r="AZ60" s="186">
        <v>1.60762513382113</v>
      </c>
      <c r="BA60" s="186">
        <v>1.8510802193145099</v>
      </c>
      <c r="BB60" s="186">
        <v>1.29057478243302</v>
      </c>
      <c r="BC60" s="186">
        <v>1.37239021617487</v>
      </c>
      <c r="BD60" s="186">
        <v>1.7981995173291101</v>
      </c>
      <c r="BE60" s="186">
        <v>1.9881029720277801</v>
      </c>
      <c r="BF60" s="187">
        <v>105.82860716693099</v>
      </c>
      <c r="BG60" s="187">
        <v>98.932885346975496</v>
      </c>
      <c r="BH60" s="187">
        <v>107.586227056347</v>
      </c>
      <c r="BI60" s="187">
        <v>101.162897075537</v>
      </c>
      <c r="BJ60" s="187">
        <v>102.614527492562</v>
      </c>
      <c r="BK60" s="187">
        <v>119.307372558091</v>
      </c>
      <c r="BL60" s="187">
        <v>118.28830216421601</v>
      </c>
      <c r="BM60" s="187">
        <v>106.956576610486</v>
      </c>
      <c r="BN60" s="187">
        <v>108.09938567139901</v>
      </c>
      <c r="BO60" s="186">
        <v>90.348171780817296</v>
      </c>
      <c r="BP60" s="186">
        <v>28.737526381067799</v>
      </c>
      <c r="BQ60" s="186">
        <v>34.821791532355498</v>
      </c>
      <c r="BR60" s="186">
        <v>24.678596759285401</v>
      </c>
      <c r="BS60" s="186">
        <v>19.817018994683998</v>
      </c>
      <c r="BT60" s="186">
        <v>31.2787142292906</v>
      </c>
      <c r="BU60" s="186">
        <v>50.829068306761499</v>
      </c>
      <c r="BV60" s="186">
        <v>59.439599002183797</v>
      </c>
      <c r="BW60" s="186">
        <v>85.467233826365899</v>
      </c>
      <c r="BX60" s="186">
        <v>7.8941233914258904</v>
      </c>
      <c r="BY60" s="186">
        <v>2.78627130640781</v>
      </c>
      <c r="BZ60" s="186">
        <v>3.3161966113643802</v>
      </c>
      <c r="CA60" s="186">
        <v>3.6703115451831199</v>
      </c>
      <c r="CB60" s="186">
        <v>3.7644994481707199</v>
      </c>
      <c r="CC60" s="186">
        <v>6.7930114956504104</v>
      </c>
      <c r="CD60" s="186">
        <v>10.418199290058601</v>
      </c>
      <c r="CE60" s="186">
        <v>10.5711271238485</v>
      </c>
      <c r="CF60" s="186">
        <v>11.650995623934</v>
      </c>
      <c r="CG60" s="186">
        <v>9.05095547279603</v>
      </c>
      <c r="CH60" s="186">
        <v>9.3749842714818605</v>
      </c>
      <c r="CI60" s="186">
        <v>9.2756901535474707</v>
      </c>
      <c r="CJ60" s="186">
        <v>13.654872301188201</v>
      </c>
      <c r="CK60" s="186">
        <v>17.155106865670799</v>
      </c>
      <c r="CL60" s="186">
        <v>19.754366280836098</v>
      </c>
      <c r="CM60" s="186">
        <v>20.428492865757399</v>
      </c>
      <c r="CN60" s="186">
        <v>20.502982671146601</v>
      </c>
      <c r="CO60" s="186">
        <v>17.481429232653099</v>
      </c>
      <c r="CP60" s="113">
        <v>0.67743873098500995</v>
      </c>
      <c r="CQ60" s="113">
        <v>0.75371590685499201</v>
      </c>
      <c r="CR60" s="113">
        <v>0.80681027814050899</v>
      </c>
      <c r="CS60" s="113">
        <v>7.5528803105817897</v>
      </c>
      <c r="CT60" s="113">
        <v>14.162240892853401</v>
      </c>
      <c r="CU60" s="113">
        <v>19.801521211915698</v>
      </c>
      <c r="CV60" s="113">
        <v>24.381411662974202</v>
      </c>
      <c r="CW60" s="113">
        <v>30.058937044761599</v>
      </c>
      <c r="CX60" s="113">
        <v>29.3646139185823</v>
      </c>
      <c r="CY60" s="186">
        <v>4.0455474341722197E-2</v>
      </c>
      <c r="CZ60" s="186">
        <v>4.1774044449341498E-2</v>
      </c>
      <c r="DA60" s="186">
        <v>9.6504136342077301E-2</v>
      </c>
      <c r="DB60" s="186">
        <v>0.17059858011943099</v>
      </c>
      <c r="DC60" s="186">
        <v>0.202595030904339</v>
      </c>
      <c r="DD60" s="186">
        <v>0.174447495563986</v>
      </c>
      <c r="DE60" s="186">
        <v>0.15302453198267901</v>
      </c>
      <c r="DF60" s="186">
        <v>0.124295932816299</v>
      </c>
      <c r="DG60" s="186">
        <v>0.15039453708381001</v>
      </c>
      <c r="DH60" s="186">
        <v>5.5859448017003502E-2</v>
      </c>
      <c r="DI60" s="186">
        <v>0.10317408333490601</v>
      </c>
      <c r="DJ60" s="186">
        <v>0.20103036071900099</v>
      </c>
      <c r="DK60" s="186">
        <v>0.52347551412615101</v>
      </c>
      <c r="DL60" s="186">
        <v>0.86581001573771299</v>
      </c>
      <c r="DM60" s="186">
        <v>1.13280435863475</v>
      </c>
      <c r="DN60" s="186">
        <v>1.3178531441288099</v>
      </c>
      <c r="DO60" s="186">
        <v>1.56054914863619</v>
      </c>
      <c r="DP60" s="186">
        <v>1.63601178252499</v>
      </c>
      <c r="DQ60" s="187">
        <v>108.55255090675401</v>
      </c>
      <c r="DR60" s="187">
        <v>102.80120037159401</v>
      </c>
      <c r="DS60" s="187">
        <v>103.318241362186</v>
      </c>
      <c r="DT60" s="187">
        <v>103.43126456960999</v>
      </c>
      <c r="DU60" s="187">
        <v>103.200542387132</v>
      </c>
      <c r="DV60" s="187">
        <v>106.196180356811</v>
      </c>
      <c r="DW60" s="187">
        <v>110.19693045024199</v>
      </c>
      <c r="DX60" s="187">
        <v>110.05322316813</v>
      </c>
      <c r="DY60" s="187">
        <v>111.315657810996</v>
      </c>
      <c r="DZ60" s="113">
        <v>8132</v>
      </c>
      <c r="EA60" s="113">
        <v>8208</v>
      </c>
      <c r="EB60" s="113">
        <v>8215</v>
      </c>
      <c r="EC60" s="113">
        <v>8227</v>
      </c>
      <c r="ED60" s="113">
        <v>8677</v>
      </c>
      <c r="EE60" s="113">
        <v>8759</v>
      </c>
      <c r="EF60" s="113">
        <v>8962</v>
      </c>
      <c r="EG60" s="113">
        <v>9614</v>
      </c>
      <c r="EH60" s="113">
        <v>10253</v>
      </c>
      <c r="EI60" s="112">
        <v>-5399.1176832267602</v>
      </c>
      <c r="EJ60" s="112">
        <v>-4676.97855750487</v>
      </c>
      <c r="EK60" s="112">
        <v>-4002.5623858794902</v>
      </c>
      <c r="EL60" s="112">
        <v>-2098.0554272517302</v>
      </c>
      <c r="EM60" s="112">
        <v>-980.91160539356895</v>
      </c>
      <c r="EN60" s="112">
        <v>-926.25916200479503</v>
      </c>
      <c r="EO60" s="112">
        <v>-1388.1635795581301</v>
      </c>
      <c r="EP60" s="112">
        <v>-1785.14478884959</v>
      </c>
      <c r="EQ60" s="114">
        <v>-1365.85389642056</v>
      </c>
    </row>
    <row r="61" spans="1:147" x14ac:dyDescent="0.25">
      <c r="A61" s="110" t="s">
        <v>376</v>
      </c>
      <c r="B61" s="110">
        <v>5663</v>
      </c>
      <c r="C61" s="110"/>
      <c r="D61" s="185" t="s">
        <v>465</v>
      </c>
      <c r="E61" s="185">
        <v>100</v>
      </c>
      <c r="F61" s="185">
        <v>100</v>
      </c>
      <c r="G61" s="185">
        <v>100</v>
      </c>
      <c r="H61" s="185">
        <v>100</v>
      </c>
      <c r="I61" s="185">
        <v>100</v>
      </c>
      <c r="J61" s="185">
        <v>100</v>
      </c>
      <c r="K61" s="185">
        <v>100</v>
      </c>
      <c r="L61" s="185" t="s">
        <v>466</v>
      </c>
      <c r="M61" s="185">
        <v>-2.0557638595299599</v>
      </c>
      <c r="N61" s="185">
        <v>10.817785718006901</v>
      </c>
      <c r="O61" s="185">
        <v>12.4467727699798</v>
      </c>
      <c r="P61" s="185">
        <v>5.9413844223970802</v>
      </c>
      <c r="Q61" s="185">
        <v>4.3728318530616699</v>
      </c>
      <c r="R61" s="185">
        <v>3.7018087972290799</v>
      </c>
      <c r="S61" s="185">
        <v>36.190338224236498</v>
      </c>
      <c r="T61" s="185">
        <v>13.7106138336183</v>
      </c>
      <c r="U61" s="185">
        <v>-1.4019840639033501</v>
      </c>
      <c r="V61" s="186">
        <v>0</v>
      </c>
      <c r="W61" s="186">
        <v>0</v>
      </c>
      <c r="X61" s="186">
        <v>0</v>
      </c>
      <c r="Y61" s="186">
        <v>0</v>
      </c>
      <c r="Z61" s="186">
        <v>0</v>
      </c>
      <c r="AA61" s="186">
        <v>0</v>
      </c>
      <c r="AB61" s="186">
        <v>0</v>
      </c>
      <c r="AC61" s="186">
        <v>8.4006847582940107</v>
      </c>
      <c r="AD61" s="186">
        <v>15.4992123413115</v>
      </c>
      <c r="AE61" s="186">
        <v>167.656617758978</v>
      </c>
      <c r="AF61" s="186">
        <v>152.47945313955699</v>
      </c>
      <c r="AG61" s="186">
        <v>113.885479062741</v>
      </c>
      <c r="AH61" s="186">
        <v>118.78970397368199</v>
      </c>
      <c r="AI61" s="186">
        <v>118.437590726896</v>
      </c>
      <c r="AJ61" s="186">
        <v>90.553007670609404</v>
      </c>
      <c r="AK61" s="186">
        <v>55.186508046661999</v>
      </c>
      <c r="AL61" s="186">
        <v>88.892165059016705</v>
      </c>
      <c r="AM61" s="186">
        <v>130.627031125039</v>
      </c>
      <c r="AN61" s="186">
        <v>2.0523702889061499</v>
      </c>
      <c r="AO61" s="186">
        <v>1.5990215291839101</v>
      </c>
      <c r="AP61" s="186">
        <v>2.4757074585889298</v>
      </c>
      <c r="AQ61" s="186">
        <v>0.92092311954116801</v>
      </c>
      <c r="AR61" s="186">
        <v>1.05037087961692</v>
      </c>
      <c r="AS61" s="186">
        <v>1.0322488237277501</v>
      </c>
      <c r="AT61" s="186">
        <v>0.38357865299777799</v>
      </c>
      <c r="AU61" s="186">
        <v>1.24451031156337</v>
      </c>
      <c r="AV61" s="186">
        <v>1.7603817431823801</v>
      </c>
      <c r="AW61" s="186">
        <v>8.8998375362158608</v>
      </c>
      <c r="AX61" s="186">
        <v>7.8760923500956697</v>
      </c>
      <c r="AY61" s="186">
        <v>8.1016501242883496</v>
      </c>
      <c r="AZ61" s="186">
        <v>6.7891344958410498</v>
      </c>
      <c r="BA61" s="186">
        <v>6.9011878615255604</v>
      </c>
      <c r="BB61" s="186">
        <v>6.6238970473878798</v>
      </c>
      <c r="BC61" s="186">
        <v>3.7913455248791501</v>
      </c>
      <c r="BD61" s="186">
        <v>6.73360150395765</v>
      </c>
      <c r="BE61" s="186">
        <v>7.89538390639159</v>
      </c>
      <c r="BF61" s="187">
        <v>91.824629841615504</v>
      </c>
      <c r="BG61" s="187">
        <v>104.756761754514</v>
      </c>
      <c r="BH61" s="187">
        <v>107.320116886793</v>
      </c>
      <c r="BI61" s="187">
        <v>100.073166180762</v>
      </c>
      <c r="BJ61" s="187">
        <v>98.5434905748033</v>
      </c>
      <c r="BK61" s="187">
        <v>98.145286524026503</v>
      </c>
      <c r="BL61" s="187">
        <v>148.770848620664</v>
      </c>
      <c r="BM61" s="187">
        <v>108.95796018144399</v>
      </c>
      <c r="BN61" s="187">
        <v>92.991256670927299</v>
      </c>
      <c r="BO61" s="186">
        <v>100</v>
      </c>
      <c r="BP61" s="186">
        <v>100</v>
      </c>
      <c r="BQ61" s="186">
        <v>100</v>
      </c>
      <c r="BR61" s="186">
        <v>100</v>
      </c>
      <c r="BS61" s="186">
        <v>100</v>
      </c>
      <c r="BT61" s="186">
        <v>100</v>
      </c>
      <c r="BU61" s="186">
        <v>100</v>
      </c>
      <c r="BV61" s="186">
        <v>100</v>
      </c>
      <c r="BW61" s="186">
        <v>100</v>
      </c>
      <c r="BX61" s="186">
        <v>11.388035237671099</v>
      </c>
      <c r="BY61" s="186">
        <v>9.8578779144192197</v>
      </c>
      <c r="BZ61" s="186">
        <v>10.7310542026969</v>
      </c>
      <c r="CA61" s="186">
        <v>9.4456919224268692</v>
      </c>
      <c r="CB61" s="186">
        <v>6.5444431578405897</v>
      </c>
      <c r="CC61" s="186">
        <v>7.4165777248207299</v>
      </c>
      <c r="CD61" s="186">
        <v>15.387163782332699</v>
      </c>
      <c r="CE61" s="186">
        <v>15.6052911842332</v>
      </c>
      <c r="CF61" s="186">
        <v>14.466723058898999</v>
      </c>
      <c r="CG61" s="186">
        <v>0.21167244852428399</v>
      </c>
      <c r="CH61" s="186">
        <v>0</v>
      </c>
      <c r="CI61" s="186">
        <v>0</v>
      </c>
      <c r="CJ61" s="186">
        <v>0</v>
      </c>
      <c r="CK61" s="186">
        <v>0</v>
      </c>
      <c r="CL61" s="186">
        <v>0</v>
      </c>
      <c r="CM61" s="186">
        <v>0</v>
      </c>
      <c r="CN61" s="186">
        <v>1.6865878610275</v>
      </c>
      <c r="CO61" s="186">
        <v>5.0255434903868297</v>
      </c>
      <c r="CP61" s="113">
        <v>163.00428620583401</v>
      </c>
      <c r="CQ61" s="113">
        <v>156.744255330431</v>
      </c>
      <c r="CR61" s="113">
        <v>150.96547792185299</v>
      </c>
      <c r="CS61" s="113">
        <v>139.72728082521601</v>
      </c>
      <c r="CT61" s="113">
        <v>132.82582986462401</v>
      </c>
      <c r="CU61" s="113">
        <v>118.072756394707</v>
      </c>
      <c r="CV61" s="113">
        <v>93.929010316247698</v>
      </c>
      <c r="CW61" s="113">
        <v>89.445305911158897</v>
      </c>
      <c r="CX61" s="113">
        <v>91.177448629271794</v>
      </c>
      <c r="CY61" s="186">
        <v>2.8796031480491902</v>
      </c>
      <c r="CZ61" s="186">
        <v>2.1339510589891599</v>
      </c>
      <c r="DA61" s="186">
        <v>1.9193660364651799</v>
      </c>
      <c r="DB61" s="186">
        <v>1.7067543807988499</v>
      </c>
      <c r="DC61" s="186">
        <v>1.61443602693303</v>
      </c>
      <c r="DD61" s="186">
        <v>1.4183690585600099</v>
      </c>
      <c r="DE61" s="186">
        <v>1.0830353850674499</v>
      </c>
      <c r="DF61" s="186">
        <v>0.86398615835517301</v>
      </c>
      <c r="DG61" s="186">
        <v>1.00199890051593</v>
      </c>
      <c r="DH61" s="186">
        <v>10.062903952138001</v>
      </c>
      <c r="DI61" s="186">
        <v>8.9091069718270592</v>
      </c>
      <c r="DJ61" s="186">
        <v>8.2636823085116493</v>
      </c>
      <c r="DK61" s="186">
        <v>7.8308701895742896</v>
      </c>
      <c r="DL61" s="186">
        <v>7.6792812886306203</v>
      </c>
      <c r="DM61" s="186">
        <v>7.2511632244585398</v>
      </c>
      <c r="DN61" s="186">
        <v>6.1266148520485801</v>
      </c>
      <c r="DO61" s="186">
        <v>5.8851203765497804</v>
      </c>
      <c r="DP61" s="186">
        <v>6.0607799185776701</v>
      </c>
      <c r="DQ61" s="187">
        <v>104.38929252789301</v>
      </c>
      <c r="DR61" s="187">
        <v>103.18077649852199</v>
      </c>
      <c r="DS61" s="187">
        <v>104.58800153420999</v>
      </c>
      <c r="DT61" s="187">
        <v>103.435695349726</v>
      </c>
      <c r="DU61" s="187">
        <v>100.48190912215399</v>
      </c>
      <c r="DV61" s="187">
        <v>101.609270927287</v>
      </c>
      <c r="DW61" s="187">
        <v>111.53691482797301</v>
      </c>
      <c r="DX61" s="187">
        <v>111.83700405533099</v>
      </c>
      <c r="DY61" s="187">
        <v>110.38495233774</v>
      </c>
      <c r="DZ61" s="113">
        <v>184</v>
      </c>
      <c r="EA61" s="113">
        <v>197</v>
      </c>
      <c r="EB61" s="113">
        <v>198</v>
      </c>
      <c r="EC61" s="113">
        <v>208</v>
      </c>
      <c r="ED61" s="113">
        <v>209</v>
      </c>
      <c r="EE61" s="113">
        <v>214</v>
      </c>
      <c r="EF61" s="113">
        <v>218</v>
      </c>
      <c r="EG61" s="113">
        <v>219</v>
      </c>
      <c r="EH61" s="113">
        <v>236</v>
      </c>
      <c r="EI61" s="112">
        <v>-3816.6902173912999</v>
      </c>
      <c r="EJ61" s="112">
        <v>-3996.9898477157399</v>
      </c>
      <c r="EK61" s="112">
        <v>-4528.7828282828305</v>
      </c>
      <c r="EL61" s="112">
        <v>-4551.5144230769201</v>
      </c>
      <c r="EM61" s="112">
        <v>-4706.3923444976099</v>
      </c>
      <c r="EN61" s="112">
        <v>-4749.2523364485996</v>
      </c>
      <c r="EO61" s="112">
        <v>-7068.6467889908299</v>
      </c>
      <c r="EP61" s="112">
        <v>-7599.7990867579902</v>
      </c>
      <c r="EQ61" s="114">
        <v>-7004.52542372881</v>
      </c>
    </row>
    <row r="62" spans="1:147" x14ac:dyDescent="0.25">
      <c r="A62" s="110" t="s">
        <v>375</v>
      </c>
      <c r="B62" s="110">
        <v>5904</v>
      </c>
      <c r="C62" s="110"/>
      <c r="D62" s="185">
        <v>599.67720413178699</v>
      </c>
      <c r="E62" s="185">
        <v>202.16725897533499</v>
      </c>
      <c r="F62" s="185">
        <v>-2.3597397452634299</v>
      </c>
      <c r="G62" s="185">
        <v>-0.86695246558278904</v>
      </c>
      <c r="H62" s="185">
        <v>1039.8981119503401</v>
      </c>
      <c r="I62" s="185">
        <v>20.823231082814299</v>
      </c>
      <c r="J62" s="185">
        <v>42.9551592549075</v>
      </c>
      <c r="K62" s="185">
        <v>144.60532975529699</v>
      </c>
      <c r="L62" s="185">
        <v>375.61869564275997</v>
      </c>
      <c r="M62" s="185">
        <v>5.6612887731261203</v>
      </c>
      <c r="N62" s="185">
        <v>16.5664272727529</v>
      </c>
      <c r="O62" s="185">
        <v>-2.1734965371665198</v>
      </c>
      <c r="P62" s="185">
        <v>-0.90807073863351895</v>
      </c>
      <c r="Q62" s="185">
        <v>4.50711021751051</v>
      </c>
      <c r="R62" s="185">
        <v>5.10414686733826</v>
      </c>
      <c r="S62" s="185">
        <v>6.4749394991867097</v>
      </c>
      <c r="T62" s="185">
        <v>14.092163003778101</v>
      </c>
      <c r="U62" s="185">
        <v>13.184105284138401</v>
      </c>
      <c r="V62" s="186">
        <v>1.0545226294729</v>
      </c>
      <c r="W62" s="186">
        <v>9.0025836080198296</v>
      </c>
      <c r="X62" s="186">
        <v>47.424824836865398</v>
      </c>
      <c r="Y62" s="186">
        <v>50.944382219960801</v>
      </c>
      <c r="Z62" s="186">
        <v>15.878956260884401</v>
      </c>
      <c r="AA62" s="186">
        <v>20.5658962262826</v>
      </c>
      <c r="AB62" s="186">
        <v>13.9489925860552</v>
      </c>
      <c r="AC62" s="186">
        <v>10.802712872094499</v>
      </c>
      <c r="AD62" s="186">
        <v>6.3286001329667601</v>
      </c>
      <c r="AE62" s="186">
        <v>28.6839075529894</v>
      </c>
      <c r="AF62" s="186">
        <v>23.651625967192398</v>
      </c>
      <c r="AG62" s="186">
        <v>176.84939550557101</v>
      </c>
      <c r="AH62" s="186">
        <v>199.01690294277299</v>
      </c>
      <c r="AI62" s="186">
        <v>206.62248619754101</v>
      </c>
      <c r="AJ62" s="186">
        <v>234.68445077261799</v>
      </c>
      <c r="AK62" s="186">
        <v>221.535670635473</v>
      </c>
      <c r="AL62" s="186">
        <v>226.22606767656001</v>
      </c>
      <c r="AM62" s="186">
        <v>213.47324958258301</v>
      </c>
      <c r="AN62" s="186">
        <v>0.10498128907474399</v>
      </c>
      <c r="AO62" s="186">
        <v>-2.1277588463918799E-2</v>
      </c>
      <c r="AP62" s="186">
        <v>0.18845830044494999</v>
      </c>
      <c r="AQ62" s="186">
        <v>-0.15353788792713899</v>
      </c>
      <c r="AR62" s="186">
        <v>0.889867349106234</v>
      </c>
      <c r="AS62" s="186">
        <v>1.2204761101369701</v>
      </c>
      <c r="AT62" s="186">
        <v>1.4898378816005899</v>
      </c>
      <c r="AU62" s="186">
        <v>0.55825213914517302</v>
      </c>
      <c r="AV62" s="186">
        <v>0.57218928442269501</v>
      </c>
      <c r="AW62" s="186">
        <v>4.6564490328425299</v>
      </c>
      <c r="AX62" s="186">
        <v>4.0306154585526697</v>
      </c>
      <c r="AY62" s="186">
        <v>4.3719460972458197</v>
      </c>
      <c r="AZ62" s="186">
        <v>5.41710038306835</v>
      </c>
      <c r="BA62" s="186">
        <v>10.1233535070382</v>
      </c>
      <c r="BB62" s="186">
        <v>15.310759181841901</v>
      </c>
      <c r="BC62" s="186">
        <v>13.2012216585657</v>
      </c>
      <c r="BD62" s="186">
        <v>16.511005201467398</v>
      </c>
      <c r="BE62" s="186">
        <v>11.870817459256401</v>
      </c>
      <c r="BF62" s="187">
        <v>101.12229171859001</v>
      </c>
      <c r="BG62" s="187">
        <v>114.30473958787501</v>
      </c>
      <c r="BH62" s="187">
        <v>94.022978066369802</v>
      </c>
      <c r="BI62" s="187">
        <v>93.915498991633598</v>
      </c>
      <c r="BJ62" s="187">
        <v>95.486924997855994</v>
      </c>
      <c r="BK62" s="187">
        <v>91.754778331661498</v>
      </c>
      <c r="BL62" s="187">
        <v>95.024117305336105</v>
      </c>
      <c r="BM62" s="187">
        <v>98.173401817554506</v>
      </c>
      <c r="BN62" s="187">
        <v>101.92168973691599</v>
      </c>
      <c r="BO62" s="186">
        <v>95.308483816062704</v>
      </c>
      <c r="BP62" s="186">
        <v>97.545239618710397</v>
      </c>
      <c r="BQ62" s="186">
        <v>32.412221234815199</v>
      </c>
      <c r="BR62" s="186">
        <v>13.0166460865197</v>
      </c>
      <c r="BS62" s="186">
        <v>11.2854433896653</v>
      </c>
      <c r="BT62" s="186">
        <v>10.218836670764899</v>
      </c>
      <c r="BU62" s="186">
        <v>6.0003014427280199</v>
      </c>
      <c r="BV62" s="186">
        <v>19.823993361033601</v>
      </c>
      <c r="BW62" s="186">
        <v>83.204564944460202</v>
      </c>
      <c r="BX62" s="186">
        <v>7.1735263551842303</v>
      </c>
      <c r="BY62" s="186">
        <v>8.6114897398548003</v>
      </c>
      <c r="BZ62" s="186">
        <v>8.2974939768162894</v>
      </c>
      <c r="CA62" s="186">
        <v>5.82344375854316</v>
      </c>
      <c r="CB62" s="186">
        <v>4.6955109601015899</v>
      </c>
      <c r="CC62" s="186">
        <v>4.6122445592003096</v>
      </c>
      <c r="CD62" s="186">
        <v>2.7458483717750899</v>
      </c>
      <c r="CE62" s="186">
        <v>5.9633276466944896</v>
      </c>
      <c r="CF62" s="186">
        <v>8.7384750514690399</v>
      </c>
      <c r="CG62" s="186">
        <v>7.5829442492717298</v>
      </c>
      <c r="CH62" s="186">
        <v>8.9015841935554594</v>
      </c>
      <c r="CI62" s="186">
        <v>21.898357346036001</v>
      </c>
      <c r="CJ62" s="186">
        <v>32.263606205620299</v>
      </c>
      <c r="CK62" s="186">
        <v>32.327058879706698</v>
      </c>
      <c r="CL62" s="186">
        <v>33.906178343367998</v>
      </c>
      <c r="CM62" s="186">
        <v>33.722204760050701</v>
      </c>
      <c r="CN62" s="186">
        <v>26.4528075430743</v>
      </c>
      <c r="CO62" s="186">
        <v>13.8411143185005</v>
      </c>
      <c r="CP62" s="113">
        <v>36.957486252303099</v>
      </c>
      <c r="CQ62" s="113">
        <v>33.425353454192198</v>
      </c>
      <c r="CR62" s="113">
        <v>62.319261147715501</v>
      </c>
      <c r="CS62" s="113">
        <v>95.949446915318305</v>
      </c>
      <c r="CT62" s="113">
        <v>131.13434631983199</v>
      </c>
      <c r="CU62" s="113">
        <v>169.81634303417599</v>
      </c>
      <c r="CV62" s="113">
        <v>208.391941019287</v>
      </c>
      <c r="CW62" s="113">
        <v>217.68532059990301</v>
      </c>
      <c r="CX62" s="113">
        <v>220.36848858867401</v>
      </c>
      <c r="CY62" s="186">
        <v>0.39786011968490498</v>
      </c>
      <c r="CZ62" s="186">
        <v>0.362400058374029</v>
      </c>
      <c r="DA62" s="186">
        <v>0.29554199087329702</v>
      </c>
      <c r="DB62" s="186">
        <v>0.26300036709393898</v>
      </c>
      <c r="DC62" s="186">
        <v>0.21474944542567201</v>
      </c>
      <c r="DD62" s="186">
        <v>0.43801264861787798</v>
      </c>
      <c r="DE62" s="186">
        <v>0.747310414471275</v>
      </c>
      <c r="DF62" s="186">
        <v>0.807708999449816</v>
      </c>
      <c r="DG62" s="186">
        <v>0.94206839104147899</v>
      </c>
      <c r="DH62" s="186">
        <v>7.8199066024619999</v>
      </c>
      <c r="DI62" s="186">
        <v>7.6262199076336703</v>
      </c>
      <c r="DJ62" s="186">
        <v>7.57842277799194</v>
      </c>
      <c r="DK62" s="186">
        <v>6.0730786167306396</v>
      </c>
      <c r="DL62" s="186">
        <v>5.8397681820649803</v>
      </c>
      <c r="DM62" s="186">
        <v>7.9680154821441498</v>
      </c>
      <c r="DN62" s="186">
        <v>9.8192986546671008</v>
      </c>
      <c r="DO62" s="186">
        <v>12.169846393674501</v>
      </c>
      <c r="DP62" s="186">
        <v>13.3899666082614</v>
      </c>
      <c r="DQ62" s="187">
        <v>99.752095963834094</v>
      </c>
      <c r="DR62" s="187">
        <v>101.366080141341</v>
      </c>
      <c r="DS62" s="187">
        <v>101.025013107886</v>
      </c>
      <c r="DT62" s="187">
        <v>100.013367295514</v>
      </c>
      <c r="DU62" s="187">
        <v>99.079052502073296</v>
      </c>
      <c r="DV62" s="187">
        <v>97.164961301869099</v>
      </c>
      <c r="DW62" s="187">
        <v>94.050249659914897</v>
      </c>
      <c r="DX62" s="187">
        <v>94.877731769018695</v>
      </c>
      <c r="DY62" s="187">
        <v>96.423253497589698</v>
      </c>
      <c r="DZ62" s="113">
        <v>583</v>
      </c>
      <c r="EA62" s="113">
        <v>590</v>
      </c>
      <c r="EB62" s="113">
        <v>568</v>
      </c>
      <c r="EC62" s="113">
        <v>548</v>
      </c>
      <c r="ED62" s="113">
        <v>534</v>
      </c>
      <c r="EE62" s="113">
        <v>542</v>
      </c>
      <c r="EF62" s="113">
        <v>540</v>
      </c>
      <c r="EG62" s="113">
        <v>559</v>
      </c>
      <c r="EH62" s="113">
        <v>561</v>
      </c>
      <c r="EI62" s="112">
        <v>-1489.91423670669</v>
      </c>
      <c r="EJ62" s="112">
        <v>-1864.26101694915</v>
      </c>
      <c r="EK62" s="112">
        <v>2048.7588028168998</v>
      </c>
      <c r="EL62" s="112">
        <v>6600.5693430656902</v>
      </c>
      <c r="EM62" s="112">
        <v>6393.3595505617996</v>
      </c>
      <c r="EN62" s="112">
        <v>7289.0295202952002</v>
      </c>
      <c r="EO62" s="112">
        <v>7757.5388888888901</v>
      </c>
      <c r="EP62" s="112">
        <v>7274.1610017889097</v>
      </c>
      <c r="EQ62" s="114">
        <v>6767.1853832442102</v>
      </c>
    </row>
    <row r="63" spans="1:147" x14ac:dyDescent="0.25">
      <c r="A63" s="110" t="s">
        <v>374</v>
      </c>
      <c r="B63" s="110">
        <v>5553</v>
      </c>
      <c r="C63" s="110"/>
      <c r="D63" s="185">
        <v>580.25796855762701</v>
      </c>
      <c r="E63" s="185">
        <v>69.628104361801107</v>
      </c>
      <c r="F63" s="185">
        <v>473.11178207173401</v>
      </c>
      <c r="G63" s="185">
        <v>73.042571054893202</v>
      </c>
      <c r="H63" s="185">
        <v>88.343077556778397</v>
      </c>
      <c r="I63" s="185">
        <v>209.51957388209101</v>
      </c>
      <c r="J63" s="185">
        <v>119.937326615636</v>
      </c>
      <c r="K63" s="185">
        <v>83.151939401601496</v>
      </c>
      <c r="L63" s="185">
        <v>99.508613445830605</v>
      </c>
      <c r="M63" s="185">
        <v>29.3683714906267</v>
      </c>
      <c r="N63" s="185">
        <v>4.35585281590929</v>
      </c>
      <c r="O63" s="185">
        <v>19.779759817803601</v>
      </c>
      <c r="P63" s="185">
        <v>28.1322647488015</v>
      </c>
      <c r="Q63" s="185">
        <v>23.137121477303801</v>
      </c>
      <c r="R63" s="185">
        <v>23.0097472667081</v>
      </c>
      <c r="S63" s="185">
        <v>9.8021495349806305</v>
      </c>
      <c r="T63" s="185">
        <v>17.618254058368102</v>
      </c>
      <c r="U63" s="185">
        <v>14.8307511570546</v>
      </c>
      <c r="V63" s="186">
        <v>8.9160870756732695</v>
      </c>
      <c r="W63" s="186">
        <v>6.1392360482843102</v>
      </c>
      <c r="X63" s="186">
        <v>6.1174394321022501</v>
      </c>
      <c r="Y63" s="186">
        <v>35.634397986497397</v>
      </c>
      <c r="Z63" s="186">
        <v>27.562371247404698</v>
      </c>
      <c r="AA63" s="186">
        <v>12.863967184668599</v>
      </c>
      <c r="AB63" s="186">
        <v>8.7177669782816096</v>
      </c>
      <c r="AC63" s="186">
        <v>24.586330546303</v>
      </c>
      <c r="AD63" s="186">
        <v>15.8708653602661</v>
      </c>
      <c r="AE63" s="186">
        <v>160.73701114689101</v>
      </c>
      <c r="AF63" s="186">
        <v>169.99891464986601</v>
      </c>
      <c r="AG63" s="186">
        <v>108.370043936295</v>
      </c>
      <c r="AH63" s="186">
        <v>135.625791689431</v>
      </c>
      <c r="AI63" s="186">
        <v>118.490845371437</v>
      </c>
      <c r="AJ63" s="186">
        <v>108.643700695696</v>
      </c>
      <c r="AK63" s="186">
        <v>119.94546006351899</v>
      </c>
      <c r="AL63" s="186">
        <v>106.84662124246201</v>
      </c>
      <c r="AM63" s="186">
        <v>114.93258277049</v>
      </c>
      <c r="AN63" s="186">
        <v>0.225004752713346</v>
      </c>
      <c r="AO63" s="186">
        <v>0.210295582046854</v>
      </c>
      <c r="AP63" s="186">
        <v>-0.60994994727254104</v>
      </c>
      <c r="AQ63" s="186">
        <v>-4.3177914372216301E-3</v>
      </c>
      <c r="AR63" s="186">
        <v>-2.2050404393601501E-2</v>
      </c>
      <c r="AS63" s="186">
        <v>-5.0052970007977302E-2</v>
      </c>
      <c r="AT63" s="186">
        <v>-0.37008068017498902</v>
      </c>
      <c r="AU63" s="186">
        <v>-0.16258037413441701</v>
      </c>
      <c r="AV63" s="186">
        <v>-0.141118464125427</v>
      </c>
      <c r="AW63" s="186">
        <v>25.739899613570099</v>
      </c>
      <c r="AX63" s="186">
        <v>8.0786441973896999</v>
      </c>
      <c r="AY63" s="186">
        <v>7.7800734880401299</v>
      </c>
      <c r="AZ63" s="186">
        <v>8.6706480109129807</v>
      </c>
      <c r="BA63" s="186">
        <v>5.3290512288448104</v>
      </c>
      <c r="BB63" s="186">
        <v>4.2273029907839401</v>
      </c>
      <c r="BC63" s="186">
        <v>4.3640802023973002</v>
      </c>
      <c r="BD63" s="186">
        <v>5.09563900827336</v>
      </c>
      <c r="BE63" s="186">
        <v>5.5945530877682303</v>
      </c>
      <c r="BF63" s="187">
        <v>104.007926350951</v>
      </c>
      <c r="BG63" s="187">
        <v>96.606694125196199</v>
      </c>
      <c r="BH63" s="187">
        <v>112.85374998047401</v>
      </c>
      <c r="BI63" s="187">
        <v>124.15773048235999</v>
      </c>
      <c r="BJ63" s="187">
        <v>121.633805756123</v>
      </c>
      <c r="BK63" s="187">
        <v>123.05024976271</v>
      </c>
      <c r="BL63" s="187">
        <v>105.338550662381</v>
      </c>
      <c r="BM63" s="187">
        <v>114.10318122784</v>
      </c>
      <c r="BN63" s="187">
        <v>110.005049788245</v>
      </c>
      <c r="BO63" s="186">
        <v>338.44123875362197</v>
      </c>
      <c r="BP63" s="186">
        <v>329.96318439935999</v>
      </c>
      <c r="BQ63" s="186">
        <v>598.33658204486596</v>
      </c>
      <c r="BR63" s="186">
        <v>209.650105026988</v>
      </c>
      <c r="BS63" s="186">
        <v>130.706175002365</v>
      </c>
      <c r="BT63" s="186">
        <v>120.110582651104</v>
      </c>
      <c r="BU63" s="186">
        <v>122.686980707779</v>
      </c>
      <c r="BV63" s="186">
        <v>98.476101902398796</v>
      </c>
      <c r="BW63" s="186">
        <v>109.001744653494</v>
      </c>
      <c r="BX63" s="186">
        <v>22.1524652145762</v>
      </c>
      <c r="BY63" s="186">
        <v>23.6652668608643</v>
      </c>
      <c r="BZ63" s="186">
        <v>22.8604539325252</v>
      </c>
      <c r="CA63" s="186">
        <v>24.041841526991</v>
      </c>
      <c r="CB63" s="186">
        <v>21.4976885073978</v>
      </c>
      <c r="CC63" s="186">
        <v>20.534148091530302</v>
      </c>
      <c r="CD63" s="186">
        <v>20.7764256019308</v>
      </c>
      <c r="CE63" s="186">
        <v>20.321584344813701</v>
      </c>
      <c r="CF63" s="186">
        <v>17.808632668318001</v>
      </c>
      <c r="CG63" s="186">
        <v>8.2994690284573807</v>
      </c>
      <c r="CH63" s="186">
        <v>9.1285849476351295</v>
      </c>
      <c r="CI63" s="186">
        <v>5.4809515287100501</v>
      </c>
      <c r="CJ63" s="186">
        <v>13.994703734611701</v>
      </c>
      <c r="CK63" s="186">
        <v>18.626624067222998</v>
      </c>
      <c r="CL63" s="186">
        <v>18.72189371236</v>
      </c>
      <c r="CM63" s="186">
        <v>18.654168420600399</v>
      </c>
      <c r="CN63" s="186">
        <v>22.290907614896199</v>
      </c>
      <c r="CO63" s="186">
        <v>18.369735746015898</v>
      </c>
      <c r="CP63" s="113">
        <v>206.166692280175</v>
      </c>
      <c r="CQ63" s="113">
        <v>188.41963331277199</v>
      </c>
      <c r="CR63" s="113">
        <v>160.79319716684799</v>
      </c>
      <c r="CS63" s="113">
        <v>143.388527828777</v>
      </c>
      <c r="CT63" s="113">
        <v>134.929857677271</v>
      </c>
      <c r="CU63" s="113">
        <v>124.667204947936</v>
      </c>
      <c r="CV63" s="113">
        <v>117.483830296363</v>
      </c>
      <c r="CW63" s="113">
        <v>117.213407701812</v>
      </c>
      <c r="CX63" s="113">
        <v>113.55744918158101</v>
      </c>
      <c r="CY63" s="186">
        <v>2.9578931963247799</v>
      </c>
      <c r="CZ63" s="186">
        <v>1.6515283811366399</v>
      </c>
      <c r="DA63" s="186">
        <v>0.42177773735350199</v>
      </c>
      <c r="DB63" s="186">
        <v>4.2756835162701401E-2</v>
      </c>
      <c r="DC63" s="186">
        <v>-8.1959468914770697E-2</v>
      </c>
      <c r="DD63" s="186">
        <v>-0.125691672751681</v>
      </c>
      <c r="DE63" s="186">
        <v>-0.21807889055187099</v>
      </c>
      <c r="DF63" s="186">
        <v>-0.120374478813629</v>
      </c>
      <c r="DG63" s="186">
        <v>-0.14477298661919499</v>
      </c>
      <c r="DH63" s="186">
        <v>25.5350881634748</v>
      </c>
      <c r="DI63" s="186">
        <v>24.199525920709601</v>
      </c>
      <c r="DJ63" s="186">
        <v>20.354831492575698</v>
      </c>
      <c r="DK63" s="186">
        <v>18.173864175826701</v>
      </c>
      <c r="DL63" s="186">
        <v>10.6325603440148</v>
      </c>
      <c r="DM63" s="186">
        <v>6.6670321236344403</v>
      </c>
      <c r="DN63" s="186">
        <v>6.04029666208646</v>
      </c>
      <c r="DO63" s="186">
        <v>5.4576692029667004</v>
      </c>
      <c r="DP63" s="186">
        <v>4.9334676760471599</v>
      </c>
      <c r="DQ63" s="187">
        <v>99.577066571530494</v>
      </c>
      <c r="DR63" s="187">
        <v>101.129893272185</v>
      </c>
      <c r="DS63" s="187">
        <v>103.015681235127</v>
      </c>
      <c r="DT63" s="187">
        <v>106.28204942956199</v>
      </c>
      <c r="DU63" s="187">
        <v>112.08647352374599</v>
      </c>
      <c r="DV63" s="187">
        <v>115.930502193964</v>
      </c>
      <c r="DW63" s="187">
        <v>116.983760966689</v>
      </c>
      <c r="DX63" s="187">
        <v>117.293165559176</v>
      </c>
      <c r="DY63" s="187">
        <v>114.587428886441</v>
      </c>
      <c r="DZ63" s="113">
        <v>1002</v>
      </c>
      <c r="EA63" s="113">
        <v>1005</v>
      </c>
      <c r="EB63" s="113">
        <v>1048</v>
      </c>
      <c r="EC63" s="113">
        <v>1027</v>
      </c>
      <c r="ED63" s="113">
        <v>1027</v>
      </c>
      <c r="EE63" s="113">
        <v>1034</v>
      </c>
      <c r="EF63" s="113">
        <v>1059</v>
      </c>
      <c r="EG63" s="113">
        <v>1061</v>
      </c>
      <c r="EH63" s="113">
        <v>1085</v>
      </c>
      <c r="EI63" s="112">
        <v>2130.2055888223599</v>
      </c>
      <c r="EJ63" s="112">
        <v>2184.0208955223902</v>
      </c>
      <c r="EK63" s="112">
        <v>1351.89980916031</v>
      </c>
      <c r="EL63" s="112">
        <v>1842.8734177215199</v>
      </c>
      <c r="EM63" s="112">
        <v>1979.2609542356399</v>
      </c>
      <c r="EN63" s="112">
        <v>1388.3413926498999</v>
      </c>
      <c r="EO63" s="112">
        <v>1289.6959395656299</v>
      </c>
      <c r="EP63" s="112">
        <v>1537.03110273327</v>
      </c>
      <c r="EQ63" s="114">
        <v>1498.1428571428601</v>
      </c>
    </row>
    <row r="64" spans="1:147" x14ac:dyDescent="0.25">
      <c r="A64" s="110" t="s">
        <v>373</v>
      </c>
      <c r="B64" s="110">
        <v>5812</v>
      </c>
      <c r="C64" s="110"/>
      <c r="D64" s="185">
        <v>100</v>
      </c>
      <c r="E64" s="185">
        <v>118.311297917055</v>
      </c>
      <c r="F64" s="185">
        <v>6051.04</v>
      </c>
      <c r="G64" s="185">
        <v>2876.99513683959</v>
      </c>
      <c r="H64" s="185">
        <v>100</v>
      </c>
      <c r="I64" s="185">
        <v>1515.8025</v>
      </c>
      <c r="J64" s="185">
        <v>146.36367713649599</v>
      </c>
      <c r="K64" s="185" t="s">
        <v>465</v>
      </c>
      <c r="L64" s="185">
        <v>2.8843643008883602</v>
      </c>
      <c r="M64" s="185">
        <v>22.9546895061026</v>
      </c>
      <c r="N64" s="185">
        <v>18.485558989662199</v>
      </c>
      <c r="O64" s="185">
        <v>17.7130204238663</v>
      </c>
      <c r="P64" s="185">
        <v>13.116396228747901</v>
      </c>
      <c r="Q64" s="185">
        <v>21.301665156344701</v>
      </c>
      <c r="R64" s="185">
        <v>18.0440566391486</v>
      </c>
      <c r="S64" s="185">
        <v>29.226731915368202</v>
      </c>
      <c r="T64" s="185">
        <v>-3.7213488463480502</v>
      </c>
      <c r="U64" s="185">
        <v>1.3062980256627099</v>
      </c>
      <c r="V64" s="186">
        <v>0</v>
      </c>
      <c r="W64" s="186">
        <v>16.084724827643601</v>
      </c>
      <c r="X64" s="186">
        <v>0.354475797519272</v>
      </c>
      <c r="Y64" s="186">
        <v>0.52199421975511795</v>
      </c>
      <c r="Z64" s="186">
        <v>0</v>
      </c>
      <c r="AA64" s="186">
        <v>1.4316893753281601</v>
      </c>
      <c r="AB64" s="186">
        <v>22.005902850436101</v>
      </c>
      <c r="AC64" s="186">
        <v>0</v>
      </c>
      <c r="AD64" s="186">
        <v>31.453758094592999</v>
      </c>
      <c r="AE64" s="186">
        <v>52.534479866191099</v>
      </c>
      <c r="AF64" s="186">
        <v>49.706945371150503</v>
      </c>
      <c r="AG64" s="186">
        <v>43.448811059248797</v>
      </c>
      <c r="AH64" s="186">
        <v>38.349555020473296</v>
      </c>
      <c r="AI64" s="186">
        <v>35.825257406375599</v>
      </c>
      <c r="AJ64" s="186">
        <v>30.990005485151599</v>
      </c>
      <c r="AK64" s="186">
        <v>24.130313833488199</v>
      </c>
      <c r="AL64" s="186">
        <v>28.394990287075299</v>
      </c>
      <c r="AM64" s="186">
        <v>41.5456259671192</v>
      </c>
      <c r="AN64" s="186">
        <v>0.561873123583565</v>
      </c>
      <c r="AO64" s="186">
        <v>0.57748514530744799</v>
      </c>
      <c r="AP64" s="186">
        <v>0.296725270637689</v>
      </c>
      <c r="AQ64" s="186">
        <v>-7.3544261893344398</v>
      </c>
      <c r="AR64" s="186">
        <v>0.63924426281527102</v>
      </c>
      <c r="AS64" s="186">
        <v>-0.203768214043405</v>
      </c>
      <c r="AT64" s="186">
        <v>-1.6097504717704501</v>
      </c>
      <c r="AU64" s="186">
        <v>-0.64635575546699198</v>
      </c>
      <c r="AV64" s="186">
        <v>-0.27289042203278502</v>
      </c>
      <c r="AW64" s="186">
        <v>8.9864859621409607</v>
      </c>
      <c r="AX64" s="186">
        <v>14.5679013819319</v>
      </c>
      <c r="AY64" s="186">
        <v>9.4203483243928403</v>
      </c>
      <c r="AZ64" s="186">
        <v>1.2367123768913799</v>
      </c>
      <c r="BA64" s="186">
        <v>8.24260593936296</v>
      </c>
      <c r="BB64" s="186">
        <v>5.5488259539589704</v>
      </c>
      <c r="BC64" s="186">
        <v>3.9165645395068398</v>
      </c>
      <c r="BD64" s="186">
        <v>10.333463033367099</v>
      </c>
      <c r="BE64" s="186">
        <v>9.2807652483706899</v>
      </c>
      <c r="BF64" s="187">
        <v>117.00018798537</v>
      </c>
      <c r="BG64" s="187">
        <v>104.70674673172</v>
      </c>
      <c r="BH64" s="187">
        <v>109.396392217938</v>
      </c>
      <c r="BI64" s="187">
        <v>104.739773481805</v>
      </c>
      <c r="BJ64" s="187">
        <v>115.872505175307</v>
      </c>
      <c r="BK64" s="187">
        <v>114.014003156711</v>
      </c>
      <c r="BL64" s="187">
        <v>131.06229564936299</v>
      </c>
      <c r="BM64" s="187">
        <v>87.183044524248203</v>
      </c>
      <c r="BN64" s="187">
        <v>92.380972856890395</v>
      </c>
      <c r="BO64" s="186">
        <v>27.758929635636299</v>
      </c>
      <c r="BP64" s="186">
        <v>46.980788819762402</v>
      </c>
      <c r="BQ64" s="186">
        <v>88.384533133834296</v>
      </c>
      <c r="BR64" s="186">
        <v>287.91674630612903</v>
      </c>
      <c r="BS64" s="186">
        <v>582.56918527656603</v>
      </c>
      <c r="BT64" s="186">
        <v>513.79349330262505</v>
      </c>
      <c r="BU64" s="186">
        <v>400.83692089761303</v>
      </c>
      <c r="BV64" s="186">
        <v>324.28811041099198</v>
      </c>
      <c r="BW64" s="186">
        <v>95.605423040649299</v>
      </c>
      <c r="BX64" s="186">
        <v>9.6912674157934795</v>
      </c>
      <c r="BY64" s="186">
        <v>12.8213098460173</v>
      </c>
      <c r="BZ64" s="186">
        <v>13.056767100648701</v>
      </c>
      <c r="CA64" s="186">
        <v>16.8925998105579</v>
      </c>
      <c r="CB64" s="186">
        <v>18.737185103374198</v>
      </c>
      <c r="CC64" s="186">
        <v>17.727462402732002</v>
      </c>
      <c r="CD64" s="186">
        <v>20.282015177385301</v>
      </c>
      <c r="CE64" s="186">
        <v>16.260706643745699</v>
      </c>
      <c r="CF64" s="186">
        <v>13.695686830014701</v>
      </c>
      <c r="CG64" s="186">
        <v>28.218859334083302</v>
      </c>
      <c r="CH64" s="186">
        <v>24.217758846241299</v>
      </c>
      <c r="CI64" s="186">
        <v>14.992122228491001</v>
      </c>
      <c r="CJ64" s="186">
        <v>6.5942227001784897</v>
      </c>
      <c r="CK64" s="186">
        <v>3.80721560702866</v>
      </c>
      <c r="CL64" s="186">
        <v>4.0249583385097401</v>
      </c>
      <c r="CM64" s="186">
        <v>5.9684384903210104</v>
      </c>
      <c r="CN64" s="186">
        <v>5.6496631178352903</v>
      </c>
      <c r="CO64" s="186">
        <v>14.2356018482125</v>
      </c>
      <c r="CP64" s="113">
        <v>43.871038915804597</v>
      </c>
      <c r="CQ64" s="113">
        <v>50.151564288359097</v>
      </c>
      <c r="CR64" s="113">
        <v>54.864567938291998</v>
      </c>
      <c r="CS64" s="113">
        <v>49.349342706815001</v>
      </c>
      <c r="CT64" s="113">
        <v>44.020311914074</v>
      </c>
      <c r="CU64" s="113">
        <v>39.541298621673903</v>
      </c>
      <c r="CV64" s="113">
        <v>34.039923023035399</v>
      </c>
      <c r="CW64" s="113">
        <v>31.1936755227681</v>
      </c>
      <c r="CX64" s="113">
        <v>32.050632483469897</v>
      </c>
      <c r="CY64" s="186">
        <v>0.135059678780203</v>
      </c>
      <c r="CZ64" s="186">
        <v>0.40104805197100002</v>
      </c>
      <c r="DA64" s="186">
        <v>0.57437562161145095</v>
      </c>
      <c r="DB64" s="186">
        <v>-1.0196244264593</v>
      </c>
      <c r="DC64" s="186">
        <v>-1.05319453901632</v>
      </c>
      <c r="DD64" s="186">
        <v>-1.2059288434639801</v>
      </c>
      <c r="DE64" s="186">
        <v>-1.63198814190723</v>
      </c>
      <c r="DF64" s="186">
        <v>-1.8129240350579801</v>
      </c>
      <c r="DG64" s="186">
        <v>-0.46668388560155799</v>
      </c>
      <c r="DH64" s="186">
        <v>17.187183385205799</v>
      </c>
      <c r="DI64" s="186">
        <v>14.0521861679916</v>
      </c>
      <c r="DJ64" s="186">
        <v>11.665268509628</v>
      </c>
      <c r="DK64" s="186">
        <v>8.8454640054181208</v>
      </c>
      <c r="DL64" s="186">
        <v>8.4743037244468002</v>
      </c>
      <c r="DM64" s="186">
        <v>7.7554749440762096</v>
      </c>
      <c r="DN64" s="186">
        <v>5.5897118408422797</v>
      </c>
      <c r="DO64" s="186">
        <v>5.7537250427676803</v>
      </c>
      <c r="DP64" s="186">
        <v>7.3288495645455702</v>
      </c>
      <c r="DQ64" s="187">
        <v>93.143817453629595</v>
      </c>
      <c r="DR64" s="187">
        <v>99.177001206645699</v>
      </c>
      <c r="DS64" s="187">
        <v>102.005295805765</v>
      </c>
      <c r="DT64" s="187">
        <v>107.558699872286</v>
      </c>
      <c r="DU64" s="187">
        <v>110.143909101483</v>
      </c>
      <c r="DV64" s="187">
        <v>109.60833049864399</v>
      </c>
      <c r="DW64" s="187">
        <v>115.022271157153</v>
      </c>
      <c r="DX64" s="187">
        <v>109.521896750802</v>
      </c>
      <c r="DY64" s="187">
        <v>106.270098827776</v>
      </c>
      <c r="DZ64" s="113">
        <v>137</v>
      </c>
      <c r="EA64" s="113">
        <v>137</v>
      </c>
      <c r="EB64" s="113">
        <v>133</v>
      </c>
      <c r="EC64" s="113">
        <v>130</v>
      </c>
      <c r="ED64" s="113">
        <v>128</v>
      </c>
      <c r="EE64" s="113">
        <v>122</v>
      </c>
      <c r="EF64" s="113">
        <v>130</v>
      </c>
      <c r="EG64" s="113">
        <v>144</v>
      </c>
      <c r="EH64" s="113">
        <v>169</v>
      </c>
      <c r="EI64" s="112">
        <v>-2130</v>
      </c>
      <c r="EJ64" s="112">
        <v>-2227.9781021897802</v>
      </c>
      <c r="EK64" s="112">
        <v>-2921.41353383459</v>
      </c>
      <c r="EL64" s="112">
        <v>-3453.5615384615398</v>
      </c>
      <c r="EM64" s="112">
        <v>-4295.359375</v>
      </c>
      <c r="EN64" s="112">
        <v>-5136.6557377049203</v>
      </c>
      <c r="EO64" s="112">
        <v>-5323.81538461538</v>
      </c>
      <c r="EP64" s="112">
        <v>-4683.9027777777801</v>
      </c>
      <c r="EQ64" s="114">
        <v>-2575.33727810651</v>
      </c>
    </row>
    <row r="65" spans="1:147" x14ac:dyDescent="0.25">
      <c r="A65" s="110" t="s">
        <v>372</v>
      </c>
      <c r="B65" s="110">
        <v>5905</v>
      </c>
      <c r="C65" s="110"/>
      <c r="D65" s="185">
        <v>100</v>
      </c>
      <c r="E65" s="185">
        <v>100</v>
      </c>
      <c r="F65" s="185">
        <v>225.22174275849</v>
      </c>
      <c r="G65" s="185">
        <v>52.875438153811402</v>
      </c>
      <c r="H65" s="185">
        <v>229.5416245282</v>
      </c>
      <c r="I65" s="185">
        <v>714.86890322246995</v>
      </c>
      <c r="J65" s="185">
        <v>510.63429370990502</v>
      </c>
      <c r="K65" s="185">
        <v>100</v>
      </c>
      <c r="L65" s="185">
        <v>815.43189571504104</v>
      </c>
      <c r="M65" s="185">
        <v>7.3929523923338296</v>
      </c>
      <c r="N65" s="185">
        <v>3.5030042682171501</v>
      </c>
      <c r="O65" s="185">
        <v>8.5931667411549899</v>
      </c>
      <c r="P65" s="185">
        <v>20.350890959397599</v>
      </c>
      <c r="Q65" s="185">
        <v>6.3525396312206599</v>
      </c>
      <c r="R65" s="185">
        <v>58.112477108362697</v>
      </c>
      <c r="S65" s="185">
        <v>9.0960462408430693</v>
      </c>
      <c r="T65" s="185">
        <v>3.8897097737913402</v>
      </c>
      <c r="U65" s="185">
        <v>8.8074957464030792</v>
      </c>
      <c r="V65" s="186">
        <v>0</v>
      </c>
      <c r="W65" s="186">
        <v>0</v>
      </c>
      <c r="X65" s="186">
        <v>4.0068670413090297</v>
      </c>
      <c r="Y65" s="186">
        <v>32.579317738534797</v>
      </c>
      <c r="Z65" s="186">
        <v>13.840802481421299</v>
      </c>
      <c r="AA65" s="186">
        <v>20.869030244337701</v>
      </c>
      <c r="AB65" s="186">
        <v>2.2568985276976599</v>
      </c>
      <c r="AC65" s="186">
        <v>0</v>
      </c>
      <c r="AD65" s="186">
        <v>1.1705548212636101</v>
      </c>
      <c r="AE65" s="186">
        <v>89.039763879338295</v>
      </c>
      <c r="AF65" s="186">
        <v>77.593677819943096</v>
      </c>
      <c r="AG65" s="186">
        <v>81.729422938474499</v>
      </c>
      <c r="AH65" s="186">
        <v>125.617939104176</v>
      </c>
      <c r="AI65" s="186">
        <v>127.619353615694</v>
      </c>
      <c r="AJ65" s="186">
        <v>33.403143872514903</v>
      </c>
      <c r="AK65" s="186">
        <v>61.281290385462</v>
      </c>
      <c r="AL65" s="186">
        <v>0.67570748923577795</v>
      </c>
      <c r="AM65" s="186">
        <v>0.48198273857013002</v>
      </c>
      <c r="AN65" s="186">
        <v>7.6535063202578899E-2</v>
      </c>
      <c r="AO65" s="186">
        <v>-1.6642133973036899</v>
      </c>
      <c r="AP65" s="186">
        <v>-1.76029562297882</v>
      </c>
      <c r="AQ65" s="186">
        <v>-1.6196403299798301</v>
      </c>
      <c r="AR65" s="186">
        <v>-1.7454035902457501</v>
      </c>
      <c r="AS65" s="186">
        <v>-0.64608404715332701</v>
      </c>
      <c r="AT65" s="186">
        <v>-1.2851136627142301</v>
      </c>
      <c r="AU65" s="186">
        <v>-1.29601076259988</v>
      </c>
      <c r="AV65" s="186">
        <v>-1.78493851727264</v>
      </c>
      <c r="AW65" s="186">
        <v>6.0307536780071</v>
      </c>
      <c r="AX65" s="186">
        <v>2.5916362324854001</v>
      </c>
      <c r="AY65" s="186">
        <v>2.9375536896159899</v>
      </c>
      <c r="AZ65" s="186">
        <v>1.3655768540547699</v>
      </c>
      <c r="BA65" s="186">
        <v>0.69745840034511497</v>
      </c>
      <c r="BB65" s="186">
        <v>19.467701467618198</v>
      </c>
      <c r="BC65" s="186">
        <v>4.4529045915626302</v>
      </c>
      <c r="BD65" s="186">
        <v>0.13547156463760901</v>
      </c>
      <c r="BE65" s="186">
        <v>-0.47927788681212302</v>
      </c>
      <c r="BF65" s="187">
        <v>101.459738358758</v>
      </c>
      <c r="BG65" s="187">
        <v>99.2527590035873</v>
      </c>
      <c r="BH65" s="187">
        <v>104.05321241451399</v>
      </c>
      <c r="BI65" s="187">
        <v>121.015102138507</v>
      </c>
      <c r="BJ65" s="187">
        <v>104.068718494473</v>
      </c>
      <c r="BK65" s="187">
        <v>161.28690818279699</v>
      </c>
      <c r="BL65" s="187">
        <v>103.474738258041</v>
      </c>
      <c r="BM65" s="187">
        <v>102.520195492054</v>
      </c>
      <c r="BN65" s="187">
        <v>108.110248501827</v>
      </c>
      <c r="BO65" s="186">
        <v>725.84883300104104</v>
      </c>
      <c r="BP65" s="186">
        <v>5286.20788371856</v>
      </c>
      <c r="BQ65" s="186">
        <v>1492.4372136699301</v>
      </c>
      <c r="BR65" s="186">
        <v>166.70317391213399</v>
      </c>
      <c r="BS65" s="186">
        <v>96.400385026014803</v>
      </c>
      <c r="BT65" s="186">
        <v>265.96108011293597</v>
      </c>
      <c r="BU65" s="186">
        <v>268.73549646966597</v>
      </c>
      <c r="BV65" s="186">
        <v>277.21333062730002</v>
      </c>
      <c r="BW65" s="186">
        <v>663.21273496857202</v>
      </c>
      <c r="BX65" s="186">
        <v>14.756425913239401</v>
      </c>
      <c r="BY65" s="186">
        <v>11.9640609254455</v>
      </c>
      <c r="BZ65" s="186">
        <v>12.750528887548301</v>
      </c>
      <c r="CA65" s="186">
        <v>15.042265025621299</v>
      </c>
      <c r="CB65" s="186">
        <v>9.4850370952127996</v>
      </c>
      <c r="CC65" s="186">
        <v>28.044858286211898</v>
      </c>
      <c r="CD65" s="186">
        <v>28.132851459766702</v>
      </c>
      <c r="CE65" s="186">
        <v>26.8321458954596</v>
      </c>
      <c r="CF65" s="186">
        <v>24.790552183772999</v>
      </c>
      <c r="CG65" s="186">
        <v>2.32936402520339</v>
      </c>
      <c r="CH65" s="186">
        <v>0.256424377283477</v>
      </c>
      <c r="CI65" s="186">
        <v>0.96970005751125798</v>
      </c>
      <c r="CJ65" s="186">
        <v>9.6012717709693405</v>
      </c>
      <c r="CK65" s="186">
        <v>12.172862110623701</v>
      </c>
      <c r="CL65" s="186">
        <v>15.995562770725799</v>
      </c>
      <c r="CM65" s="186">
        <v>15.875944341116501</v>
      </c>
      <c r="CN65" s="186">
        <v>14.774328313250001</v>
      </c>
      <c r="CO65" s="186">
        <v>8.1820537559583109</v>
      </c>
      <c r="CP65" s="113">
        <v>89.457346571857002</v>
      </c>
      <c r="CQ65" s="113">
        <v>85.272616472059994</v>
      </c>
      <c r="CR65" s="113">
        <v>82.150964593235301</v>
      </c>
      <c r="CS65" s="113">
        <v>88.769047910949595</v>
      </c>
      <c r="CT65" s="113">
        <v>102.085152910099</v>
      </c>
      <c r="CU65" s="113">
        <v>78.063323461871903</v>
      </c>
      <c r="CV65" s="113">
        <v>75.0566725577157</v>
      </c>
      <c r="CW65" s="113">
        <v>62.564651431915699</v>
      </c>
      <c r="CX65" s="113">
        <v>42.238840068960201</v>
      </c>
      <c r="CY65" s="186">
        <v>-0.44402511527024902</v>
      </c>
      <c r="CZ65" s="186">
        <v>-0.762626508977437</v>
      </c>
      <c r="DA65" s="186">
        <v>-0.87151603299944602</v>
      </c>
      <c r="DB65" s="186">
        <v>-1.05679305032974</v>
      </c>
      <c r="DC65" s="186">
        <v>-1.3761389948048199</v>
      </c>
      <c r="DD65" s="186">
        <v>-1.30083966249173</v>
      </c>
      <c r="DE65" s="186">
        <v>-1.24525168801051</v>
      </c>
      <c r="DF65" s="186">
        <v>-1.1874742420522999</v>
      </c>
      <c r="DG65" s="186">
        <v>-1.22130658219918</v>
      </c>
      <c r="DH65" s="186">
        <v>5.4648970577792602</v>
      </c>
      <c r="DI65" s="186">
        <v>4.7561653537997799</v>
      </c>
      <c r="DJ65" s="186">
        <v>4.3578874023843097</v>
      </c>
      <c r="DK65" s="186">
        <v>3.3116862746728901</v>
      </c>
      <c r="DL65" s="186">
        <v>2.5829898099944502</v>
      </c>
      <c r="DM65" s="186">
        <v>8.4555109357188201</v>
      </c>
      <c r="DN65" s="186">
        <v>8.57270518303514</v>
      </c>
      <c r="DO65" s="186">
        <v>7.97134806784773</v>
      </c>
      <c r="DP65" s="186">
        <v>7.5696057592746504</v>
      </c>
      <c r="DQ65" s="187">
        <v>109.568552080771</v>
      </c>
      <c r="DR65" s="187">
        <v>106.889303189793</v>
      </c>
      <c r="DS65" s="187">
        <v>108.13280383107799</v>
      </c>
      <c r="DT65" s="187">
        <v>111.949219816755</v>
      </c>
      <c r="DU65" s="187">
        <v>105.849125607262</v>
      </c>
      <c r="DV65" s="187">
        <v>122.381805998807</v>
      </c>
      <c r="DW65" s="187">
        <v>122.42133923498901</v>
      </c>
      <c r="DX65" s="187">
        <v>121.46731090733</v>
      </c>
      <c r="DY65" s="187">
        <v>119.047108622227</v>
      </c>
      <c r="DZ65" s="113">
        <v>590</v>
      </c>
      <c r="EA65" s="113">
        <v>600</v>
      </c>
      <c r="EB65" s="113">
        <v>617</v>
      </c>
      <c r="EC65" s="113">
        <v>652</v>
      </c>
      <c r="ED65" s="113">
        <v>669</v>
      </c>
      <c r="EE65" s="113">
        <v>685</v>
      </c>
      <c r="EF65" s="113">
        <v>689</v>
      </c>
      <c r="EG65" s="113">
        <v>696</v>
      </c>
      <c r="EH65" s="113">
        <v>712</v>
      </c>
      <c r="EI65" s="112">
        <v>-3413.0576271186401</v>
      </c>
      <c r="EJ65" s="112">
        <v>-3508.8783333333299</v>
      </c>
      <c r="EK65" s="112">
        <v>-3595.6823338735799</v>
      </c>
      <c r="EL65" s="112">
        <v>-2587.2791411042899</v>
      </c>
      <c r="EM65" s="112">
        <v>-2677.5037369207798</v>
      </c>
      <c r="EN65" s="112">
        <v>-7370.8</v>
      </c>
      <c r="EO65" s="112">
        <v>-7678.7677793904204</v>
      </c>
      <c r="EP65" s="112">
        <v>-7763.94971264368</v>
      </c>
      <c r="EQ65" s="114">
        <v>-7935.2724719101097</v>
      </c>
    </row>
    <row r="66" spans="1:147" x14ac:dyDescent="0.25">
      <c r="A66" s="110" t="s">
        <v>371</v>
      </c>
      <c r="B66" s="110">
        <v>5882</v>
      </c>
      <c r="C66" s="110"/>
      <c r="D66" s="185">
        <v>-107.907625127527</v>
      </c>
      <c r="E66" s="185">
        <v>176.45811376786301</v>
      </c>
      <c r="F66" s="185">
        <v>392.68440049004198</v>
      </c>
      <c r="G66" s="185">
        <v>191.82735336056999</v>
      </c>
      <c r="H66" s="185">
        <v>183.79995984052599</v>
      </c>
      <c r="I66" s="185">
        <v>160.460732024089</v>
      </c>
      <c r="J66" s="185">
        <v>53.311827179094898</v>
      </c>
      <c r="K66" s="185">
        <v>115.8976888885</v>
      </c>
      <c r="L66" s="185">
        <v>156.23349710087999</v>
      </c>
      <c r="M66" s="185">
        <v>-6.6238157937908397</v>
      </c>
      <c r="N66" s="185">
        <v>18.436497584173502</v>
      </c>
      <c r="O66" s="185">
        <v>16.185118344170998</v>
      </c>
      <c r="P66" s="185">
        <v>4.6566647077787504</v>
      </c>
      <c r="Q66" s="185">
        <v>22.4400055544087</v>
      </c>
      <c r="R66" s="185">
        <v>14.954140608261801</v>
      </c>
      <c r="S66" s="185">
        <v>8.4651258204408197</v>
      </c>
      <c r="T66" s="185">
        <v>10.7923783831375</v>
      </c>
      <c r="U66" s="185">
        <v>7.02853477494277</v>
      </c>
      <c r="V66" s="186">
        <v>7.2002381553900801</v>
      </c>
      <c r="W66" s="186">
        <v>11.6043503739687</v>
      </c>
      <c r="X66" s="186">
        <v>7.2656531546169099</v>
      </c>
      <c r="Y66" s="186">
        <v>5.8935957500529801</v>
      </c>
      <c r="Z66" s="186">
        <v>13.6385757335064</v>
      </c>
      <c r="AA66" s="186">
        <v>10.024748007228</v>
      </c>
      <c r="AB66" s="186">
        <v>14.8270240001084</v>
      </c>
      <c r="AC66" s="186">
        <v>9.5122083695329103</v>
      </c>
      <c r="AD66" s="186">
        <v>4.6154980581507798</v>
      </c>
      <c r="AE66" s="186">
        <v>62.0712510477872</v>
      </c>
      <c r="AF66" s="186">
        <v>53.674746545527697</v>
      </c>
      <c r="AG66" s="186">
        <v>51.765809982392199</v>
      </c>
      <c r="AH66" s="186">
        <v>76.969208798845699</v>
      </c>
      <c r="AI66" s="186">
        <v>64.157600901231504</v>
      </c>
      <c r="AJ66" s="186">
        <v>67.378245465726096</v>
      </c>
      <c r="AK66" s="186">
        <v>58.431993967488097</v>
      </c>
      <c r="AL66" s="186">
        <v>63.893971503902101</v>
      </c>
      <c r="AM66" s="186">
        <v>61.304873778241301</v>
      </c>
      <c r="AN66" s="186">
        <v>0.31941521550830099</v>
      </c>
      <c r="AO66" s="186">
        <v>0.235309837613323</v>
      </c>
      <c r="AP66" s="186">
        <v>-6.13448424887705E-2</v>
      </c>
      <c r="AQ66" s="186">
        <v>0.15395382342133701</v>
      </c>
      <c r="AR66" s="186">
        <v>-0.50794765729782099</v>
      </c>
      <c r="AS66" s="186">
        <v>-0.84293060251118701</v>
      </c>
      <c r="AT66" s="186">
        <v>-0.82620032582299596</v>
      </c>
      <c r="AU66" s="186">
        <v>-0.70671370138030498</v>
      </c>
      <c r="AV66" s="186">
        <v>-0.78525707616134399</v>
      </c>
      <c r="AW66" s="186">
        <v>2.3869633657214</v>
      </c>
      <c r="AX66" s="186">
        <v>2.8292695649252302</v>
      </c>
      <c r="AY66" s="186">
        <v>5.0561371556020198</v>
      </c>
      <c r="AZ66" s="186">
        <v>2.1347305806848702</v>
      </c>
      <c r="BA66" s="186">
        <v>1.3482916390924</v>
      </c>
      <c r="BB66" s="186">
        <v>1.58423537728054</v>
      </c>
      <c r="BC66" s="186">
        <v>1.0803561654867599</v>
      </c>
      <c r="BD66" s="186">
        <v>2.42774223900655</v>
      </c>
      <c r="BE66" s="186">
        <v>1.7521477392542499</v>
      </c>
      <c r="BF66" s="187">
        <v>92.003628418266103</v>
      </c>
      <c r="BG66" s="187">
        <v>118.824874826673</v>
      </c>
      <c r="BH66" s="187">
        <v>112.445005798276</v>
      </c>
      <c r="BI66" s="187">
        <v>102.749461107863</v>
      </c>
      <c r="BJ66" s="187">
        <v>125.91883421165601</v>
      </c>
      <c r="BK66" s="187">
        <v>114.32095765986701</v>
      </c>
      <c r="BL66" s="187">
        <v>107.018914037331</v>
      </c>
      <c r="BM66" s="187">
        <v>108.29299329544401</v>
      </c>
      <c r="BN66" s="187">
        <v>104.702313633388</v>
      </c>
      <c r="BO66" s="186">
        <v>104.688300552152</v>
      </c>
      <c r="BP66" s="186">
        <v>107.564412348235</v>
      </c>
      <c r="BQ66" s="186">
        <v>99.082108531367794</v>
      </c>
      <c r="BR66" s="186">
        <v>131.19409389646501</v>
      </c>
      <c r="BS66" s="186">
        <v>161.956333970949</v>
      </c>
      <c r="BT66" s="186">
        <v>197.246492985603</v>
      </c>
      <c r="BU66" s="186">
        <v>145.46512074492901</v>
      </c>
      <c r="BV66" s="186">
        <v>121.78205351401</v>
      </c>
      <c r="BW66" s="186">
        <v>122.0352765737</v>
      </c>
      <c r="BX66" s="186">
        <v>8.5168112265667695</v>
      </c>
      <c r="BY66" s="186">
        <v>10.303791457272199</v>
      </c>
      <c r="BZ66" s="186">
        <v>7.9564294008934997</v>
      </c>
      <c r="CA66" s="186">
        <v>8.2804329721924397</v>
      </c>
      <c r="CB66" s="186">
        <v>11.8248379656922</v>
      </c>
      <c r="CC66" s="186">
        <v>15.5968045602975</v>
      </c>
      <c r="CD66" s="186">
        <v>13.3856488126588</v>
      </c>
      <c r="CE66" s="186">
        <v>12.351874207127</v>
      </c>
      <c r="CF66" s="186">
        <v>12.580437664149001</v>
      </c>
      <c r="CG66" s="186">
        <v>8.9376950200607208</v>
      </c>
      <c r="CH66" s="186">
        <v>10.3996637042155</v>
      </c>
      <c r="CI66" s="186">
        <v>9.1835041272844595</v>
      </c>
      <c r="CJ66" s="186">
        <v>8.2617883864310802</v>
      </c>
      <c r="CK66" s="186">
        <v>9.1676180115501698</v>
      </c>
      <c r="CL66" s="186">
        <v>9.7540538144194908</v>
      </c>
      <c r="CM66" s="186">
        <v>10.6737551653213</v>
      </c>
      <c r="CN66" s="186">
        <v>11.002442447799</v>
      </c>
      <c r="CO66" s="186">
        <v>10.605090139173599</v>
      </c>
      <c r="CP66" s="113">
        <v>47.298478704125102</v>
      </c>
      <c r="CQ66" s="113">
        <v>49.312376326882102</v>
      </c>
      <c r="CR66" s="113">
        <v>53.340126339277397</v>
      </c>
      <c r="CS66" s="113">
        <v>59.522740992790602</v>
      </c>
      <c r="CT66" s="113">
        <v>61.547255462902797</v>
      </c>
      <c r="CU66" s="113">
        <v>62.637302782769197</v>
      </c>
      <c r="CV66" s="113">
        <v>63.523782201097397</v>
      </c>
      <c r="CW66" s="113">
        <v>65.724341746973195</v>
      </c>
      <c r="CX66" s="113">
        <v>62.889052174289198</v>
      </c>
      <c r="CY66" s="186">
        <v>0.33551153981569998</v>
      </c>
      <c r="CZ66" s="186">
        <v>0.284139417707169</v>
      </c>
      <c r="DA66" s="186">
        <v>0.23445267785472801</v>
      </c>
      <c r="DB66" s="186">
        <v>0.19270953918265901</v>
      </c>
      <c r="DC66" s="186">
        <v>1.3490150630398901E-2</v>
      </c>
      <c r="DD66" s="186">
        <v>-0.21175933872484801</v>
      </c>
      <c r="DE66" s="186">
        <v>-0.44394448699677902</v>
      </c>
      <c r="DF66" s="186">
        <v>-0.56657664132307595</v>
      </c>
      <c r="DG66" s="186">
        <v>-0.73502529775946401</v>
      </c>
      <c r="DH66" s="186">
        <v>3.7053661351340201</v>
      </c>
      <c r="DI66" s="186">
        <v>3.76403986799646</v>
      </c>
      <c r="DJ66" s="186">
        <v>4.4711094634219304</v>
      </c>
      <c r="DK66" s="186">
        <v>4.3518840377490298</v>
      </c>
      <c r="DL66" s="186">
        <v>2.7285660474141</v>
      </c>
      <c r="DM66" s="186">
        <v>2.5552720618920701</v>
      </c>
      <c r="DN66" s="186">
        <v>2.1624885903301299</v>
      </c>
      <c r="DO66" s="186">
        <v>1.6934540627860399</v>
      </c>
      <c r="DP66" s="186">
        <v>1.6297877460521999</v>
      </c>
      <c r="DQ66" s="187">
        <v>105.426243005445</v>
      </c>
      <c r="DR66" s="187">
        <v>107.32364882020801</v>
      </c>
      <c r="DS66" s="187">
        <v>103.863485490603</v>
      </c>
      <c r="DT66" s="187">
        <v>104.29840693360801</v>
      </c>
      <c r="DU66" s="187">
        <v>110.02281683519701</v>
      </c>
      <c r="DV66" s="187">
        <v>114.71806788249199</v>
      </c>
      <c r="DW66" s="187">
        <v>112.081507491972</v>
      </c>
      <c r="DX66" s="187">
        <v>111.224613979663</v>
      </c>
      <c r="DY66" s="187">
        <v>111.37795365523201</v>
      </c>
      <c r="DZ66" s="113">
        <v>2818</v>
      </c>
      <c r="EA66" s="113">
        <v>2835</v>
      </c>
      <c r="EB66" s="113">
        <v>2889</v>
      </c>
      <c r="EC66" s="113">
        <v>2916</v>
      </c>
      <c r="ED66" s="113">
        <v>2921</v>
      </c>
      <c r="EE66" s="113">
        <v>2941</v>
      </c>
      <c r="EF66" s="113">
        <v>3032</v>
      </c>
      <c r="EG66" s="113">
        <v>3093</v>
      </c>
      <c r="EH66" s="113">
        <v>3078</v>
      </c>
      <c r="EI66" s="112">
        <v>369.05748757984401</v>
      </c>
      <c r="EJ66" s="112">
        <v>523.071604938272</v>
      </c>
      <c r="EK66" s="112">
        <v>-90.921426098996207</v>
      </c>
      <c r="EL66" s="112">
        <v>309.28875171467803</v>
      </c>
      <c r="EM66" s="112">
        <v>164.254022595002</v>
      </c>
      <c r="EN66" s="112">
        <v>165.241074464468</v>
      </c>
      <c r="EO66" s="112">
        <v>630.12730870712403</v>
      </c>
      <c r="EP66" s="112">
        <v>533.709343679276</v>
      </c>
      <c r="EQ66" s="114">
        <v>384.753086419753</v>
      </c>
    </row>
    <row r="67" spans="1:147" x14ac:dyDescent="0.25">
      <c r="A67" s="110" t="s">
        <v>370</v>
      </c>
      <c r="B67" s="110">
        <v>5841</v>
      </c>
      <c r="C67" s="110"/>
      <c r="D67" s="185">
        <v>62.888173859431802</v>
      </c>
      <c r="E67" s="185">
        <v>62.253885314900899</v>
      </c>
      <c r="F67" s="185">
        <v>34.8697254447587</v>
      </c>
      <c r="G67" s="185">
        <v>48.822206071332303</v>
      </c>
      <c r="H67" s="185">
        <v>100.073335055459</v>
      </c>
      <c r="I67" s="185">
        <v>82.650308553783105</v>
      </c>
      <c r="J67" s="185">
        <v>57.525689028285498</v>
      </c>
      <c r="K67" s="185">
        <v>78.274712501915104</v>
      </c>
      <c r="L67" s="185">
        <v>260.53162254840402</v>
      </c>
      <c r="M67" s="185">
        <v>5.0533642594949102</v>
      </c>
      <c r="N67" s="185">
        <v>10.277308756229001</v>
      </c>
      <c r="O67" s="185">
        <v>9.7583300992540796</v>
      </c>
      <c r="P67" s="185">
        <v>7.4688333757301502</v>
      </c>
      <c r="Q67" s="185">
        <v>11.0974946964481</v>
      </c>
      <c r="R67" s="185">
        <v>11.375331953773699</v>
      </c>
      <c r="S67" s="185">
        <v>9.1525477059240608</v>
      </c>
      <c r="T67" s="185">
        <v>12.2064005324213</v>
      </c>
      <c r="U67" s="185">
        <v>18.805884959762</v>
      </c>
      <c r="V67" s="186">
        <v>14.3077540167212</v>
      </c>
      <c r="W67" s="186">
        <v>20.091465022250599</v>
      </c>
      <c r="X67" s="186">
        <v>30.4582376857554</v>
      </c>
      <c r="Y67" s="186">
        <v>33.480758552486698</v>
      </c>
      <c r="Z67" s="186">
        <v>15.7797445680955</v>
      </c>
      <c r="AA67" s="186">
        <v>17.128127733593399</v>
      </c>
      <c r="AB67" s="186">
        <v>19.220181881333399</v>
      </c>
      <c r="AC67" s="186">
        <v>16.3510204794709</v>
      </c>
      <c r="AD67" s="186">
        <v>15.7811034701697</v>
      </c>
      <c r="AE67" s="186">
        <v>164.68768766419299</v>
      </c>
      <c r="AF67" s="186">
        <v>177.41982945974101</v>
      </c>
      <c r="AG67" s="186">
        <v>186.70646122200199</v>
      </c>
      <c r="AH67" s="186">
        <v>188.27528763422799</v>
      </c>
      <c r="AI67" s="186">
        <v>176.20292260722499</v>
      </c>
      <c r="AJ67" s="186">
        <v>175.91353038330001</v>
      </c>
      <c r="AK67" s="186">
        <v>165.791503384203</v>
      </c>
      <c r="AL67" s="186">
        <v>168.933107907514</v>
      </c>
      <c r="AM67" s="186">
        <v>146.20137651242501</v>
      </c>
      <c r="AN67" s="186">
        <v>3.4279657440892799</v>
      </c>
      <c r="AO67" s="186">
        <v>3.1394832130883499</v>
      </c>
      <c r="AP67" s="186">
        <v>2.9323245715690498</v>
      </c>
      <c r="AQ67" s="186">
        <v>2.3093427947614602</v>
      </c>
      <c r="AR67" s="186">
        <v>1.85212078279848</v>
      </c>
      <c r="AS67" s="186">
        <v>1.53799310233804</v>
      </c>
      <c r="AT67" s="186">
        <v>1.32327597360292</v>
      </c>
      <c r="AU67" s="186">
        <v>1.5571743955939199</v>
      </c>
      <c r="AV67" s="186">
        <v>0.81755587564134302</v>
      </c>
      <c r="AW67" s="186">
        <v>10.603959224393799</v>
      </c>
      <c r="AX67" s="186">
        <v>9.9398843332763498</v>
      </c>
      <c r="AY67" s="186">
        <v>10.164364198237701</v>
      </c>
      <c r="AZ67" s="186">
        <v>9.9871959234586996</v>
      </c>
      <c r="BA67" s="186">
        <v>8.7822389216381396</v>
      </c>
      <c r="BB67" s="186">
        <v>8.1021805723827001</v>
      </c>
      <c r="BC67" s="186">
        <v>8.3788746642620993</v>
      </c>
      <c r="BD67" s="186">
        <v>9.8225292911237592</v>
      </c>
      <c r="BE67" s="186">
        <v>9.0887935306327705</v>
      </c>
      <c r="BF67" s="187">
        <v>97.921489512604097</v>
      </c>
      <c r="BG67" s="187">
        <v>103.602150493575</v>
      </c>
      <c r="BH67" s="187">
        <v>102.591764782528</v>
      </c>
      <c r="BI67" s="187">
        <v>99.791415026534807</v>
      </c>
      <c r="BJ67" s="187">
        <v>104.348601822704</v>
      </c>
      <c r="BK67" s="187">
        <v>105.05431581053401</v>
      </c>
      <c r="BL67" s="187">
        <v>102.141863324133</v>
      </c>
      <c r="BM67" s="187">
        <v>104.102738905699</v>
      </c>
      <c r="BN67" s="187">
        <v>111.775113032574</v>
      </c>
      <c r="BO67" s="186">
        <v>58.475237740157397</v>
      </c>
      <c r="BP67" s="186">
        <v>53.537141560219297</v>
      </c>
      <c r="BQ67" s="186">
        <v>45.041929180967998</v>
      </c>
      <c r="BR67" s="186">
        <v>43.8750720967859</v>
      </c>
      <c r="BS67" s="186">
        <v>55.686303506750903</v>
      </c>
      <c r="BT67" s="186">
        <v>59.632123742301502</v>
      </c>
      <c r="BU67" s="186">
        <v>58.718698105241003</v>
      </c>
      <c r="BV67" s="186">
        <v>71.849059921155302</v>
      </c>
      <c r="BW67" s="186">
        <v>99.897804575550893</v>
      </c>
      <c r="BX67" s="186">
        <v>7.9026291100171804</v>
      </c>
      <c r="BY67" s="186">
        <v>8.2957755007368998</v>
      </c>
      <c r="BZ67" s="186">
        <v>8.9525043696881603</v>
      </c>
      <c r="CA67" s="186">
        <v>8.4464553452736908</v>
      </c>
      <c r="CB67" s="186">
        <v>8.74488201874445</v>
      </c>
      <c r="CC67" s="186">
        <v>10.031372059398899</v>
      </c>
      <c r="CD67" s="186">
        <v>9.8003763395783405</v>
      </c>
      <c r="CE67" s="186">
        <v>10.2979371974819</v>
      </c>
      <c r="CF67" s="186">
        <v>12.626488972333799</v>
      </c>
      <c r="CG67" s="186">
        <v>18.621219882840801</v>
      </c>
      <c r="CH67" s="186">
        <v>19.7840441056664</v>
      </c>
      <c r="CI67" s="186">
        <v>22.7324578893645</v>
      </c>
      <c r="CJ67" s="186">
        <v>25.641552660191302</v>
      </c>
      <c r="CK67" s="186">
        <v>23.504329971782301</v>
      </c>
      <c r="CL67" s="186">
        <v>24.007769881290901</v>
      </c>
      <c r="CM67" s="186">
        <v>23.7589510351904</v>
      </c>
      <c r="CN67" s="186">
        <v>20.915551326278798</v>
      </c>
      <c r="CO67" s="186">
        <v>16.897544654474999</v>
      </c>
      <c r="CP67" s="113">
        <v>151.46579772953399</v>
      </c>
      <c r="CQ67" s="113">
        <v>157.922648101525</v>
      </c>
      <c r="CR67" s="113">
        <v>166.56709077187301</v>
      </c>
      <c r="CS67" s="113">
        <v>174.56751359164701</v>
      </c>
      <c r="CT67" s="113">
        <v>178.56943843771799</v>
      </c>
      <c r="CU67" s="113">
        <v>180.773691773439</v>
      </c>
      <c r="CV67" s="113">
        <v>178.26836328873699</v>
      </c>
      <c r="CW67" s="113">
        <v>174.77396047404699</v>
      </c>
      <c r="CX67" s="113">
        <v>166.22883762223699</v>
      </c>
      <c r="CY67" s="186">
        <v>3.3861616916395101</v>
      </c>
      <c r="CZ67" s="186">
        <v>3.22038965287868</v>
      </c>
      <c r="DA67" s="186">
        <v>3.0760769830246799</v>
      </c>
      <c r="DB67" s="186">
        <v>2.9023558602456601</v>
      </c>
      <c r="DC67" s="186">
        <v>2.7245269736062201</v>
      </c>
      <c r="DD67" s="186">
        <v>2.3355492259791801</v>
      </c>
      <c r="DE67" s="186">
        <v>1.97063314336525</v>
      </c>
      <c r="DF67" s="186">
        <v>1.7047452516776</v>
      </c>
      <c r="DG67" s="186">
        <v>1.4058160228304999</v>
      </c>
      <c r="DH67" s="186">
        <v>11.0685498620443</v>
      </c>
      <c r="DI67" s="186">
        <v>10.626521771012801</v>
      </c>
      <c r="DJ67" s="186">
        <v>10.293250224942</v>
      </c>
      <c r="DK67" s="186">
        <v>10.161626462038299</v>
      </c>
      <c r="DL67" s="186">
        <v>9.8850047268584404</v>
      </c>
      <c r="DM67" s="186">
        <v>9.3677890659646099</v>
      </c>
      <c r="DN67" s="186">
        <v>9.0517853682305809</v>
      </c>
      <c r="DO67" s="186">
        <v>8.9983603731911792</v>
      </c>
      <c r="DP67" s="186">
        <v>8.8384313957189402</v>
      </c>
      <c r="DQ67" s="187">
        <v>100.220727070988</v>
      </c>
      <c r="DR67" s="187">
        <v>100.89762908031599</v>
      </c>
      <c r="DS67" s="187">
        <v>101.765976670646</v>
      </c>
      <c r="DT67" s="187">
        <v>101.20144815265</v>
      </c>
      <c r="DU67" s="187">
        <v>101.609911776347</v>
      </c>
      <c r="DV67" s="187">
        <v>103.09186122561</v>
      </c>
      <c r="DW67" s="187">
        <v>102.795232757929</v>
      </c>
      <c r="DX67" s="187">
        <v>103.097377264914</v>
      </c>
      <c r="DY67" s="187">
        <v>105.478415579919</v>
      </c>
      <c r="DZ67" s="113">
        <v>3320</v>
      </c>
      <c r="EA67" s="113">
        <v>3440</v>
      </c>
      <c r="EB67" s="113">
        <v>3408</v>
      </c>
      <c r="EC67" s="113">
        <v>3477</v>
      </c>
      <c r="ED67" s="113">
        <v>3433</v>
      </c>
      <c r="EE67" s="113">
        <v>3460</v>
      </c>
      <c r="EF67" s="113">
        <v>3468</v>
      </c>
      <c r="EG67" s="113">
        <v>3494</v>
      </c>
      <c r="EH67" s="113">
        <v>3549</v>
      </c>
      <c r="EI67" s="112">
        <v>5592.7237951807201</v>
      </c>
      <c r="EJ67" s="112">
        <v>5762.4343023255797</v>
      </c>
      <c r="EK67" s="112">
        <v>6904.5454812206599</v>
      </c>
      <c r="EL67" s="112">
        <v>7221.4431981593298</v>
      </c>
      <c r="EM67" s="112">
        <v>7313.4893678997996</v>
      </c>
      <c r="EN67" s="112">
        <v>7407.0202312138699</v>
      </c>
      <c r="EO67" s="112">
        <v>7823.4429065743898</v>
      </c>
      <c r="EP67" s="112">
        <v>7977.6196336577004</v>
      </c>
      <c r="EQ67" s="114">
        <v>7078.98675683291</v>
      </c>
    </row>
    <row r="68" spans="1:147" x14ac:dyDescent="0.25">
      <c r="A68" s="110" t="s">
        <v>369</v>
      </c>
      <c r="B68" s="110">
        <v>5707</v>
      </c>
      <c r="C68" s="110"/>
      <c r="D68" s="185">
        <v>126.179636552113</v>
      </c>
      <c r="E68" s="185">
        <v>1102.9273561267701</v>
      </c>
      <c r="F68" s="185">
        <v>8.8112394624392891</v>
      </c>
      <c r="G68" s="185">
        <v>43.7547689065673</v>
      </c>
      <c r="H68" s="185">
        <v>19.247143471717099</v>
      </c>
      <c r="I68" s="185">
        <v>60.000898294591501</v>
      </c>
      <c r="J68" s="185">
        <v>100</v>
      </c>
      <c r="K68" s="185">
        <v>295.75107021816598</v>
      </c>
      <c r="L68" s="185">
        <v>1396.1506576393299</v>
      </c>
      <c r="M68" s="185">
        <v>8.4539394012357096</v>
      </c>
      <c r="N68" s="185">
        <v>28.090338677842201</v>
      </c>
      <c r="O68" s="185">
        <v>1.6436503347087601</v>
      </c>
      <c r="P68" s="185">
        <v>8.3167975669715499</v>
      </c>
      <c r="Q68" s="185">
        <v>5.12042400680697</v>
      </c>
      <c r="R68" s="185">
        <v>4.4279901782394697</v>
      </c>
      <c r="S68" s="185">
        <v>5.8601218498640497</v>
      </c>
      <c r="T68" s="185">
        <v>4.9578185795659797</v>
      </c>
      <c r="U68" s="185">
        <v>8.5804734613532698</v>
      </c>
      <c r="V68" s="186">
        <v>6.8195320784201403</v>
      </c>
      <c r="W68" s="186">
        <v>3.4206384073956202</v>
      </c>
      <c r="X68" s="186">
        <v>16.244348077934401</v>
      </c>
      <c r="Y68" s="186">
        <v>17.344250727343098</v>
      </c>
      <c r="Z68" s="186">
        <v>22.244298339414001</v>
      </c>
      <c r="AA68" s="186">
        <v>7.1682681484742403</v>
      </c>
      <c r="AB68" s="186">
        <v>2.87447501783788</v>
      </c>
      <c r="AC68" s="186">
        <v>1.7332245176729399</v>
      </c>
      <c r="AD68" s="186">
        <v>0.66777498845114303</v>
      </c>
      <c r="AE68" s="186">
        <v>0</v>
      </c>
      <c r="AF68" s="186">
        <v>0</v>
      </c>
      <c r="AG68" s="186">
        <v>0</v>
      </c>
      <c r="AH68" s="186">
        <v>15.8164923023228</v>
      </c>
      <c r="AI68" s="186">
        <v>37.6401024626579</v>
      </c>
      <c r="AJ68" s="186">
        <v>72.782979439080293</v>
      </c>
      <c r="AK68" s="186">
        <v>65.8537082752906</v>
      </c>
      <c r="AL68" s="186">
        <v>48.573213037727797</v>
      </c>
      <c r="AM68" s="186">
        <v>38.967628381240502</v>
      </c>
      <c r="AN68" s="186">
        <v>-0.29984662772848802</v>
      </c>
      <c r="AO68" s="186">
        <v>-4.1379424562044001E-3</v>
      </c>
      <c r="AP68" s="186">
        <v>-0.4001383299074</v>
      </c>
      <c r="AQ68" s="186">
        <v>-0.48849067013306302</v>
      </c>
      <c r="AR68" s="186">
        <v>-0.23400493223868099</v>
      </c>
      <c r="AS68" s="186">
        <v>-0.25282310889971599</v>
      </c>
      <c r="AT68" s="186">
        <v>-0.23056766963773401</v>
      </c>
      <c r="AU68" s="186">
        <v>-0.458752178157943</v>
      </c>
      <c r="AV68" s="186">
        <v>-0.19513133247542999</v>
      </c>
      <c r="AW68" s="186">
        <v>2.1574492881930301</v>
      </c>
      <c r="AX68" s="186">
        <v>7.7400177675291504</v>
      </c>
      <c r="AY68" s="186">
        <v>4.3062590535755403</v>
      </c>
      <c r="AZ68" s="186">
        <v>1.8387931972087199</v>
      </c>
      <c r="BA68" s="186">
        <v>2.2063534708252801</v>
      </c>
      <c r="BB68" s="186">
        <v>5.8991672932166699</v>
      </c>
      <c r="BC68" s="186">
        <v>5.0739650594240198</v>
      </c>
      <c r="BD68" s="186">
        <v>4.6599391173477303</v>
      </c>
      <c r="BE68" s="186">
        <v>3.1416176846008499</v>
      </c>
      <c r="BF68" s="187">
        <v>106.379169929691</v>
      </c>
      <c r="BG68" s="187">
        <v>125.54326277026701</v>
      </c>
      <c r="BH68" s="187">
        <v>97.028265320394297</v>
      </c>
      <c r="BI68" s="187">
        <v>106.37110862901901</v>
      </c>
      <c r="BJ68" s="187">
        <v>102.753868672528</v>
      </c>
      <c r="BK68" s="187">
        <v>98.305214178799702</v>
      </c>
      <c r="BL68" s="187">
        <v>100.558691902597</v>
      </c>
      <c r="BM68" s="187">
        <v>99.839387921922494</v>
      </c>
      <c r="BN68" s="187">
        <v>105.533907000436</v>
      </c>
      <c r="BO68" s="186">
        <v>124.745107486691</v>
      </c>
      <c r="BP68" s="186">
        <v>647.52569376233203</v>
      </c>
      <c r="BQ68" s="186">
        <v>229.42797234718799</v>
      </c>
      <c r="BR68" s="186">
        <v>121.113444238035</v>
      </c>
      <c r="BS68" s="186">
        <v>78.246644120935898</v>
      </c>
      <c r="BT68" s="186">
        <v>72.441472417132303</v>
      </c>
      <c r="BU68" s="186">
        <v>37.355159750095702</v>
      </c>
      <c r="BV68" s="186">
        <v>55.353065730054801</v>
      </c>
      <c r="BW68" s="186">
        <v>90.737431957208798</v>
      </c>
      <c r="BX68" s="186">
        <v>16.995166856780301</v>
      </c>
      <c r="BY68" s="186">
        <v>17.609424314438499</v>
      </c>
      <c r="BZ68" s="186">
        <v>14.282468837988301</v>
      </c>
      <c r="CA68" s="186">
        <v>11.9778082772941</v>
      </c>
      <c r="CB68" s="186">
        <v>11.1384573296783</v>
      </c>
      <c r="CC68" s="186">
        <v>10.416076783464</v>
      </c>
      <c r="CD68" s="186">
        <v>5.1575137889646001</v>
      </c>
      <c r="CE68" s="186">
        <v>5.8128406950911202</v>
      </c>
      <c r="CF68" s="186">
        <v>5.8522897695044502</v>
      </c>
      <c r="CG68" s="186">
        <v>15.8847458318976</v>
      </c>
      <c r="CH68" s="186">
        <v>3.92598202988906</v>
      </c>
      <c r="CI68" s="186">
        <v>7.1945152686824496</v>
      </c>
      <c r="CJ68" s="186">
        <v>10.2534496872119</v>
      </c>
      <c r="CK68" s="186">
        <v>13.997141460430401</v>
      </c>
      <c r="CL68" s="186">
        <v>14.0190927094676</v>
      </c>
      <c r="CM68" s="186">
        <v>13.872965989595301</v>
      </c>
      <c r="CN68" s="186">
        <v>11.2120951842493</v>
      </c>
      <c r="CO68" s="186">
        <v>7.6513241434938504</v>
      </c>
      <c r="CP68" s="113">
        <v>18.876699507077401</v>
      </c>
      <c r="CQ68" s="113">
        <v>10.0825703706767</v>
      </c>
      <c r="CR68" s="113">
        <v>2.46945366261795</v>
      </c>
      <c r="CS68" s="113">
        <v>3.36421055280654</v>
      </c>
      <c r="CT68" s="113">
        <v>10.3055096228557</v>
      </c>
      <c r="CU68" s="113">
        <v>23.5237410137143</v>
      </c>
      <c r="CV68" s="113">
        <v>37.610722021764801</v>
      </c>
      <c r="CW68" s="113">
        <v>47.160675303584298</v>
      </c>
      <c r="CX68" s="113">
        <v>52.406918867559199</v>
      </c>
      <c r="CY68" s="186">
        <v>-7.7133861658965505E-2</v>
      </c>
      <c r="CZ68" s="186">
        <v>-9.2085677993797493E-2</v>
      </c>
      <c r="DA68" s="186">
        <v>-0.19451644493982601</v>
      </c>
      <c r="DB68" s="186">
        <v>-0.28479106861846598</v>
      </c>
      <c r="DC68" s="186">
        <v>-0.27669044328597597</v>
      </c>
      <c r="DD68" s="186">
        <v>-0.2681059334591</v>
      </c>
      <c r="DE68" s="186">
        <v>-0.32600791053345302</v>
      </c>
      <c r="DF68" s="186">
        <v>-0.33706169543353698</v>
      </c>
      <c r="DG68" s="186">
        <v>-0.27232794613718803</v>
      </c>
      <c r="DH68" s="186">
        <v>1.8860076146157201</v>
      </c>
      <c r="DI68" s="186">
        <v>3.3796605991197501</v>
      </c>
      <c r="DJ68" s="186">
        <v>3.8028509475574102</v>
      </c>
      <c r="DK68" s="186">
        <v>3.8109554383393802</v>
      </c>
      <c r="DL68" s="186">
        <v>3.80875828338728</v>
      </c>
      <c r="DM68" s="186">
        <v>4.4913222528919503</v>
      </c>
      <c r="DN68" s="186">
        <v>3.8022946552911399</v>
      </c>
      <c r="DO68" s="186">
        <v>3.8687710447788901</v>
      </c>
      <c r="DP68" s="186">
        <v>4.1658904387607603</v>
      </c>
      <c r="DQ68" s="187">
        <v>117.69140131658099</v>
      </c>
      <c r="DR68" s="187">
        <v>116.465520281959</v>
      </c>
      <c r="DS68" s="187">
        <v>111.46420673846301</v>
      </c>
      <c r="DT68" s="187">
        <v>108.55648956307</v>
      </c>
      <c r="DU68" s="187">
        <v>107.588205381366</v>
      </c>
      <c r="DV68" s="187">
        <v>105.99581052930399</v>
      </c>
      <c r="DW68" s="187">
        <v>101.03991413614</v>
      </c>
      <c r="DX68" s="187">
        <v>101.63325448436601</v>
      </c>
      <c r="DY68" s="187">
        <v>101.43435417657101</v>
      </c>
      <c r="DZ68" s="113">
        <v>1077</v>
      </c>
      <c r="EA68" s="113">
        <v>1125</v>
      </c>
      <c r="EB68" s="113">
        <v>1155</v>
      </c>
      <c r="EC68" s="113">
        <v>1153</v>
      </c>
      <c r="ED68" s="113">
        <v>1290</v>
      </c>
      <c r="EE68" s="113">
        <v>1281</v>
      </c>
      <c r="EF68" s="113">
        <v>1357</v>
      </c>
      <c r="EG68" s="113">
        <v>1329</v>
      </c>
      <c r="EH68" s="113">
        <v>1330</v>
      </c>
      <c r="EI68" s="112">
        <v>-3953.6239554317499</v>
      </c>
      <c r="EJ68" s="112">
        <v>-6025.9208888888897</v>
      </c>
      <c r="EK68" s="112">
        <v>-4876.9194805194802</v>
      </c>
      <c r="EL68" s="112">
        <v>-4064.6409366869002</v>
      </c>
      <c r="EM68" s="112">
        <v>-2332.18837209302</v>
      </c>
      <c r="EN68" s="112">
        <v>-2173.1740827478502</v>
      </c>
      <c r="EO68" s="112">
        <v>-2590.3647752395</v>
      </c>
      <c r="EP68" s="112">
        <v>-2835.0556809631298</v>
      </c>
      <c r="EQ68" s="114">
        <v>-3346.2879699248101</v>
      </c>
    </row>
    <row r="69" spans="1:147" x14ac:dyDescent="0.25">
      <c r="A69" s="110" t="s">
        <v>368</v>
      </c>
      <c r="B69" s="110">
        <v>5708</v>
      </c>
      <c r="C69" s="110"/>
      <c r="D69" s="185">
        <v>26.4298514590845</v>
      </c>
      <c r="E69" s="185">
        <v>8.2421683991195103</v>
      </c>
      <c r="F69" s="185">
        <v>706.84337619592998</v>
      </c>
      <c r="G69" s="185">
        <v>-13.547373565213601</v>
      </c>
      <c r="H69" s="185">
        <v>-30.182586099513301</v>
      </c>
      <c r="I69" s="185">
        <v>-10.3142533100248</v>
      </c>
      <c r="J69" s="185">
        <v>2406.1542650826</v>
      </c>
      <c r="K69" s="185">
        <v>100</v>
      </c>
      <c r="L69" s="185">
        <v>1836.9826869672299</v>
      </c>
      <c r="M69" s="185">
        <v>12.3002821456371</v>
      </c>
      <c r="N69" s="185">
        <v>8.2414529391111202</v>
      </c>
      <c r="O69" s="185">
        <v>62.486917446739398</v>
      </c>
      <c r="P69" s="185">
        <v>-7.7927984996355004</v>
      </c>
      <c r="Q69" s="185">
        <v>-19.465052189102799</v>
      </c>
      <c r="R69" s="185">
        <v>-5.1637479194153997</v>
      </c>
      <c r="S69" s="185">
        <v>4.1986401319461999</v>
      </c>
      <c r="T69" s="185">
        <v>6.5835523834704102</v>
      </c>
      <c r="U69" s="185">
        <v>5.0117514700324302</v>
      </c>
      <c r="V69" s="186">
        <v>34.830463318342403</v>
      </c>
      <c r="W69" s="186">
        <v>52.2291300435637</v>
      </c>
      <c r="X69" s="186">
        <v>19.380991949399402</v>
      </c>
      <c r="Y69" s="186">
        <v>34.850540490578801</v>
      </c>
      <c r="Z69" s="186">
        <v>35.359256672190398</v>
      </c>
      <c r="AA69" s="186">
        <v>34.012397925821801</v>
      </c>
      <c r="AB69" s="186">
        <v>0.35077351624879399</v>
      </c>
      <c r="AC69" s="186">
        <v>0.27926542452047798</v>
      </c>
      <c r="AD69" s="186">
        <v>0.28639791133120601</v>
      </c>
      <c r="AE69" s="186">
        <v>0</v>
      </c>
      <c r="AF69" s="186">
        <v>107.169967864013</v>
      </c>
      <c r="AG69" s="186">
        <v>0</v>
      </c>
      <c r="AH69" s="186">
        <v>51.922915862186002</v>
      </c>
      <c r="AI69" s="186">
        <v>147.047264809068</v>
      </c>
      <c r="AJ69" s="186">
        <v>195.970099836456</v>
      </c>
      <c r="AK69" s="186">
        <v>161.90582614226099</v>
      </c>
      <c r="AL69" s="186">
        <v>132.10823507216799</v>
      </c>
      <c r="AM69" s="186">
        <v>131.84146685901899</v>
      </c>
      <c r="AN69" s="186">
        <v>9.3102965136742197E-2</v>
      </c>
      <c r="AO69" s="186">
        <v>1.2424181713151501</v>
      </c>
      <c r="AP69" s="186">
        <v>1.44378496268929E-2</v>
      </c>
      <c r="AQ69" s="186">
        <v>-1.8130443760758098E-2</v>
      </c>
      <c r="AR69" s="186">
        <v>-0.589567500578973</v>
      </c>
      <c r="AS69" s="186">
        <v>-0.41410079677778799</v>
      </c>
      <c r="AT69" s="186">
        <v>-0.183856032536905</v>
      </c>
      <c r="AU69" s="186">
        <v>-9.6820716329884093E-2</v>
      </c>
      <c r="AV69" s="186">
        <v>-0.43690047180435798</v>
      </c>
      <c r="AW69" s="186">
        <v>1.02582865924072</v>
      </c>
      <c r="AX69" s="186">
        <v>2.23287280765076</v>
      </c>
      <c r="AY69" s="186">
        <v>2.2361883264447102</v>
      </c>
      <c r="AZ69" s="186">
        <v>3.0829085909008498</v>
      </c>
      <c r="BA69" s="186">
        <v>2.6499090961414802</v>
      </c>
      <c r="BB69" s="186">
        <v>3.8095873821430501</v>
      </c>
      <c r="BC69" s="186">
        <v>4.7524044682636104</v>
      </c>
      <c r="BD69" s="186">
        <v>4.6570581893021199</v>
      </c>
      <c r="BE69" s="186">
        <v>4.3140568862178101</v>
      </c>
      <c r="BF69" s="187">
        <v>112.825501709745</v>
      </c>
      <c r="BG69" s="187">
        <v>107.817870482233</v>
      </c>
      <c r="BH69" s="187">
        <v>251.668366576366</v>
      </c>
      <c r="BI69" s="187">
        <v>90.176324265076303</v>
      </c>
      <c r="BJ69" s="187">
        <v>81.496588280438999</v>
      </c>
      <c r="BK69" s="187">
        <v>91.418165218768095</v>
      </c>
      <c r="BL69" s="187">
        <v>99.267777807384903</v>
      </c>
      <c r="BM69" s="187">
        <v>101.863778707028</v>
      </c>
      <c r="BN69" s="187">
        <v>100.26148547940601</v>
      </c>
      <c r="BO69" s="186">
        <v>97.590900024031896</v>
      </c>
      <c r="BP69" s="186">
        <v>25.757031171858301</v>
      </c>
      <c r="BQ69" s="186">
        <v>98.527301365366995</v>
      </c>
      <c r="BR69" s="186">
        <v>89.223166711406407</v>
      </c>
      <c r="BS69" s="186">
        <v>67.216653106939603</v>
      </c>
      <c r="BT69" s="186">
        <v>61.089032386621703</v>
      </c>
      <c r="BU69" s="186">
        <v>92.386431447632503</v>
      </c>
      <c r="BV69" s="186">
        <v>-10.1692339190261</v>
      </c>
      <c r="BW69" s="186">
        <v>-2.3255848685410498</v>
      </c>
      <c r="BX69" s="186">
        <v>19.1450343486406</v>
      </c>
      <c r="BY69" s="186">
        <v>9.8421844656236903</v>
      </c>
      <c r="BZ69" s="186">
        <v>28.070453425377998</v>
      </c>
      <c r="CA69" s="186">
        <v>28.2437043949332</v>
      </c>
      <c r="CB69" s="186">
        <v>27.596325537044699</v>
      </c>
      <c r="CC69" s="186">
        <v>25.340506624047901</v>
      </c>
      <c r="CD69" s="186">
        <v>24.280090385731899</v>
      </c>
      <c r="CE69" s="186">
        <v>-3.1154816384474402</v>
      </c>
      <c r="CF69" s="186">
        <v>-0.43889390065888401</v>
      </c>
      <c r="CG69" s="186">
        <v>28.6657355465153</v>
      </c>
      <c r="CH69" s="186">
        <v>36.061688602893298</v>
      </c>
      <c r="CI69" s="186">
        <v>29.8067715718229</v>
      </c>
      <c r="CJ69" s="186">
        <v>31.941822665107502</v>
      </c>
      <c r="CK69" s="186">
        <v>36.351932954647701</v>
      </c>
      <c r="CL69" s="186">
        <v>36.172421202908197</v>
      </c>
      <c r="CM69" s="186">
        <v>26.336421290576901</v>
      </c>
      <c r="CN69" s="186">
        <v>23.6660944940528</v>
      </c>
      <c r="CO69" s="186">
        <v>16.698561380199799</v>
      </c>
      <c r="CP69" s="113">
        <v>8.27717509980973</v>
      </c>
      <c r="CQ69" s="113">
        <v>28.223595096662802</v>
      </c>
      <c r="CR69" s="113">
        <v>19.889720691911599</v>
      </c>
      <c r="CS69" s="113">
        <v>26.582271658377898</v>
      </c>
      <c r="CT69" s="113">
        <v>39.932608539218599</v>
      </c>
      <c r="CU69" s="113">
        <v>67.880331811080396</v>
      </c>
      <c r="CV69" s="113">
        <v>77.846156438872697</v>
      </c>
      <c r="CW69" s="113">
        <v>137.829796982109</v>
      </c>
      <c r="CX69" s="113">
        <v>152.60618219907099</v>
      </c>
      <c r="CY69" s="186">
        <v>-0.23910050401744101</v>
      </c>
      <c r="CZ69" s="186">
        <v>-9.5460902685342103E-2</v>
      </c>
      <c r="DA69" s="186">
        <v>0.180269335942361</v>
      </c>
      <c r="DB69" s="186">
        <v>0.21371749622281599</v>
      </c>
      <c r="DC69" s="186">
        <v>0.12873984181557999</v>
      </c>
      <c r="DD69" s="186">
        <v>5.8137012764231603E-2</v>
      </c>
      <c r="DE69" s="186">
        <v>-0.151102684260465</v>
      </c>
      <c r="DF69" s="186">
        <v>-0.23983843575077299</v>
      </c>
      <c r="DG69" s="186">
        <v>-0.32503719216070198</v>
      </c>
      <c r="DH69" s="186">
        <v>2.0263001378839398</v>
      </c>
      <c r="DI69" s="186">
        <v>1.12356865017656</v>
      </c>
      <c r="DJ69" s="186">
        <v>1.77026178165073</v>
      </c>
      <c r="DK69" s="186">
        <v>2.0113979054342801</v>
      </c>
      <c r="DL69" s="186">
        <v>2.2216056450640398</v>
      </c>
      <c r="DM69" s="186">
        <v>2.6264296474729201</v>
      </c>
      <c r="DN69" s="186">
        <v>3.0348566664481602</v>
      </c>
      <c r="DO69" s="186">
        <v>3.8940443591579799</v>
      </c>
      <c r="DP69" s="186">
        <v>4.1391012747472704</v>
      </c>
      <c r="DQ69" s="187">
        <v>120.307458279461</v>
      </c>
      <c r="DR69" s="187">
        <v>109.436914685038</v>
      </c>
      <c r="DS69" s="187">
        <v>136.018263080168</v>
      </c>
      <c r="DT69" s="187">
        <v>135.954581137243</v>
      </c>
      <c r="DU69" s="187">
        <v>134.23442168275599</v>
      </c>
      <c r="DV69" s="187">
        <v>129.48707345591299</v>
      </c>
      <c r="DW69" s="187">
        <v>126.733285257129</v>
      </c>
      <c r="DX69" s="187">
        <v>93.240645786893296</v>
      </c>
      <c r="DY69" s="187">
        <v>95.326129038494102</v>
      </c>
      <c r="DZ69" s="113">
        <v>771</v>
      </c>
      <c r="EA69" s="113">
        <v>797</v>
      </c>
      <c r="EB69" s="113">
        <v>807</v>
      </c>
      <c r="EC69" s="113">
        <v>850</v>
      </c>
      <c r="ED69" s="113">
        <v>942</v>
      </c>
      <c r="EE69" s="113">
        <v>964</v>
      </c>
      <c r="EF69" s="113">
        <v>960</v>
      </c>
      <c r="EG69" s="113">
        <v>1013</v>
      </c>
      <c r="EH69" s="113">
        <v>1005</v>
      </c>
      <c r="EI69" s="112">
        <v>721.90272373540904</v>
      </c>
      <c r="EJ69" s="112">
        <v>6328.95608531995</v>
      </c>
      <c r="EK69" s="112">
        <v>-3828.9008674101601</v>
      </c>
      <c r="EL69" s="112">
        <v>70.588235294117695</v>
      </c>
      <c r="EM69" s="112">
        <v>3552.1836518046698</v>
      </c>
      <c r="EN69" s="112">
        <v>6149.20643153527</v>
      </c>
      <c r="EO69" s="112">
        <v>5936.6354166666697</v>
      </c>
      <c r="EP69" s="112">
        <v>5186.2754195459001</v>
      </c>
      <c r="EQ69" s="114">
        <v>4959.3184079601997</v>
      </c>
    </row>
    <row r="70" spans="1:147" x14ac:dyDescent="0.25">
      <c r="A70" s="110" t="s">
        <v>367</v>
      </c>
      <c r="B70" s="110">
        <v>5907</v>
      </c>
      <c r="C70" s="110"/>
      <c r="D70" s="185">
        <v>52.294129800680601</v>
      </c>
      <c r="E70" s="185">
        <v>10.3103471008999</v>
      </c>
      <c r="F70" s="185">
        <v>72.373356876900104</v>
      </c>
      <c r="G70" s="185">
        <v>100</v>
      </c>
      <c r="H70" s="185">
        <v>3569.6313695040299</v>
      </c>
      <c r="I70" s="185">
        <v>173.28450981335601</v>
      </c>
      <c r="J70" s="185">
        <v>659.98709411035202</v>
      </c>
      <c r="K70" s="185">
        <v>487.47787467828101</v>
      </c>
      <c r="L70" s="185">
        <v>317.178191468671</v>
      </c>
      <c r="M70" s="185">
        <v>7.9859351770909299</v>
      </c>
      <c r="N70" s="185">
        <v>0.94407673339792197</v>
      </c>
      <c r="O70" s="185">
        <v>11.4361405823122</v>
      </c>
      <c r="P70" s="185">
        <v>10.087346338622099</v>
      </c>
      <c r="Q70" s="185">
        <v>8.1256517666189403</v>
      </c>
      <c r="R70" s="185">
        <v>7.5003702606635096</v>
      </c>
      <c r="S70" s="185">
        <v>14.8840195491809</v>
      </c>
      <c r="T70" s="185">
        <v>13.971544197588599</v>
      </c>
      <c r="U70" s="185">
        <v>13.244351467541801</v>
      </c>
      <c r="V70" s="186">
        <v>14.2342228569303</v>
      </c>
      <c r="W70" s="186">
        <v>12.0161931852859</v>
      </c>
      <c r="X70" s="186">
        <v>18.8216837610283</v>
      </c>
      <c r="Y70" s="186">
        <v>3.87180372062199</v>
      </c>
      <c r="Z70" s="186">
        <v>16.372065612096101</v>
      </c>
      <c r="AA70" s="186">
        <v>28.652050022988199</v>
      </c>
      <c r="AB70" s="186">
        <v>13.1929177654872</v>
      </c>
      <c r="AC70" s="186">
        <v>3.7795851235339</v>
      </c>
      <c r="AD70" s="186">
        <v>5.1986301501846999</v>
      </c>
      <c r="AE70" s="186">
        <v>265.52343263421699</v>
      </c>
      <c r="AF70" s="186">
        <v>289.185599522617</v>
      </c>
      <c r="AG70" s="186">
        <v>284.36300854969198</v>
      </c>
      <c r="AH70" s="186">
        <v>230.314311122193</v>
      </c>
      <c r="AI70" s="186">
        <v>232.04363285472601</v>
      </c>
      <c r="AJ70" s="186">
        <v>229.22829885226301</v>
      </c>
      <c r="AK70" s="186">
        <v>209.828980425412</v>
      </c>
      <c r="AL70" s="186">
        <v>194.74292464980101</v>
      </c>
      <c r="AM70" s="186">
        <v>196.909774630995</v>
      </c>
      <c r="AN70" s="186">
        <v>3.7413544184127301</v>
      </c>
      <c r="AO70" s="186">
        <v>4.7711540466479203</v>
      </c>
      <c r="AP70" s="186">
        <v>4.2006575961351196</v>
      </c>
      <c r="AQ70" s="186">
        <v>3.1041829888152601</v>
      </c>
      <c r="AR70" s="186">
        <v>1.3104857213221399</v>
      </c>
      <c r="AS70" s="186">
        <v>1.91242730350299</v>
      </c>
      <c r="AT70" s="186">
        <v>5.1525796253146003E-2</v>
      </c>
      <c r="AU70" s="186">
        <v>0.766149866652445</v>
      </c>
      <c r="AV70" s="186">
        <v>-6.0132853046416697E-3</v>
      </c>
      <c r="AW70" s="186">
        <v>16.622227675582799</v>
      </c>
      <c r="AX70" s="186">
        <v>12.5177360258024</v>
      </c>
      <c r="AY70" s="186">
        <v>13.221951606407</v>
      </c>
      <c r="AZ70" s="186">
        <v>11.743874106483</v>
      </c>
      <c r="BA70" s="186">
        <v>8.9991225144415807</v>
      </c>
      <c r="BB70" s="186">
        <v>9.9655946475428596</v>
      </c>
      <c r="BC70" s="186">
        <v>9.4555928864090308</v>
      </c>
      <c r="BD70" s="186">
        <v>7.48707901074724</v>
      </c>
      <c r="BE70" s="186">
        <v>7.4355316926169301</v>
      </c>
      <c r="BF70" s="187">
        <v>95.333502015784802</v>
      </c>
      <c r="BG70" s="187">
        <v>93.630722973881007</v>
      </c>
      <c r="BH70" s="187">
        <v>102.474601397622</v>
      </c>
      <c r="BI70" s="187">
        <v>101.468982384694</v>
      </c>
      <c r="BJ70" s="187">
        <v>100.43891363607</v>
      </c>
      <c r="BK70" s="187">
        <v>99.450264758920596</v>
      </c>
      <c r="BL70" s="187">
        <v>105.797686854264</v>
      </c>
      <c r="BM70" s="187">
        <v>107.817405618168</v>
      </c>
      <c r="BN70" s="187">
        <v>106.16023131148</v>
      </c>
      <c r="BO70" s="186">
        <v>60.370980710460302</v>
      </c>
      <c r="BP70" s="186">
        <v>57.010116223795997</v>
      </c>
      <c r="BQ70" s="186">
        <v>59.446942233677902</v>
      </c>
      <c r="BR70" s="186">
        <v>56.4340070133184</v>
      </c>
      <c r="BS70" s="186">
        <v>109.257167005699</v>
      </c>
      <c r="BT70" s="186">
        <v>154.97720887084199</v>
      </c>
      <c r="BU70" s="186">
        <v>282.60607151008298</v>
      </c>
      <c r="BV70" s="186">
        <v>801.55859828087705</v>
      </c>
      <c r="BW70" s="186">
        <v>422.36952689466699</v>
      </c>
      <c r="BX70" s="186">
        <v>8.7956872661096099</v>
      </c>
      <c r="BY70" s="186">
        <v>5.7341697924652504</v>
      </c>
      <c r="BZ70" s="186">
        <v>6.3034131344461803</v>
      </c>
      <c r="CA70" s="186">
        <v>5.1327102148761501</v>
      </c>
      <c r="CB70" s="186">
        <v>7.8338265811330698</v>
      </c>
      <c r="CC70" s="186">
        <v>7.7370932444060099</v>
      </c>
      <c r="CD70" s="186">
        <v>10.418609689111401</v>
      </c>
      <c r="CE70" s="186">
        <v>10.9518095486928</v>
      </c>
      <c r="CF70" s="186">
        <v>11.580086794008899</v>
      </c>
      <c r="CG70" s="186">
        <v>17.2000742273387</v>
      </c>
      <c r="CH70" s="186">
        <v>13.924896289085201</v>
      </c>
      <c r="CI70" s="186">
        <v>13.233034561203601</v>
      </c>
      <c r="CJ70" s="186">
        <v>12.843499415894399</v>
      </c>
      <c r="CK70" s="186">
        <v>13.126775785023</v>
      </c>
      <c r="CL70" s="186">
        <v>16.543074784578199</v>
      </c>
      <c r="CM70" s="186">
        <v>16.760865441619998</v>
      </c>
      <c r="CN70" s="186">
        <v>14.125114312009501</v>
      </c>
      <c r="CO70" s="186">
        <v>14.590911253447199</v>
      </c>
      <c r="CP70" s="113">
        <v>251.65548890295801</v>
      </c>
      <c r="CQ70" s="113">
        <v>263.274874497067</v>
      </c>
      <c r="CR70" s="113">
        <v>275.23728344258302</v>
      </c>
      <c r="CS70" s="113">
        <v>274.586374177305</v>
      </c>
      <c r="CT70" s="113">
        <v>258.60877826594702</v>
      </c>
      <c r="CU70" s="113">
        <v>251.37581387937499</v>
      </c>
      <c r="CV70" s="113">
        <v>236.087360772984</v>
      </c>
      <c r="CW70" s="113">
        <v>219.18742258967799</v>
      </c>
      <c r="CX70" s="113">
        <v>212.49645891219799</v>
      </c>
      <c r="CY70" s="186">
        <v>4.2301681438224197</v>
      </c>
      <c r="CZ70" s="186">
        <v>4.2560612643655702</v>
      </c>
      <c r="DA70" s="186">
        <v>4.2817697516283202</v>
      </c>
      <c r="DB70" s="186">
        <v>3.9547698048794899</v>
      </c>
      <c r="DC70" s="186">
        <v>3.3674965164858102</v>
      </c>
      <c r="DD70" s="186">
        <v>3.0030372354087498</v>
      </c>
      <c r="DE70" s="186">
        <v>2.0807629840266899</v>
      </c>
      <c r="DF70" s="186">
        <v>1.4393447724047199</v>
      </c>
      <c r="DG70" s="186">
        <v>0.80274620694545196</v>
      </c>
      <c r="DH70" s="186">
        <v>14.3953537038959</v>
      </c>
      <c r="DI70" s="186">
        <v>13.907523337711501</v>
      </c>
      <c r="DJ70" s="186">
        <v>13.9554980647187</v>
      </c>
      <c r="DK70" s="186">
        <v>13.584502653425799</v>
      </c>
      <c r="DL70" s="186">
        <v>12.559908404536101</v>
      </c>
      <c r="DM70" s="186">
        <v>11.2347736592363</v>
      </c>
      <c r="DN70" s="186">
        <v>10.6400699421464</v>
      </c>
      <c r="DO70" s="186">
        <v>9.5468994458797294</v>
      </c>
      <c r="DP70" s="186">
        <v>8.6674288524071699</v>
      </c>
      <c r="DQ70" s="187">
        <v>98.649003578973605</v>
      </c>
      <c r="DR70" s="187">
        <v>96.230374950212806</v>
      </c>
      <c r="DS70" s="187">
        <v>96.739571536741806</v>
      </c>
      <c r="DT70" s="187">
        <v>95.696506445513606</v>
      </c>
      <c r="DU70" s="187">
        <v>98.659624833156997</v>
      </c>
      <c r="DV70" s="187">
        <v>99.507791496370203</v>
      </c>
      <c r="DW70" s="187">
        <v>101.894527736944</v>
      </c>
      <c r="DX70" s="187">
        <v>102.927521034978</v>
      </c>
      <c r="DY70" s="187">
        <v>103.858773166872</v>
      </c>
      <c r="DZ70" s="113">
        <v>274</v>
      </c>
      <c r="EA70" s="113">
        <v>274</v>
      </c>
      <c r="EB70" s="113">
        <v>278</v>
      </c>
      <c r="EC70" s="113">
        <v>300</v>
      </c>
      <c r="ED70" s="113">
        <v>298</v>
      </c>
      <c r="EE70" s="113">
        <v>308</v>
      </c>
      <c r="EF70" s="113">
        <v>311</v>
      </c>
      <c r="EG70" s="113">
        <v>324</v>
      </c>
      <c r="EH70" s="113">
        <v>325</v>
      </c>
      <c r="EI70" s="112">
        <v>4958.74087591241</v>
      </c>
      <c r="EJ70" s="112">
        <v>5256.6532846715299</v>
      </c>
      <c r="EK70" s="112">
        <v>5340.2841726618699</v>
      </c>
      <c r="EL70" s="112">
        <v>4445.3733333333303</v>
      </c>
      <c r="EM70" s="112">
        <v>4175.3154362416099</v>
      </c>
      <c r="EN70" s="112">
        <v>3847.3246753246799</v>
      </c>
      <c r="EO70" s="112">
        <v>3345.3376205787799</v>
      </c>
      <c r="EP70" s="112">
        <v>2818.28395061728</v>
      </c>
      <c r="EQ70" s="114">
        <v>2508.9723076923101</v>
      </c>
    </row>
    <row r="71" spans="1:147" x14ac:dyDescent="0.25">
      <c r="A71" s="110" t="s">
        <v>366</v>
      </c>
      <c r="B71" s="110">
        <v>5475</v>
      </c>
      <c r="C71" s="110"/>
      <c r="D71" s="185">
        <v>-15.514927081121201</v>
      </c>
      <c r="E71" s="185">
        <v>80.008335143437705</v>
      </c>
      <c r="F71" s="185" t="s">
        <v>465</v>
      </c>
      <c r="G71" s="185">
        <v>100</v>
      </c>
      <c r="H71" s="185">
        <v>100</v>
      </c>
      <c r="I71" s="185">
        <v>1418.9373333333299</v>
      </c>
      <c r="J71" s="185" t="s">
        <v>465</v>
      </c>
      <c r="K71" s="185">
        <v>100</v>
      </c>
      <c r="L71" s="185">
        <v>100</v>
      </c>
      <c r="M71" s="185">
        <v>-2.1514374049322802</v>
      </c>
      <c r="N71" s="185">
        <v>1.3942116129966999</v>
      </c>
      <c r="O71" s="185">
        <v>-19.987666573523601</v>
      </c>
      <c r="P71" s="185">
        <v>18.890325036764999</v>
      </c>
      <c r="Q71" s="185">
        <v>20.068628233336</v>
      </c>
      <c r="R71" s="185">
        <v>14.137906880126801</v>
      </c>
      <c r="S71" s="185">
        <v>-20.109242955684898</v>
      </c>
      <c r="T71" s="185">
        <v>4.1196488004998599</v>
      </c>
      <c r="U71" s="185">
        <v>4.4072517531643198</v>
      </c>
      <c r="V71" s="186">
        <v>11.952231588765301</v>
      </c>
      <c r="W71" s="186">
        <v>8.5859314121628696</v>
      </c>
      <c r="X71" s="186">
        <v>0</v>
      </c>
      <c r="Y71" s="186">
        <v>0</v>
      </c>
      <c r="Z71" s="186">
        <v>0</v>
      </c>
      <c r="AA71" s="186">
        <v>1.14711517080809</v>
      </c>
      <c r="AB71" s="186">
        <v>0</v>
      </c>
      <c r="AC71" s="186">
        <v>0</v>
      </c>
      <c r="AD71" s="186">
        <v>0</v>
      </c>
      <c r="AE71" s="186">
        <v>28.877709286670999</v>
      </c>
      <c r="AF71" s="186">
        <v>25.609432037131398</v>
      </c>
      <c r="AG71" s="186">
        <v>25.302812321833699</v>
      </c>
      <c r="AH71" s="186">
        <v>18.605106687315502</v>
      </c>
      <c r="AI71" s="186">
        <v>15.831803602529</v>
      </c>
      <c r="AJ71" s="186">
        <v>12.197953166550599</v>
      </c>
      <c r="AK71" s="186">
        <v>16.3756222578827</v>
      </c>
      <c r="AL71" s="186">
        <v>10.0570364659305</v>
      </c>
      <c r="AM71" s="186">
        <v>10.8917955724281</v>
      </c>
      <c r="AN71" s="186">
        <v>0.69066331240477696</v>
      </c>
      <c r="AO71" s="186">
        <v>0.63578041176199596</v>
      </c>
      <c r="AP71" s="186">
        <v>0.63997036892290504</v>
      </c>
      <c r="AQ71" s="186">
        <v>0.49558355139710603</v>
      </c>
      <c r="AR71" s="186">
        <v>0.41130626758019501</v>
      </c>
      <c r="AS71" s="186">
        <v>0.32334237636441499</v>
      </c>
      <c r="AT71" s="186">
        <v>0.41294851617856498</v>
      </c>
      <c r="AU71" s="186">
        <v>0.17935255811364501</v>
      </c>
      <c r="AV71" s="186">
        <v>8.7704373682932296E-2</v>
      </c>
      <c r="AW71" s="186">
        <v>6.30494746639559</v>
      </c>
      <c r="AX71" s="186">
        <v>6.1320933780021702</v>
      </c>
      <c r="AY71" s="186">
        <v>6.4810080039174096</v>
      </c>
      <c r="AZ71" s="186">
        <v>5.1483952980351599</v>
      </c>
      <c r="BA71" s="186">
        <v>4.7304958912764601</v>
      </c>
      <c r="BB71" s="186">
        <v>3.9839360444649001</v>
      </c>
      <c r="BC71" s="186">
        <v>4.94551898931749</v>
      </c>
      <c r="BD71" s="186">
        <v>3.31097430913854</v>
      </c>
      <c r="BE71" s="186">
        <v>3.9637662775342899</v>
      </c>
      <c r="BF71" s="187">
        <v>92.793902014089994</v>
      </c>
      <c r="BG71" s="187">
        <v>96.059594701954694</v>
      </c>
      <c r="BH71" s="187">
        <v>79.473106494892207</v>
      </c>
      <c r="BI71" s="187">
        <v>116.60118022722</v>
      </c>
      <c r="BJ71" s="187">
        <v>118.69361889540799</v>
      </c>
      <c r="BK71" s="187">
        <v>111.703432490155</v>
      </c>
      <c r="BL71" s="187">
        <v>80.229977313479694</v>
      </c>
      <c r="BM71" s="187">
        <v>100.997882233667</v>
      </c>
      <c r="BN71" s="187">
        <v>100.534037538235</v>
      </c>
      <c r="BO71" s="186">
        <v>181.883587603059</v>
      </c>
      <c r="BP71" s="186">
        <v>29.3416281865677</v>
      </c>
      <c r="BQ71" s="186">
        <v>-84.965373628610394</v>
      </c>
      <c r="BR71" s="186">
        <v>10.993005732181601</v>
      </c>
      <c r="BS71" s="186">
        <v>190.095854635443</v>
      </c>
      <c r="BT71" s="186">
        <v>1594.30217587264</v>
      </c>
      <c r="BU71" s="186">
        <v>2007.38812121212</v>
      </c>
      <c r="BV71" s="186">
        <v>3665.77612121212</v>
      </c>
      <c r="BW71" s="186">
        <v>2520.9237575757602</v>
      </c>
      <c r="BX71" s="186">
        <v>6.2360468925775701</v>
      </c>
      <c r="BY71" s="186">
        <v>1.14251613568746</v>
      </c>
      <c r="BZ71" s="186">
        <v>-3.3805208496660302</v>
      </c>
      <c r="CA71" s="186">
        <v>0.41829009773342102</v>
      </c>
      <c r="CB71" s="186">
        <v>5.3099381252894897</v>
      </c>
      <c r="CC71" s="186">
        <v>8.7610840228459796</v>
      </c>
      <c r="CD71" s="186">
        <v>5.0875345246251404</v>
      </c>
      <c r="CE71" s="186">
        <v>8.5438347129073993</v>
      </c>
      <c r="CF71" s="186">
        <v>5.8793802385934297</v>
      </c>
      <c r="CG71" s="186">
        <v>3.52762899524211</v>
      </c>
      <c r="CH71" s="186">
        <v>5.2106442899876004</v>
      </c>
      <c r="CI71" s="186">
        <v>5.09735101707306</v>
      </c>
      <c r="CJ71" s="186">
        <v>5.0626945550041702</v>
      </c>
      <c r="CK71" s="186">
        <v>4.2481959728344503</v>
      </c>
      <c r="CL71" s="186">
        <v>1.96206633406575</v>
      </c>
      <c r="CM71" s="186">
        <v>0.26631438965049697</v>
      </c>
      <c r="CN71" s="186">
        <v>0.25419590394574598</v>
      </c>
      <c r="CO71" s="186">
        <v>0.247179382880927</v>
      </c>
      <c r="CP71" s="113">
        <v>40.711982136339103</v>
      </c>
      <c r="CQ71" s="113">
        <v>34.809447865235697</v>
      </c>
      <c r="CR71" s="113">
        <v>30.855259177314501</v>
      </c>
      <c r="CS71" s="113">
        <v>25.636008614728699</v>
      </c>
      <c r="CT71" s="113">
        <v>22.2627867265081</v>
      </c>
      <c r="CU71" s="113">
        <v>18.633260776358799</v>
      </c>
      <c r="CV71" s="113">
        <v>17.0649937783122</v>
      </c>
      <c r="CW71" s="113">
        <v>14.2667263021476</v>
      </c>
      <c r="CX71" s="113">
        <v>12.8484806913287</v>
      </c>
      <c r="CY71" s="186">
        <v>0.76072018467628499</v>
      </c>
      <c r="CZ71" s="186">
        <v>0.70365660615119097</v>
      </c>
      <c r="DA71" s="186">
        <v>0.66283451273498295</v>
      </c>
      <c r="DB71" s="186">
        <v>0.64128820022278199</v>
      </c>
      <c r="DC71" s="186">
        <v>0.56189205106708195</v>
      </c>
      <c r="DD71" s="186">
        <v>0.48038606394443101</v>
      </c>
      <c r="DE71" s="186">
        <v>0.44252861993761</v>
      </c>
      <c r="DF71" s="186">
        <v>0.35385012597222698</v>
      </c>
      <c r="DG71" s="186">
        <v>0.27891097419747501</v>
      </c>
      <c r="DH71" s="186">
        <v>8.4512956241194708</v>
      </c>
      <c r="DI71" s="186">
        <v>6.2015664066007696</v>
      </c>
      <c r="DJ71" s="186">
        <v>6.3129852693777497</v>
      </c>
      <c r="DK71" s="186">
        <v>6.0758449981070504</v>
      </c>
      <c r="DL71" s="186">
        <v>5.6733926156923902</v>
      </c>
      <c r="DM71" s="186">
        <v>5.14138739938962</v>
      </c>
      <c r="DN71" s="186">
        <v>4.9399455220886503</v>
      </c>
      <c r="DO71" s="186">
        <v>4.34429584909768</v>
      </c>
      <c r="DP71" s="186">
        <v>4.1263878104787297</v>
      </c>
      <c r="DQ71" s="187">
        <v>98.566324670077506</v>
      </c>
      <c r="DR71" s="187">
        <v>95.826383752857396</v>
      </c>
      <c r="DS71" s="187">
        <v>91.717310850916306</v>
      </c>
      <c r="DT71" s="187">
        <v>95.223343146949205</v>
      </c>
      <c r="DU71" s="187">
        <v>100.198832118269</v>
      </c>
      <c r="DV71" s="187">
        <v>104.27537666590101</v>
      </c>
      <c r="DW71" s="187">
        <v>100.593620682734</v>
      </c>
      <c r="DX71" s="187">
        <v>104.77061358343499</v>
      </c>
      <c r="DY71" s="187">
        <v>102.074046013833</v>
      </c>
      <c r="DZ71" s="113">
        <v>128</v>
      </c>
      <c r="EA71" s="113">
        <v>127</v>
      </c>
      <c r="EB71" s="113">
        <v>120</v>
      </c>
      <c r="EC71" s="113">
        <v>143</v>
      </c>
      <c r="ED71" s="113">
        <v>141</v>
      </c>
      <c r="EE71" s="113">
        <v>142</v>
      </c>
      <c r="EF71" s="113">
        <v>152</v>
      </c>
      <c r="EG71" s="113">
        <v>152</v>
      </c>
      <c r="EH71" s="113">
        <v>155</v>
      </c>
      <c r="EI71" s="112">
        <v>-3388.125</v>
      </c>
      <c r="EJ71" s="112">
        <v>-3402.1023622047201</v>
      </c>
      <c r="EK71" s="112">
        <v>-2744.24166666667</v>
      </c>
      <c r="EL71" s="112">
        <v>-3172.6083916083899</v>
      </c>
      <c r="EM71" s="112">
        <v>-4219.9432624113497</v>
      </c>
      <c r="EN71" s="112">
        <v>-4962.2464788732404</v>
      </c>
      <c r="EO71" s="112">
        <v>-3901.41447368421</v>
      </c>
      <c r="EP71" s="112">
        <v>-4119.1578947368398</v>
      </c>
      <c r="EQ71" s="114">
        <v>-4224</v>
      </c>
    </row>
    <row r="72" spans="1:147" ht="25.5" x14ac:dyDescent="0.25">
      <c r="A72" s="110" t="s">
        <v>365</v>
      </c>
      <c r="B72" s="110">
        <v>5627</v>
      </c>
      <c r="C72" s="110"/>
      <c r="D72" s="185">
        <v>20.255775422948101</v>
      </c>
      <c r="E72" s="185">
        <v>76.094800011533295</v>
      </c>
      <c r="F72" s="185">
        <v>66.797723815490002</v>
      </c>
      <c r="G72" s="185">
        <v>144.027995285711</v>
      </c>
      <c r="H72" s="185">
        <v>497.95080105806898</v>
      </c>
      <c r="I72" s="185">
        <v>269.28720630860198</v>
      </c>
      <c r="J72" s="185">
        <v>176.91839579186899</v>
      </c>
      <c r="K72" s="185">
        <v>-26.260285464955601</v>
      </c>
      <c r="L72" s="185">
        <v>29.2045388760618</v>
      </c>
      <c r="M72" s="185">
        <v>10.0125288729757</v>
      </c>
      <c r="N72" s="185">
        <v>9.1972295148723795</v>
      </c>
      <c r="O72" s="185">
        <v>7.9627059353377403</v>
      </c>
      <c r="P72" s="185">
        <v>8.8432764586162396</v>
      </c>
      <c r="Q72" s="185">
        <v>13.8606274058218</v>
      </c>
      <c r="R72" s="185">
        <v>11.2114471196591</v>
      </c>
      <c r="S72" s="185">
        <v>15.5331997734993</v>
      </c>
      <c r="T72" s="185">
        <v>-3.9510160598602799</v>
      </c>
      <c r="U72" s="185">
        <v>7.7677026654060199</v>
      </c>
      <c r="V72" s="186">
        <v>35.649826697469997</v>
      </c>
      <c r="W72" s="186">
        <v>13.815951919503901</v>
      </c>
      <c r="X72" s="186">
        <v>11.7303084485185</v>
      </c>
      <c r="Y72" s="186">
        <v>6.3193326190426902</v>
      </c>
      <c r="Z72" s="186">
        <v>5.0161593029673099</v>
      </c>
      <c r="AA72" s="186">
        <v>6.5440470778803101</v>
      </c>
      <c r="AB72" s="186">
        <v>9.4249162169500291</v>
      </c>
      <c r="AC72" s="186">
        <v>13.024646911384099</v>
      </c>
      <c r="AD72" s="186">
        <v>24.884018242036898</v>
      </c>
      <c r="AE72" s="186">
        <v>113.49828715675</v>
      </c>
      <c r="AF72" s="186">
        <v>111.57345907139999</v>
      </c>
      <c r="AG72" s="186">
        <v>119.755211189294</v>
      </c>
      <c r="AH72" s="186">
        <v>113.77919725330101</v>
      </c>
      <c r="AI72" s="186">
        <v>87.693905896865402</v>
      </c>
      <c r="AJ72" s="186">
        <v>88.697734926308897</v>
      </c>
      <c r="AK72" s="186">
        <v>69.575245254321999</v>
      </c>
      <c r="AL72" s="186">
        <v>84.562484273543205</v>
      </c>
      <c r="AM72" s="186">
        <v>87.301386424574801</v>
      </c>
      <c r="AN72" s="186">
        <v>2.5376038578882398</v>
      </c>
      <c r="AO72" s="186">
        <v>2.5885115633515499</v>
      </c>
      <c r="AP72" s="186">
        <v>2.7612128837922998</v>
      </c>
      <c r="AQ72" s="186">
        <v>2.34466273082788</v>
      </c>
      <c r="AR72" s="186">
        <v>1.80894986212194</v>
      </c>
      <c r="AS72" s="186">
        <v>1.62605879472949</v>
      </c>
      <c r="AT72" s="186">
        <v>1.2865319195415501</v>
      </c>
      <c r="AU72" s="186">
        <v>1.3984703721973399</v>
      </c>
      <c r="AV72" s="186">
        <v>1.0152492266677899</v>
      </c>
      <c r="AW72" s="186">
        <v>8.9819949195788809</v>
      </c>
      <c r="AX72" s="186">
        <v>8.0562112917339199</v>
      </c>
      <c r="AY72" s="186">
        <v>9.8897031815515106</v>
      </c>
      <c r="AZ72" s="186">
        <v>9.5706127055093901</v>
      </c>
      <c r="BA72" s="186">
        <v>11.561684954788801</v>
      </c>
      <c r="BB72" s="186">
        <v>8.8374914739676207</v>
      </c>
      <c r="BC72" s="186">
        <v>18.167850398850199</v>
      </c>
      <c r="BD72" s="186">
        <v>14.003483200323799</v>
      </c>
      <c r="BE72" s="186">
        <v>10.41151023924</v>
      </c>
      <c r="BF72" s="187">
        <v>103.70016426487901</v>
      </c>
      <c r="BG72" s="187">
        <v>103.87401304851601</v>
      </c>
      <c r="BH72" s="187">
        <v>100.841230979489</v>
      </c>
      <c r="BI72" s="187">
        <v>101.643913547831</v>
      </c>
      <c r="BJ72" s="187">
        <v>104.28386677547</v>
      </c>
      <c r="BK72" s="187">
        <v>104.166685154289</v>
      </c>
      <c r="BL72" s="187">
        <v>98.6698125705406</v>
      </c>
      <c r="BM72" s="187">
        <v>85.795645616092301</v>
      </c>
      <c r="BN72" s="187">
        <v>98.397538646860596</v>
      </c>
      <c r="BO72" s="186">
        <v>48.9788972244733</v>
      </c>
      <c r="BP72" s="186">
        <v>71.677958951060901</v>
      </c>
      <c r="BQ72" s="186">
        <v>55.420817778720703</v>
      </c>
      <c r="BR72" s="186">
        <v>44.193740403010302</v>
      </c>
      <c r="BS72" s="186">
        <v>65.480680670472907</v>
      </c>
      <c r="BT72" s="186">
        <v>144.64512599938399</v>
      </c>
      <c r="BU72" s="186">
        <v>176.08719608884499</v>
      </c>
      <c r="BV72" s="186">
        <v>130.27796352710899</v>
      </c>
      <c r="BW72" s="186">
        <v>80.762321876588103</v>
      </c>
      <c r="BX72" s="186">
        <v>18.453685614087799</v>
      </c>
      <c r="BY72" s="186">
        <v>12.534444483630899</v>
      </c>
      <c r="BZ72" s="186">
        <v>10.640815761214499</v>
      </c>
      <c r="CA72" s="186">
        <v>8.7145537433303204</v>
      </c>
      <c r="CB72" s="186">
        <v>10.099370659105601</v>
      </c>
      <c r="CC72" s="186">
        <v>10.352992237697601</v>
      </c>
      <c r="CD72" s="186">
        <v>11.7424341720562</v>
      </c>
      <c r="CE72" s="186">
        <v>9.5061974353695895</v>
      </c>
      <c r="CF72" s="186">
        <v>9.2657475926205901</v>
      </c>
      <c r="CG72" s="186">
        <v>32.466991775803997</v>
      </c>
      <c r="CH72" s="186">
        <v>18.185369806167301</v>
      </c>
      <c r="CI72" s="186">
        <v>19.048803256757701</v>
      </c>
      <c r="CJ72" s="186">
        <v>18.4799542293329</v>
      </c>
      <c r="CK72" s="186">
        <v>15.461968657166</v>
      </c>
      <c r="CL72" s="186">
        <v>8.6619485487171399</v>
      </c>
      <c r="CM72" s="186">
        <v>7.8419135511034499</v>
      </c>
      <c r="CN72" s="186">
        <v>8.2825425314981</v>
      </c>
      <c r="CO72" s="186">
        <v>12.6459498147515</v>
      </c>
      <c r="CP72" s="113">
        <v>101.65750306875999</v>
      </c>
      <c r="CQ72" s="113">
        <v>106.389020403589</v>
      </c>
      <c r="CR72" s="113">
        <v>108.71123190239901</v>
      </c>
      <c r="CS72" s="113">
        <v>111.601578046407</v>
      </c>
      <c r="CT72" s="113">
        <v>108.492502537292</v>
      </c>
      <c r="CU72" s="113">
        <v>103.38297399485501</v>
      </c>
      <c r="CV72" s="113">
        <v>94.201908645123794</v>
      </c>
      <c r="CW72" s="113">
        <v>87.955997276691207</v>
      </c>
      <c r="CX72" s="113">
        <v>83.253354563326496</v>
      </c>
      <c r="CY72" s="186">
        <v>2.56621260779895</v>
      </c>
      <c r="CZ72" s="186">
        <v>2.6903726444221601</v>
      </c>
      <c r="DA72" s="186">
        <v>2.6025825014373201</v>
      </c>
      <c r="DB72" s="186">
        <v>2.5550801135230201</v>
      </c>
      <c r="DC72" s="186">
        <v>2.3848915847472698</v>
      </c>
      <c r="DD72" s="186">
        <v>2.1957574270871101</v>
      </c>
      <c r="DE72" s="186">
        <v>1.9187164343874401</v>
      </c>
      <c r="DF72" s="186">
        <v>1.6754200116300499</v>
      </c>
      <c r="DG72" s="186">
        <v>1.4211974732557999</v>
      </c>
      <c r="DH72" s="186">
        <v>11.795247097950501</v>
      </c>
      <c r="DI72" s="186">
        <v>11.979743139569001</v>
      </c>
      <c r="DJ72" s="186">
        <v>11.8445585852192</v>
      </c>
      <c r="DK72" s="186">
        <v>9.0356758126199299</v>
      </c>
      <c r="DL72" s="186">
        <v>9.6910073604909108</v>
      </c>
      <c r="DM72" s="186">
        <v>9.6297673942665494</v>
      </c>
      <c r="DN72" s="186">
        <v>11.861983549292001</v>
      </c>
      <c r="DO72" s="186">
        <v>12.602030892713</v>
      </c>
      <c r="DP72" s="186">
        <v>12.687542318053101</v>
      </c>
      <c r="DQ72" s="187">
        <v>110.162066285783</v>
      </c>
      <c r="DR72" s="187">
        <v>103.353910877982</v>
      </c>
      <c r="DS72" s="187">
        <v>101.41868480335999</v>
      </c>
      <c r="DT72" s="187">
        <v>102.285004076614</v>
      </c>
      <c r="DU72" s="187">
        <v>102.873519610198</v>
      </c>
      <c r="DV72" s="187">
        <v>103.006748732952</v>
      </c>
      <c r="DW72" s="187">
        <v>101.83213013905799</v>
      </c>
      <c r="DX72" s="187">
        <v>98.599479732476496</v>
      </c>
      <c r="DY72" s="187">
        <v>98.038641629489106</v>
      </c>
      <c r="DZ72" s="113">
        <v>7107</v>
      </c>
      <c r="EA72" s="113">
        <v>7169</v>
      </c>
      <c r="EB72" s="113">
        <v>7374</v>
      </c>
      <c r="EC72" s="113">
        <v>7543</v>
      </c>
      <c r="ED72" s="113">
        <v>7653</v>
      </c>
      <c r="EE72" s="113">
        <v>7741</v>
      </c>
      <c r="EF72" s="113">
        <v>7887</v>
      </c>
      <c r="EG72" s="113">
        <v>8487</v>
      </c>
      <c r="EH72" s="113">
        <v>8767</v>
      </c>
      <c r="EI72" s="112">
        <v>2994.5616997326601</v>
      </c>
      <c r="EJ72" s="112">
        <v>3082.51597154415</v>
      </c>
      <c r="EK72" s="112">
        <v>3153.7458638459502</v>
      </c>
      <c r="EL72" s="112">
        <v>2976.9570462680599</v>
      </c>
      <c r="EM72" s="112">
        <v>2450.4458382333701</v>
      </c>
      <c r="EN72" s="112">
        <v>2126.3379408345199</v>
      </c>
      <c r="EO72" s="112">
        <v>1770.60289083302</v>
      </c>
      <c r="EP72" s="112">
        <v>2323.7848474136899</v>
      </c>
      <c r="EQ72" s="114">
        <v>2966.0214440515601</v>
      </c>
    </row>
    <row r="73" spans="1:147" ht="25.5" x14ac:dyDescent="0.25">
      <c r="A73" s="110" t="s">
        <v>364</v>
      </c>
      <c r="B73" s="110">
        <v>5665</v>
      </c>
      <c r="C73" s="110"/>
      <c r="D73" s="185">
        <v>515.34688014265998</v>
      </c>
      <c r="E73" s="185">
        <v>584.46824482075795</v>
      </c>
      <c r="F73" s="185">
        <v>47.151784205023702</v>
      </c>
      <c r="G73" s="185">
        <v>100</v>
      </c>
      <c r="H73" s="185">
        <v>8.4123147013565305</v>
      </c>
      <c r="I73" s="185">
        <v>154.10977504269999</v>
      </c>
      <c r="J73" s="185">
        <v>-0.42132360147140202</v>
      </c>
      <c r="K73" s="185">
        <v>100</v>
      </c>
      <c r="L73" s="185">
        <v>-24.225062461726999</v>
      </c>
      <c r="M73" s="185">
        <v>18.035256138620699</v>
      </c>
      <c r="N73" s="185">
        <v>16.894064423099898</v>
      </c>
      <c r="O73" s="185">
        <v>34.737956887721403</v>
      </c>
      <c r="P73" s="185">
        <v>22.171403941476498</v>
      </c>
      <c r="Q73" s="185">
        <v>3.0767726308504701</v>
      </c>
      <c r="R73" s="185">
        <v>13.4597797307954</v>
      </c>
      <c r="S73" s="185">
        <v>-0.43624875818355102</v>
      </c>
      <c r="T73" s="185">
        <v>28.953088852144301</v>
      </c>
      <c r="U73" s="185">
        <v>-11.151138828797</v>
      </c>
      <c r="V73" s="186">
        <v>7.0289299914019798</v>
      </c>
      <c r="W73" s="186">
        <v>7.6541572732690497</v>
      </c>
      <c r="X73" s="186">
        <v>53.050143863054501</v>
      </c>
      <c r="Y73" s="186">
        <v>3.2187663326929599</v>
      </c>
      <c r="Z73" s="186">
        <v>31.8408536034765</v>
      </c>
      <c r="AA73" s="186">
        <v>29.647942030826801</v>
      </c>
      <c r="AB73" s="186">
        <v>51.6822080027423</v>
      </c>
      <c r="AC73" s="186">
        <v>0</v>
      </c>
      <c r="AD73" s="186">
        <v>32.3248718284351</v>
      </c>
      <c r="AE73" s="186">
        <v>38.718539614948497</v>
      </c>
      <c r="AF73" s="186">
        <v>36.116512925663699</v>
      </c>
      <c r="AG73" s="186">
        <v>26.795514870728901</v>
      </c>
      <c r="AH73" s="186">
        <v>39.004251367448298</v>
      </c>
      <c r="AI73" s="186">
        <v>42.226755294823903</v>
      </c>
      <c r="AJ73" s="186">
        <v>35.8498999718352</v>
      </c>
      <c r="AK73" s="186">
        <v>29.596558119153102</v>
      </c>
      <c r="AL73" s="186">
        <v>20.913047336739702</v>
      </c>
      <c r="AM73" s="186">
        <v>2.3307581096239298</v>
      </c>
      <c r="AN73" s="186">
        <v>-1.27901649160026</v>
      </c>
      <c r="AO73" s="186">
        <v>-1.4239070021662801</v>
      </c>
      <c r="AP73" s="186">
        <v>-1.30971053639241</v>
      </c>
      <c r="AQ73" s="186">
        <v>-1.65939055219183</v>
      </c>
      <c r="AR73" s="186">
        <v>-1.72949445816253</v>
      </c>
      <c r="AS73" s="186">
        <v>-1.7784635593522999</v>
      </c>
      <c r="AT73" s="186">
        <v>-1.83843528449003</v>
      </c>
      <c r="AU73" s="186">
        <v>-1.3938928473024199</v>
      </c>
      <c r="AV73" s="186">
        <v>-1.81707561665712</v>
      </c>
      <c r="AW73" s="186">
        <v>6.3592002928819804</v>
      </c>
      <c r="AX73" s="186">
        <v>-1.4239070021662801</v>
      </c>
      <c r="AY73" s="186">
        <v>-0.97626552052465698</v>
      </c>
      <c r="AZ73" s="186">
        <v>0.73372773432663496</v>
      </c>
      <c r="BA73" s="186">
        <v>-0.46831291432178401</v>
      </c>
      <c r="BB73" s="186">
        <v>-3.3304240972900002E-2</v>
      </c>
      <c r="BC73" s="186">
        <v>-0.40811173177652399</v>
      </c>
      <c r="BD73" s="186">
        <v>-0.28593501362444901</v>
      </c>
      <c r="BE73" s="186">
        <v>-1.1834714703515901</v>
      </c>
      <c r="BF73" s="187">
        <v>111.603447368193</v>
      </c>
      <c r="BG73" s="187">
        <v>120.32817740749699</v>
      </c>
      <c r="BH73" s="187">
        <v>152.44960533851699</v>
      </c>
      <c r="BI73" s="187">
        <v>124.65454062652201</v>
      </c>
      <c r="BJ73" s="187">
        <v>101.84924771107799</v>
      </c>
      <c r="BK73" s="187">
        <v>113.26911498912899</v>
      </c>
      <c r="BL73" s="187">
        <v>98.167619780665703</v>
      </c>
      <c r="BM73" s="187">
        <v>138.59081642210899</v>
      </c>
      <c r="BN73" s="187">
        <v>89.457752572154604</v>
      </c>
      <c r="BO73" s="186">
        <v>200.52357424773399</v>
      </c>
      <c r="BP73" s="186">
        <v>903.06160547150205</v>
      </c>
      <c r="BQ73" s="186">
        <v>225.17269834840999</v>
      </c>
      <c r="BR73" s="186">
        <v>395.03870480566098</v>
      </c>
      <c r="BS73" s="186">
        <v>103.768338661912</v>
      </c>
      <c r="BT73" s="186">
        <v>96.551566460140293</v>
      </c>
      <c r="BU73" s="186">
        <v>39.597482858675903</v>
      </c>
      <c r="BV73" s="186">
        <v>85.252611893176095</v>
      </c>
      <c r="BW73" s="186">
        <v>24.541372755822</v>
      </c>
      <c r="BX73" s="186">
        <v>32.318449669733397</v>
      </c>
      <c r="BY73" s="186">
        <v>35.549598871550103</v>
      </c>
      <c r="BZ73" s="186">
        <v>37.828146775688801</v>
      </c>
      <c r="CA73" s="186">
        <v>37.275313834290699</v>
      </c>
      <c r="CB73" s="186">
        <v>19.462259171234901</v>
      </c>
      <c r="CC73" s="186">
        <v>18.471204586819599</v>
      </c>
      <c r="CD73" s="186">
        <v>15.1165976919642</v>
      </c>
      <c r="CE73" s="186">
        <v>14.183217479457801</v>
      </c>
      <c r="CF73" s="186">
        <v>7.8981861256587997</v>
      </c>
      <c r="CG73" s="186">
        <v>20.459648404002898</v>
      </c>
      <c r="CH73" s="186">
        <v>7.8654300791846703</v>
      </c>
      <c r="CI73" s="186">
        <v>22.3123780803964</v>
      </c>
      <c r="CJ73" s="186">
        <v>21.611033016530399</v>
      </c>
      <c r="CK73" s="186">
        <v>27.1089750585353</v>
      </c>
      <c r="CL73" s="186">
        <v>30.047194787347301</v>
      </c>
      <c r="CM73" s="186">
        <v>38.809729893570903</v>
      </c>
      <c r="CN73" s="186">
        <v>29.821615540745999</v>
      </c>
      <c r="CO73" s="186">
        <v>33.194377007741103</v>
      </c>
      <c r="CP73" s="113">
        <v>25.870021379714</v>
      </c>
      <c r="CQ73" s="113">
        <v>29.184420698688601</v>
      </c>
      <c r="CR73" s="113">
        <v>28.328301774562501</v>
      </c>
      <c r="CS73" s="113">
        <v>28.2770035279264</v>
      </c>
      <c r="CT73" s="113">
        <v>36.1934046136967</v>
      </c>
      <c r="CU73" s="113">
        <v>35.725604952987702</v>
      </c>
      <c r="CV73" s="113">
        <v>34.480547471868</v>
      </c>
      <c r="CW73" s="113">
        <v>32.8745115063887</v>
      </c>
      <c r="CX73" s="113">
        <v>25.929442065451699</v>
      </c>
      <c r="CY73" s="186">
        <v>-1.3536263295706801</v>
      </c>
      <c r="CZ73" s="186">
        <v>-1.00596925421457</v>
      </c>
      <c r="DA73" s="186">
        <v>-1.16255313028095</v>
      </c>
      <c r="DB73" s="186">
        <v>-1.08871457387208</v>
      </c>
      <c r="DC73" s="186">
        <v>-1.4843001721367599</v>
      </c>
      <c r="DD73" s="186">
        <v>-1.57627021151592</v>
      </c>
      <c r="DE73" s="186">
        <v>-1.6532254660677299</v>
      </c>
      <c r="DF73" s="186">
        <v>-1.66542991877316</v>
      </c>
      <c r="DG73" s="186">
        <v>-1.6955052260950401</v>
      </c>
      <c r="DH73" s="186">
        <v>1.08342380466224</v>
      </c>
      <c r="DI73" s="186">
        <v>1.20534010400085</v>
      </c>
      <c r="DJ73" s="186">
        <v>0.74115173594809902</v>
      </c>
      <c r="DK73" s="186">
        <v>0.91055757091684597</v>
      </c>
      <c r="DL73" s="186">
        <v>0.599607518614651</v>
      </c>
      <c r="DM73" s="186">
        <v>-0.436889570568602</v>
      </c>
      <c r="DN73" s="186">
        <v>-0.25891646915161098</v>
      </c>
      <c r="DO73" s="186">
        <v>-0.108929025668449</v>
      </c>
      <c r="DP73" s="186">
        <v>-0.46651017907495201</v>
      </c>
      <c r="DQ73" s="187">
        <v>142.61551048873099</v>
      </c>
      <c r="DR73" s="187">
        <v>150.01115223408999</v>
      </c>
      <c r="DS73" s="187">
        <v>156.06574953072999</v>
      </c>
      <c r="DT73" s="187">
        <v>154.502293447927</v>
      </c>
      <c r="DU73" s="187">
        <v>121.033653760102</v>
      </c>
      <c r="DV73" s="187">
        <v>120.965533259769</v>
      </c>
      <c r="DW73" s="187">
        <v>115.904789878519</v>
      </c>
      <c r="DX73" s="187">
        <v>114.451461697479</v>
      </c>
      <c r="DY73" s="187">
        <v>107.145755143147</v>
      </c>
      <c r="DZ73" s="113">
        <v>225</v>
      </c>
      <c r="EA73" s="113">
        <v>233</v>
      </c>
      <c r="EB73" s="113">
        <v>224</v>
      </c>
      <c r="EC73" s="113">
        <v>224</v>
      </c>
      <c r="ED73" s="113">
        <v>220</v>
      </c>
      <c r="EE73" s="113">
        <v>216</v>
      </c>
      <c r="EF73" s="113">
        <v>210</v>
      </c>
      <c r="EG73" s="113">
        <v>223</v>
      </c>
      <c r="EH73" s="113">
        <v>222</v>
      </c>
      <c r="EI73" s="112">
        <v>-5119.0088888888904</v>
      </c>
      <c r="EJ73" s="112">
        <v>-5295.0300429184599</v>
      </c>
      <c r="EK73" s="112">
        <v>-4206.2633928571404</v>
      </c>
      <c r="EL73" s="112">
        <v>-5898.2098214285697</v>
      </c>
      <c r="EM73" s="112">
        <v>-4993.3454545454497</v>
      </c>
      <c r="EN73" s="112">
        <v>-5231.75</v>
      </c>
      <c r="EO73" s="112">
        <v>-2196.37619047619</v>
      </c>
      <c r="EP73" s="112">
        <v>-3847.5650224215201</v>
      </c>
      <c r="EQ73" s="114">
        <v>-2157.4954954955001</v>
      </c>
    </row>
    <row r="74" spans="1:147" x14ac:dyDescent="0.25">
      <c r="A74" s="110" t="s">
        <v>363</v>
      </c>
      <c r="B74" s="110">
        <v>5749</v>
      </c>
      <c r="C74" s="110"/>
      <c r="D74" s="185">
        <v>103.058329704671</v>
      </c>
      <c r="E74" s="185">
        <v>48.366022656035199</v>
      </c>
      <c r="F74" s="185">
        <v>108.48450170938</v>
      </c>
      <c r="G74" s="185">
        <v>104.54324869510801</v>
      </c>
      <c r="H74" s="185">
        <v>78.773195601614304</v>
      </c>
      <c r="I74" s="185">
        <v>47.922391220366201</v>
      </c>
      <c r="J74" s="185">
        <v>151.43966522345099</v>
      </c>
      <c r="K74" s="185">
        <v>146.67337720508601</v>
      </c>
      <c r="L74" s="185">
        <v>130.52868703400901</v>
      </c>
      <c r="M74" s="185">
        <v>10.397570923150001</v>
      </c>
      <c r="N74" s="185">
        <v>18.361681615081</v>
      </c>
      <c r="O74" s="185">
        <v>18.021113124494399</v>
      </c>
      <c r="P74" s="185">
        <v>16.232558635298801</v>
      </c>
      <c r="Q74" s="185">
        <v>16.305147599847</v>
      </c>
      <c r="R74" s="185">
        <v>17.141084515176999</v>
      </c>
      <c r="S74" s="185">
        <v>15.232186962329401</v>
      </c>
      <c r="T74" s="185">
        <v>18.103989473283601</v>
      </c>
      <c r="U74" s="185">
        <v>19.306672480871299</v>
      </c>
      <c r="V74" s="186">
        <v>19.3409578327731</v>
      </c>
      <c r="W74" s="186">
        <v>32.199790970863603</v>
      </c>
      <c r="X74" s="186">
        <v>22.856330938768998</v>
      </c>
      <c r="Y74" s="186">
        <v>16.150643690861301</v>
      </c>
      <c r="Z74" s="186">
        <v>23.723684036047398</v>
      </c>
      <c r="AA74" s="186">
        <v>32.2658960468153</v>
      </c>
      <c r="AB74" s="186">
        <v>11.475284115774301</v>
      </c>
      <c r="AC74" s="186">
        <v>15.117643399779899</v>
      </c>
      <c r="AD74" s="186">
        <v>20.907980991312499</v>
      </c>
      <c r="AE74" s="186">
        <v>143.001292757583</v>
      </c>
      <c r="AF74" s="186">
        <v>139.64159228764501</v>
      </c>
      <c r="AG74" s="186">
        <v>132.72185094156299</v>
      </c>
      <c r="AH74" s="186">
        <v>123.904900671523</v>
      </c>
      <c r="AI74" s="186">
        <v>128.907307234451</v>
      </c>
      <c r="AJ74" s="186">
        <v>145.54317944622699</v>
      </c>
      <c r="AK74" s="186">
        <v>144.234481169139</v>
      </c>
      <c r="AL74" s="186">
        <v>140.556897416553</v>
      </c>
      <c r="AM74" s="186">
        <v>122.585421152778</v>
      </c>
      <c r="AN74" s="186">
        <v>2.1052244556594801</v>
      </c>
      <c r="AO74" s="186">
        <v>1.7300310865477</v>
      </c>
      <c r="AP74" s="186">
        <v>1.50105844866726</v>
      </c>
      <c r="AQ74" s="186">
        <v>1.3515290563018201</v>
      </c>
      <c r="AR74" s="186">
        <v>1.1682631566675901</v>
      </c>
      <c r="AS74" s="186">
        <v>1.1941168263840301</v>
      </c>
      <c r="AT74" s="186">
        <v>0.92077038687187895</v>
      </c>
      <c r="AU74" s="186">
        <v>0.74676318136477704</v>
      </c>
      <c r="AV74" s="186">
        <v>0.56078783195959103</v>
      </c>
      <c r="AW74" s="186">
        <v>15.1846679263457</v>
      </c>
      <c r="AX74" s="186">
        <v>12.6767064738379</v>
      </c>
      <c r="AY74" s="186">
        <v>8.6319749251945108</v>
      </c>
      <c r="AZ74" s="186">
        <v>8.2751643972867193</v>
      </c>
      <c r="BA74" s="186">
        <v>8.5482016480506804</v>
      </c>
      <c r="BB74" s="186">
        <v>9.4101551204292004</v>
      </c>
      <c r="BC74" s="186">
        <v>9.0190894028940605</v>
      </c>
      <c r="BD74" s="186">
        <v>8.9407806869969892</v>
      </c>
      <c r="BE74" s="186">
        <v>8.6262340754786706</v>
      </c>
      <c r="BF74" s="187">
        <v>97.388174587470203</v>
      </c>
      <c r="BG74" s="187">
        <v>108.00886518672</v>
      </c>
      <c r="BH74" s="187">
        <v>112.22110272684699</v>
      </c>
      <c r="BI74" s="187">
        <v>110.264428347484</v>
      </c>
      <c r="BJ74" s="187">
        <v>109.79986926785899</v>
      </c>
      <c r="BK74" s="187">
        <v>109.799670314387</v>
      </c>
      <c r="BL74" s="187">
        <v>107.681881648051</v>
      </c>
      <c r="BM74" s="187">
        <v>111.000078150137</v>
      </c>
      <c r="BN74" s="187">
        <v>112.66492105206</v>
      </c>
      <c r="BO74" s="186">
        <v>69.682903644703998</v>
      </c>
      <c r="BP74" s="186">
        <v>59.354391150447597</v>
      </c>
      <c r="BQ74" s="186">
        <v>71.926780423484701</v>
      </c>
      <c r="BR74" s="186">
        <v>75.208641807403296</v>
      </c>
      <c r="BS74" s="186">
        <v>78.888145976772705</v>
      </c>
      <c r="BT74" s="186">
        <v>68.152132047564294</v>
      </c>
      <c r="BU74" s="186">
        <v>83.689230531096996</v>
      </c>
      <c r="BV74" s="186">
        <v>87.965377260370801</v>
      </c>
      <c r="BW74" s="186">
        <v>92.361570732264795</v>
      </c>
      <c r="BX74" s="186">
        <v>16.8561000049319</v>
      </c>
      <c r="BY74" s="186">
        <v>16.1488135209053</v>
      </c>
      <c r="BZ74" s="186">
        <v>15.8184976028416</v>
      </c>
      <c r="CA74" s="186">
        <v>15.301366790398401</v>
      </c>
      <c r="CB74" s="186">
        <v>16.069307923172399</v>
      </c>
      <c r="CC74" s="186">
        <v>17.172744390611701</v>
      </c>
      <c r="CD74" s="186">
        <v>16.559184753193499</v>
      </c>
      <c r="CE74" s="186">
        <v>16.601930154086599</v>
      </c>
      <c r="CF74" s="186">
        <v>17.2390363308137</v>
      </c>
      <c r="CG74" s="186">
        <v>25.343132386703601</v>
      </c>
      <c r="CH74" s="186">
        <v>27.081792232571701</v>
      </c>
      <c r="CI74" s="186">
        <v>24.381140993288302</v>
      </c>
      <c r="CJ74" s="186">
        <v>22.800460984234899</v>
      </c>
      <c r="CK74" s="186">
        <v>23.135913357778101</v>
      </c>
      <c r="CL74" s="186">
        <v>25.822518178029199</v>
      </c>
      <c r="CM74" s="186">
        <v>21.879373301559799</v>
      </c>
      <c r="CN74" s="186">
        <v>20.449667326256499</v>
      </c>
      <c r="CO74" s="186">
        <v>21.330189122950099</v>
      </c>
      <c r="CP74" s="113">
        <v>124.440454490194</v>
      </c>
      <c r="CQ74" s="113">
        <v>131.59057265892201</v>
      </c>
      <c r="CR74" s="113">
        <v>133.895073086118</v>
      </c>
      <c r="CS74" s="113">
        <v>132.763722907459</v>
      </c>
      <c r="CT74" s="113">
        <v>132.99335664558799</v>
      </c>
      <c r="CU74" s="113">
        <v>134.08113244851799</v>
      </c>
      <c r="CV74" s="113">
        <v>135.18400681709599</v>
      </c>
      <c r="CW74" s="113">
        <v>136.71221213589101</v>
      </c>
      <c r="CX74" s="113">
        <v>136.22736496609701</v>
      </c>
      <c r="CY74" s="186">
        <v>2.2302897621506999</v>
      </c>
      <c r="CZ74" s="186">
        <v>2.0891602768541802</v>
      </c>
      <c r="DA74" s="186">
        <v>1.89362673469469</v>
      </c>
      <c r="DB74" s="186">
        <v>1.71148488027443</v>
      </c>
      <c r="DC74" s="186">
        <v>1.5385118574529399</v>
      </c>
      <c r="DD74" s="186">
        <v>1.3783876139748701</v>
      </c>
      <c r="DE74" s="186">
        <v>1.22095091325195</v>
      </c>
      <c r="DF74" s="186">
        <v>1.0745970091453501</v>
      </c>
      <c r="DG74" s="186">
        <v>0.91368304603671502</v>
      </c>
      <c r="DH74" s="186">
        <v>15.0326454410946</v>
      </c>
      <c r="DI74" s="186">
        <v>14.5014549476819</v>
      </c>
      <c r="DJ74" s="186">
        <v>13.1499693565427</v>
      </c>
      <c r="DK74" s="186">
        <v>11.600453109538901</v>
      </c>
      <c r="DL74" s="186">
        <v>10.3975792102556</v>
      </c>
      <c r="DM74" s="186">
        <v>9.4488463449662294</v>
      </c>
      <c r="DN74" s="186">
        <v>8.78267765832714</v>
      </c>
      <c r="DO74" s="186">
        <v>8.8419508239714606</v>
      </c>
      <c r="DP74" s="186">
        <v>8.9061566578839599</v>
      </c>
      <c r="DQ74" s="187">
        <v>104.22501565851699</v>
      </c>
      <c r="DR74" s="187">
        <v>103.88155384102301</v>
      </c>
      <c r="DS74" s="187">
        <v>104.780236791899</v>
      </c>
      <c r="DT74" s="187">
        <v>105.722101500409</v>
      </c>
      <c r="DU74" s="187">
        <v>107.770513270743</v>
      </c>
      <c r="DV74" s="187">
        <v>110.01376737101999</v>
      </c>
      <c r="DW74" s="187">
        <v>109.887040308084</v>
      </c>
      <c r="DX74" s="187">
        <v>109.690709464739</v>
      </c>
      <c r="DY74" s="187">
        <v>110.188663918407</v>
      </c>
      <c r="DZ74" s="113">
        <v>4433</v>
      </c>
      <c r="EA74" s="113">
        <v>4531</v>
      </c>
      <c r="EB74" s="113">
        <v>4672</v>
      </c>
      <c r="EC74" s="113">
        <v>4817</v>
      </c>
      <c r="ED74" s="113">
        <v>4908</v>
      </c>
      <c r="EE74" s="113">
        <v>4996</v>
      </c>
      <c r="EF74" s="113">
        <v>5135</v>
      </c>
      <c r="EG74" s="113">
        <v>5227</v>
      </c>
      <c r="EH74" s="113">
        <v>5366</v>
      </c>
      <c r="EI74" s="112">
        <v>2701.4509361606101</v>
      </c>
      <c r="EJ74" s="112">
        <v>3472.0704038843501</v>
      </c>
      <c r="EK74" s="112">
        <v>3340.4193065068498</v>
      </c>
      <c r="EL74" s="112">
        <v>3210.1720988166899</v>
      </c>
      <c r="EM74" s="112">
        <v>3339.79278728606</v>
      </c>
      <c r="EN74" s="112">
        <v>4040.6303042433901</v>
      </c>
      <c r="EO74" s="112">
        <v>3709.67380720545</v>
      </c>
      <c r="EP74" s="112">
        <v>3400.09508322173</v>
      </c>
      <c r="EQ74" s="114">
        <v>3116.97353708535</v>
      </c>
    </row>
    <row r="75" spans="1:147" x14ac:dyDescent="0.25">
      <c r="A75" s="110" t="s">
        <v>362</v>
      </c>
      <c r="B75" s="110">
        <v>5908</v>
      </c>
      <c r="C75" s="110"/>
      <c r="D75" s="185">
        <v>100</v>
      </c>
      <c r="E75" s="185">
        <v>100</v>
      </c>
      <c r="F75" s="185">
        <v>-105.44681814629701</v>
      </c>
      <c r="G75" s="185">
        <v>209.04031647767201</v>
      </c>
      <c r="H75" s="185">
        <v>119.950714285714</v>
      </c>
      <c r="I75" s="185">
        <v>100</v>
      </c>
      <c r="J75" s="185">
        <v>46.609849298012101</v>
      </c>
      <c r="K75" s="185">
        <v>149.28556926276701</v>
      </c>
      <c r="L75" s="185">
        <v>100</v>
      </c>
      <c r="M75" s="185">
        <v>20.607255619370999</v>
      </c>
      <c r="N75" s="185">
        <v>11.0685480491861</v>
      </c>
      <c r="O75" s="185">
        <v>-21.991627761337298</v>
      </c>
      <c r="P75" s="185">
        <v>33.152161635025898</v>
      </c>
      <c r="Q75" s="185">
        <v>2.47933535673533</v>
      </c>
      <c r="R75" s="185">
        <v>17.939467365167499</v>
      </c>
      <c r="S75" s="185">
        <v>5.9138635116376701</v>
      </c>
      <c r="T75" s="185">
        <v>37.472726830310201</v>
      </c>
      <c r="U75" s="185">
        <v>16.534453523743</v>
      </c>
      <c r="V75" s="186">
        <v>0</v>
      </c>
      <c r="W75" s="186">
        <v>0</v>
      </c>
      <c r="X75" s="186">
        <v>14.600030587701401</v>
      </c>
      <c r="Y75" s="186">
        <v>19.1751942359159</v>
      </c>
      <c r="Z75" s="186">
        <v>2.07555160325348</v>
      </c>
      <c r="AA75" s="186">
        <v>0</v>
      </c>
      <c r="AB75" s="186">
        <v>65.496274869592199</v>
      </c>
      <c r="AC75" s="186">
        <v>34.594453226928202</v>
      </c>
      <c r="AD75" s="186">
        <v>13.6509888865008</v>
      </c>
      <c r="AE75" s="186">
        <v>31.7345996035539</v>
      </c>
      <c r="AF75" s="186">
        <v>28.492623455324999</v>
      </c>
      <c r="AG75" s="186">
        <v>57.440485830499902</v>
      </c>
      <c r="AH75" s="186">
        <v>37.577312355026798</v>
      </c>
      <c r="AI75" s="186">
        <v>36.9949464776561</v>
      </c>
      <c r="AJ75" s="186">
        <v>25.371559099757999</v>
      </c>
      <c r="AK75" s="186">
        <v>25.623867013986398</v>
      </c>
      <c r="AL75" s="186">
        <v>13.8968042243906</v>
      </c>
      <c r="AM75" s="186">
        <v>13.3945736877847</v>
      </c>
      <c r="AN75" s="186">
        <v>-1.38566478649312</v>
      </c>
      <c r="AO75" s="186">
        <v>-1.84290847187934</v>
      </c>
      <c r="AP75" s="186">
        <v>-2.3275896098528199</v>
      </c>
      <c r="AQ75" s="186">
        <v>-2.3970127015645799</v>
      </c>
      <c r="AR75" s="186">
        <v>-2.2346487370960899</v>
      </c>
      <c r="AS75" s="186">
        <v>-1.84760492482098</v>
      </c>
      <c r="AT75" s="186">
        <v>-1.8746784280350799</v>
      </c>
      <c r="AU75" s="186">
        <v>-1.45980250694563</v>
      </c>
      <c r="AV75" s="186">
        <v>-1.7152705927979901</v>
      </c>
      <c r="AW75" s="186">
        <v>2.9482929471750698</v>
      </c>
      <c r="AX75" s="186">
        <v>2.6637679177864499</v>
      </c>
      <c r="AY75" s="186">
        <v>3.883579992909</v>
      </c>
      <c r="AZ75" s="186">
        <v>4.0509980607584097</v>
      </c>
      <c r="BA75" s="186">
        <v>4.9892789530961696</v>
      </c>
      <c r="BB75" s="186">
        <v>3.8995901754879601</v>
      </c>
      <c r="BC75" s="186">
        <v>2.2870612767743399</v>
      </c>
      <c r="BD75" s="186">
        <v>-0.10121415621484101</v>
      </c>
      <c r="BE75" s="186">
        <v>-2.6056365354481898E-3</v>
      </c>
      <c r="BF75" s="187">
        <v>119.43616775044499</v>
      </c>
      <c r="BG75" s="187">
        <v>107.022676751335</v>
      </c>
      <c r="BH75" s="187">
        <v>78.001336162506902</v>
      </c>
      <c r="BI75" s="187">
        <v>136.433438019238</v>
      </c>
      <c r="BJ75" s="187">
        <v>95.470355989416603</v>
      </c>
      <c r="BK75" s="187">
        <v>113.88509299226899</v>
      </c>
      <c r="BL75" s="187">
        <v>101.78336011650001</v>
      </c>
      <c r="BM75" s="187">
        <v>156.52935584479701</v>
      </c>
      <c r="BN75" s="187">
        <v>117.40078269350499</v>
      </c>
      <c r="BO75" s="186">
        <v>56287.106666666703</v>
      </c>
      <c r="BP75" s="186">
        <v>38711.528333333299</v>
      </c>
      <c r="BQ75" s="186">
        <v>116.552206888843</v>
      </c>
      <c r="BR75" s="186">
        <v>25.609836559573601</v>
      </c>
      <c r="BS75" s="186">
        <v>157.827376436267</v>
      </c>
      <c r="BT75" s="186">
        <v>153.17340394824399</v>
      </c>
      <c r="BU75" s="186">
        <v>100.084518726916</v>
      </c>
      <c r="BV75" s="186">
        <v>175.49686400308701</v>
      </c>
      <c r="BW75" s="186">
        <v>216.35459995263599</v>
      </c>
      <c r="BX75" s="186">
        <v>12.770320283383301</v>
      </c>
      <c r="BY75" s="186">
        <v>8.5181139328416293</v>
      </c>
      <c r="BZ75" s="186">
        <v>3.6037455072602098</v>
      </c>
      <c r="CA75" s="186">
        <v>1.67233316027606</v>
      </c>
      <c r="CB75" s="186">
        <v>11.1099677292035</v>
      </c>
      <c r="CC75" s="186">
        <v>10.622141830372099</v>
      </c>
      <c r="CD75" s="186">
        <v>9.5872347283540904</v>
      </c>
      <c r="CE75" s="186">
        <v>21.196845163424101</v>
      </c>
      <c r="CF75" s="186">
        <v>18.0552236084893</v>
      </c>
      <c r="CG75" s="186">
        <v>8.6622551504762099E-2</v>
      </c>
      <c r="CH75" s="186">
        <v>8.0112207721725698E-2</v>
      </c>
      <c r="CI75" s="186">
        <v>3.15933740941994</v>
      </c>
      <c r="CJ75" s="186">
        <v>6.2771708252889002</v>
      </c>
      <c r="CK75" s="186">
        <v>7.3380212705676904</v>
      </c>
      <c r="CL75" s="186">
        <v>7.20021952967757</v>
      </c>
      <c r="CM75" s="186">
        <v>32.0525377390572</v>
      </c>
      <c r="CN75" s="186">
        <v>35.380188398217797</v>
      </c>
      <c r="CO75" s="186">
        <v>33.928903357001602</v>
      </c>
      <c r="CP75" s="113">
        <v>47.190676093442796</v>
      </c>
      <c r="CQ75" s="113">
        <v>36.930173429265402</v>
      </c>
      <c r="CR75" s="113">
        <v>37.054341793773801</v>
      </c>
      <c r="CS75" s="113">
        <v>37.887354760908302</v>
      </c>
      <c r="CT75" s="113">
        <v>37.305143719551999</v>
      </c>
      <c r="CU75" s="113">
        <v>35.722268123820299</v>
      </c>
      <c r="CV75" s="113">
        <v>35.270664890521203</v>
      </c>
      <c r="CW75" s="113">
        <v>26.6515937097797</v>
      </c>
      <c r="CX75" s="113">
        <v>21.9553271190399</v>
      </c>
      <c r="CY75" s="186">
        <v>-0.776893142926669</v>
      </c>
      <c r="CZ75" s="186">
        <v>-1.0040943753479199</v>
      </c>
      <c r="DA75" s="186">
        <v>-1.27612924589168</v>
      </c>
      <c r="DB75" s="186">
        <v>-1.6853033308435901</v>
      </c>
      <c r="DC75" s="186">
        <v>-2.0089871986375298</v>
      </c>
      <c r="DD75" s="186">
        <v>-2.10862852160593</v>
      </c>
      <c r="DE75" s="186">
        <v>-2.1193800684764899</v>
      </c>
      <c r="DF75" s="186">
        <v>-1.91877479098373</v>
      </c>
      <c r="DG75" s="186">
        <v>-1.78965547067956</v>
      </c>
      <c r="DH75" s="186">
        <v>8.3360499167846491</v>
      </c>
      <c r="DI75" s="186">
        <v>3.4333941896382898</v>
      </c>
      <c r="DJ75" s="186">
        <v>3.29428396210692</v>
      </c>
      <c r="DK75" s="186">
        <v>3.51379388529991</v>
      </c>
      <c r="DL75" s="186">
        <v>3.6570577731910801</v>
      </c>
      <c r="DM75" s="186">
        <v>3.8707965358862602</v>
      </c>
      <c r="DN75" s="186">
        <v>3.8157800061893798</v>
      </c>
      <c r="DO75" s="186">
        <v>2.7849811994334699</v>
      </c>
      <c r="DP75" s="186">
        <v>1.9868993634915599</v>
      </c>
      <c r="DQ75" s="187">
        <v>103.796219283092</v>
      </c>
      <c r="DR75" s="187">
        <v>104.254224324861</v>
      </c>
      <c r="DS75" s="187">
        <v>99.042587298608694</v>
      </c>
      <c r="DT75" s="187">
        <v>96.593379414463101</v>
      </c>
      <c r="DU75" s="187">
        <v>105.757348354676</v>
      </c>
      <c r="DV75" s="187">
        <v>104.868759486176</v>
      </c>
      <c r="DW75" s="187">
        <v>103.790506791466</v>
      </c>
      <c r="DX75" s="187">
        <v>119.750567958593</v>
      </c>
      <c r="DY75" s="187">
        <v>116.65707773101001</v>
      </c>
      <c r="DZ75" s="113">
        <v>124</v>
      </c>
      <c r="EA75" s="113">
        <v>132</v>
      </c>
      <c r="EB75" s="113">
        <v>125</v>
      </c>
      <c r="EC75" s="113">
        <v>140</v>
      </c>
      <c r="ED75" s="113">
        <v>139</v>
      </c>
      <c r="EE75" s="113">
        <v>141</v>
      </c>
      <c r="EF75" s="113">
        <v>153</v>
      </c>
      <c r="EG75" s="113">
        <v>144</v>
      </c>
      <c r="EH75" s="113">
        <v>153</v>
      </c>
      <c r="EI75" s="112">
        <v>-5907.3790322580599</v>
      </c>
      <c r="EJ75" s="112">
        <v>-5811.3787878787898</v>
      </c>
      <c r="EK75" s="112">
        <v>-4801.28</v>
      </c>
      <c r="EL75" s="112">
        <v>-5342.5714285714303</v>
      </c>
      <c r="EM75" s="112">
        <v>-5395.0791366906496</v>
      </c>
      <c r="EN75" s="112">
        <v>-6076.7659574468098</v>
      </c>
      <c r="EO75" s="112">
        <v>-5380.7124183006499</v>
      </c>
      <c r="EP75" s="112">
        <v>-6352.5347222222199</v>
      </c>
      <c r="EQ75" s="114">
        <v>-6724.16339869281</v>
      </c>
    </row>
    <row r="76" spans="1:147" x14ac:dyDescent="0.25">
      <c r="A76" s="110" t="s">
        <v>361</v>
      </c>
      <c r="B76" s="110">
        <v>5909</v>
      </c>
      <c r="C76" s="110"/>
      <c r="D76" s="185">
        <v>41.8093604464081</v>
      </c>
      <c r="E76" s="185">
        <v>800.49217628481199</v>
      </c>
      <c r="F76" s="185">
        <v>192.257668107059</v>
      </c>
      <c r="G76" s="185">
        <v>1139.6173767088201</v>
      </c>
      <c r="H76" s="185">
        <v>1054.72713139042</v>
      </c>
      <c r="I76" s="185">
        <v>100</v>
      </c>
      <c r="J76" s="185">
        <v>154.127265777421</v>
      </c>
      <c r="K76" s="185">
        <v>284.76824135132199</v>
      </c>
      <c r="L76" s="185">
        <v>161.719794316601</v>
      </c>
      <c r="M76" s="185">
        <v>4.2686557842771302</v>
      </c>
      <c r="N76" s="185">
        <v>7.5167590272282796</v>
      </c>
      <c r="O76" s="185">
        <v>8.1024409781247702</v>
      </c>
      <c r="P76" s="185">
        <v>13.8910298815758</v>
      </c>
      <c r="Q76" s="185">
        <v>14.127296274837301</v>
      </c>
      <c r="R76" s="185">
        <v>15.4160367865056</v>
      </c>
      <c r="S76" s="185">
        <v>9.1516305558270705</v>
      </c>
      <c r="T76" s="185">
        <v>13.6211614387667</v>
      </c>
      <c r="U76" s="185">
        <v>12.719906068116</v>
      </c>
      <c r="V76" s="186">
        <v>9.6372903621972394</v>
      </c>
      <c r="W76" s="186">
        <v>1.0051329090232399</v>
      </c>
      <c r="X76" s="186">
        <v>4.3848469603103899</v>
      </c>
      <c r="Y76" s="186">
        <v>2.0562526099805698</v>
      </c>
      <c r="Z76" s="186">
        <v>1.53582328659981</v>
      </c>
      <c r="AA76" s="186">
        <v>0</v>
      </c>
      <c r="AB76" s="186">
        <v>6.1348796626756998</v>
      </c>
      <c r="AC76" s="186">
        <v>5.2469621815820204</v>
      </c>
      <c r="AD76" s="186">
        <v>8.2666982568053502</v>
      </c>
      <c r="AE76" s="186">
        <v>146.457429643051</v>
      </c>
      <c r="AF76" s="186">
        <v>131.71508106018001</v>
      </c>
      <c r="AG76" s="186">
        <v>139.026421405473</v>
      </c>
      <c r="AH76" s="186">
        <v>130.97007051287699</v>
      </c>
      <c r="AI76" s="186">
        <v>112.470618073488</v>
      </c>
      <c r="AJ76" s="186">
        <v>99.276648378714697</v>
      </c>
      <c r="AK76" s="186">
        <v>94.592265114807702</v>
      </c>
      <c r="AL76" s="186">
        <v>92.057692455435202</v>
      </c>
      <c r="AM76" s="186">
        <v>76.777579613016798</v>
      </c>
      <c r="AN76" s="186">
        <v>0.36329192178814101</v>
      </c>
      <c r="AO76" s="186">
        <v>0.36902112825133898</v>
      </c>
      <c r="AP76" s="186">
        <v>0.12615445949800699</v>
      </c>
      <c r="AQ76" s="186">
        <v>0.25844424434483498</v>
      </c>
      <c r="AR76" s="186">
        <v>0.208916558811888</v>
      </c>
      <c r="AS76" s="186">
        <v>-0.13016071117434799</v>
      </c>
      <c r="AT76" s="186">
        <v>-0.182109315442256</v>
      </c>
      <c r="AU76" s="186">
        <v>-0.490994166114334</v>
      </c>
      <c r="AV76" s="186">
        <v>-0.43190185429865002</v>
      </c>
      <c r="AW76" s="186">
        <v>11.0558566962358</v>
      </c>
      <c r="AX76" s="186">
        <v>10.780700301855299</v>
      </c>
      <c r="AY76" s="186">
        <v>11.3771435370339</v>
      </c>
      <c r="AZ76" s="186">
        <v>14.0405681467935</v>
      </c>
      <c r="BA76" s="186">
        <v>11.152054808881701</v>
      </c>
      <c r="BB76" s="186">
        <v>11.032866939360799</v>
      </c>
      <c r="BC76" s="186">
        <v>7.7930399435560496</v>
      </c>
      <c r="BD76" s="186">
        <v>6.9695844006376699</v>
      </c>
      <c r="BE76" s="186">
        <v>7.2091125510453704</v>
      </c>
      <c r="BF76" s="187">
        <v>93.963866572525802</v>
      </c>
      <c r="BG76" s="187">
        <v>97.186532471096896</v>
      </c>
      <c r="BH76" s="187">
        <v>96.947551175173999</v>
      </c>
      <c r="BI76" s="187">
        <v>100.1090413183</v>
      </c>
      <c r="BJ76" s="187">
        <v>103.288857232551</v>
      </c>
      <c r="BK76" s="187">
        <v>104.44190695485</v>
      </c>
      <c r="BL76" s="187">
        <v>101.190485948778</v>
      </c>
      <c r="BM76" s="187">
        <v>106.565013394126</v>
      </c>
      <c r="BN76" s="187">
        <v>105.35063212335299</v>
      </c>
      <c r="BO76" s="186">
        <v>55.9850927374601</v>
      </c>
      <c r="BP76" s="186">
        <v>58.884600708512799</v>
      </c>
      <c r="BQ76" s="186">
        <v>53.948995188466398</v>
      </c>
      <c r="BR76" s="186">
        <v>62.431773752912399</v>
      </c>
      <c r="BS76" s="186">
        <v>283.73381305739002</v>
      </c>
      <c r="BT76" s="186">
        <v>817.17774439819004</v>
      </c>
      <c r="BU76" s="186">
        <v>477.40285577253098</v>
      </c>
      <c r="BV76" s="186">
        <v>477.93654765044602</v>
      </c>
      <c r="BW76" s="186">
        <v>311.93458725572202</v>
      </c>
      <c r="BX76" s="186">
        <v>13.9668255084935</v>
      </c>
      <c r="BY76" s="186">
        <v>11.4171589809902</v>
      </c>
      <c r="BZ76" s="186">
        <v>8.9448819321567203</v>
      </c>
      <c r="CA76" s="186">
        <v>7.1964432566621497</v>
      </c>
      <c r="CB76" s="186">
        <v>9.7537400730927892</v>
      </c>
      <c r="CC76" s="186">
        <v>11.977995696431201</v>
      </c>
      <c r="CD76" s="186">
        <v>12.192123544345399</v>
      </c>
      <c r="CE76" s="186">
        <v>13.183448360072401</v>
      </c>
      <c r="CF76" s="186">
        <v>12.948049964027</v>
      </c>
      <c r="CG76" s="186">
        <v>23.784027343535001</v>
      </c>
      <c r="CH76" s="186">
        <v>18.914616438306201</v>
      </c>
      <c r="CI76" s="186">
        <v>15.7789472597795</v>
      </c>
      <c r="CJ76" s="186">
        <v>11.1720908863826</v>
      </c>
      <c r="CK76" s="186">
        <v>3.8036098711189901</v>
      </c>
      <c r="CL76" s="186">
        <v>1.7760650526395101</v>
      </c>
      <c r="CM76" s="186">
        <v>2.9569029109545499</v>
      </c>
      <c r="CN76" s="186">
        <v>3.20444740915796</v>
      </c>
      <c r="CO76" s="186">
        <v>4.5512688434493</v>
      </c>
      <c r="CP76" s="113">
        <v>108.97180228942599</v>
      </c>
      <c r="CQ76" s="113">
        <v>118.262240747538</v>
      </c>
      <c r="CR76" s="113">
        <v>129.066810978501</v>
      </c>
      <c r="CS76" s="113">
        <v>135.40081036438499</v>
      </c>
      <c r="CT76" s="113">
        <v>131.84805540890699</v>
      </c>
      <c r="CU76" s="113">
        <v>122.112376873049</v>
      </c>
      <c r="CV76" s="113">
        <v>114.21989215993899</v>
      </c>
      <c r="CW76" s="113">
        <v>105.291208599339</v>
      </c>
      <c r="CX76" s="113">
        <v>94.237339178289602</v>
      </c>
      <c r="CY76" s="186">
        <v>0.28217656530346202</v>
      </c>
      <c r="CZ76" s="186">
        <v>0.295921196697084</v>
      </c>
      <c r="DA76" s="186">
        <v>0.28876357291318999</v>
      </c>
      <c r="DB76" s="186">
        <v>0.30189466758199202</v>
      </c>
      <c r="DC76" s="186">
        <v>0.26561256216243201</v>
      </c>
      <c r="DD76" s="186">
        <v>0.161729815655102</v>
      </c>
      <c r="DE76" s="186">
        <v>4.6695930756661001E-2</v>
      </c>
      <c r="DF76" s="186">
        <v>-8.2743148985167797E-2</v>
      </c>
      <c r="DG76" s="186">
        <v>-0.223234592099187</v>
      </c>
      <c r="DH76" s="186">
        <v>11.688646980109</v>
      </c>
      <c r="DI76" s="186">
        <v>11.8500994644141</v>
      </c>
      <c r="DJ76" s="186">
        <v>11.6634330054288</v>
      </c>
      <c r="DK76" s="186">
        <v>11.7255650084729</v>
      </c>
      <c r="DL76" s="186">
        <v>11.7425396889072</v>
      </c>
      <c r="DM76" s="186">
        <v>11.71186994678</v>
      </c>
      <c r="DN76" s="186">
        <v>11.0203684076935</v>
      </c>
      <c r="DO76" s="186">
        <v>10.085578452087001</v>
      </c>
      <c r="DP76" s="186">
        <v>8.7085345923129296</v>
      </c>
      <c r="DQ76" s="187">
        <v>102.627631798278</v>
      </c>
      <c r="DR76" s="187">
        <v>99.8631681992306</v>
      </c>
      <c r="DS76" s="187">
        <v>97.627850687134895</v>
      </c>
      <c r="DT76" s="187">
        <v>95.944219948581505</v>
      </c>
      <c r="DU76" s="187">
        <v>98.306003671765495</v>
      </c>
      <c r="DV76" s="187">
        <v>100.42969403515001</v>
      </c>
      <c r="DW76" s="187">
        <v>101.233480422786</v>
      </c>
      <c r="DX76" s="187">
        <v>103.10886291670199</v>
      </c>
      <c r="DY76" s="187">
        <v>104.184335439631</v>
      </c>
      <c r="DZ76" s="113">
        <v>660</v>
      </c>
      <c r="EA76" s="113">
        <v>663</v>
      </c>
      <c r="EB76" s="113">
        <v>664</v>
      </c>
      <c r="EC76" s="113">
        <v>670</v>
      </c>
      <c r="ED76" s="113">
        <v>705</v>
      </c>
      <c r="EE76" s="113">
        <v>721</v>
      </c>
      <c r="EF76" s="113">
        <v>725</v>
      </c>
      <c r="EG76" s="113">
        <v>741</v>
      </c>
      <c r="EH76" s="113">
        <v>728</v>
      </c>
      <c r="EI76" s="112">
        <v>4771.7272727272702</v>
      </c>
      <c r="EJ76" s="112">
        <v>4455.7390648567098</v>
      </c>
      <c r="EK76" s="112">
        <v>4286.8945783132503</v>
      </c>
      <c r="EL76" s="112">
        <v>3632.08358208955</v>
      </c>
      <c r="EM76" s="112">
        <v>2919.5574468085101</v>
      </c>
      <c r="EN76" s="112">
        <v>2144.0388349514601</v>
      </c>
      <c r="EO76" s="112">
        <v>1992.28689655172</v>
      </c>
      <c r="EP76" s="112">
        <v>1521.7192982456099</v>
      </c>
      <c r="EQ76" s="114">
        <v>1305.70741758242</v>
      </c>
    </row>
    <row r="77" spans="1:147" ht="25.5" x14ac:dyDescent="0.25">
      <c r="A77" s="110" t="s">
        <v>360</v>
      </c>
      <c r="B77" s="110">
        <v>5582</v>
      </c>
      <c r="C77" s="110"/>
      <c r="D77" s="185">
        <v>1.9691923912895799</v>
      </c>
      <c r="E77" s="185">
        <v>112.238471113591</v>
      </c>
      <c r="F77" s="185">
        <v>192.75519494122199</v>
      </c>
      <c r="G77" s="185">
        <v>378.97166726892198</v>
      </c>
      <c r="H77" s="185">
        <v>529.78310125035603</v>
      </c>
      <c r="I77" s="185">
        <v>377.18678612063002</v>
      </c>
      <c r="J77" s="185">
        <v>356.123836311849</v>
      </c>
      <c r="K77" s="185">
        <v>238.066070244733</v>
      </c>
      <c r="L77" s="185">
        <v>102.917750834315</v>
      </c>
      <c r="M77" s="185">
        <v>0.37756359475895701</v>
      </c>
      <c r="N77" s="185">
        <v>21.1905070924503</v>
      </c>
      <c r="O77" s="185">
        <v>25.034575764113001</v>
      </c>
      <c r="P77" s="185">
        <v>20.508567442815298</v>
      </c>
      <c r="Q77" s="185">
        <v>19.490564186869999</v>
      </c>
      <c r="R77" s="185">
        <v>21.266362108552102</v>
      </c>
      <c r="S77" s="185">
        <v>18.826225616356599</v>
      </c>
      <c r="T77" s="185">
        <v>25.806530813270399</v>
      </c>
      <c r="U77" s="185">
        <v>31.697054108961702</v>
      </c>
      <c r="V77" s="186">
        <v>16.139877761591599</v>
      </c>
      <c r="W77" s="186">
        <v>21.478285145148</v>
      </c>
      <c r="X77" s="186">
        <v>15.3375662971207</v>
      </c>
      <c r="Y77" s="186">
        <v>7.04348880289389</v>
      </c>
      <c r="Z77" s="186">
        <v>4.7269960862068796</v>
      </c>
      <c r="AA77" s="186">
        <v>6.8874296912622999</v>
      </c>
      <c r="AB77" s="186">
        <v>6.1142887204803502</v>
      </c>
      <c r="AC77" s="186">
        <v>13.2426270575923</v>
      </c>
      <c r="AD77" s="186">
        <v>31.143602629389001</v>
      </c>
      <c r="AE77" s="186">
        <v>76.290316948833805</v>
      </c>
      <c r="AF77" s="186">
        <v>66.4594045713703</v>
      </c>
      <c r="AG77" s="186">
        <v>54.974881385714902</v>
      </c>
      <c r="AH77" s="186">
        <v>51.698170232185497</v>
      </c>
      <c r="AI77" s="186">
        <v>52.641285783637798</v>
      </c>
      <c r="AJ77" s="186">
        <v>52.121956386255903</v>
      </c>
      <c r="AK77" s="186">
        <v>52.123408675347797</v>
      </c>
      <c r="AL77" s="186">
        <v>53.124113610815002</v>
      </c>
      <c r="AM77" s="186">
        <v>44.961656082544899</v>
      </c>
      <c r="AN77" s="186">
        <v>1.70517736313083</v>
      </c>
      <c r="AO77" s="186">
        <v>1.4770066371950199</v>
      </c>
      <c r="AP77" s="186">
        <v>1.1980768899563199</v>
      </c>
      <c r="AQ77" s="186">
        <v>0.61928688140600596</v>
      </c>
      <c r="AR77" s="186">
        <v>0.222597796688913</v>
      </c>
      <c r="AS77" s="186">
        <v>0.72574243162708296</v>
      </c>
      <c r="AT77" s="186">
        <v>0.75953711906761801</v>
      </c>
      <c r="AU77" s="186">
        <v>0.75447860602806904</v>
      </c>
      <c r="AV77" s="186">
        <v>0.65839686070575998</v>
      </c>
      <c r="AW77" s="186">
        <v>10.6961324939156</v>
      </c>
      <c r="AX77" s="186">
        <v>12.235039511139901</v>
      </c>
      <c r="AY77" s="186">
        <v>8.9724413659195008</v>
      </c>
      <c r="AZ77" s="186">
        <v>10.1429082092097</v>
      </c>
      <c r="BA77" s="186">
        <v>8.0429682160682407</v>
      </c>
      <c r="BB77" s="186">
        <v>8.4099842053289002</v>
      </c>
      <c r="BC77" s="186">
        <v>7.8385579545376602</v>
      </c>
      <c r="BD77" s="186">
        <v>9.9393007605814994</v>
      </c>
      <c r="BE77" s="186">
        <v>5.6696416763090296</v>
      </c>
      <c r="BF77" s="187">
        <v>92.069678096227094</v>
      </c>
      <c r="BG77" s="187">
        <v>111.64760995842001</v>
      </c>
      <c r="BH77" s="187">
        <v>120.86083200723</v>
      </c>
      <c r="BI77" s="187">
        <v>112.340549385674</v>
      </c>
      <c r="BJ77" s="187">
        <v>113.212066607097</v>
      </c>
      <c r="BK77" s="187">
        <v>115.716792577311</v>
      </c>
      <c r="BL77" s="187">
        <v>113.310857055874</v>
      </c>
      <c r="BM77" s="187">
        <v>119.935294707897</v>
      </c>
      <c r="BN77" s="187">
        <v>136.39923753646099</v>
      </c>
      <c r="BO77" s="186">
        <v>104.503150647456</v>
      </c>
      <c r="BP77" s="186">
        <v>95.376981247352106</v>
      </c>
      <c r="BQ77" s="186">
        <v>101.42938985435499</v>
      </c>
      <c r="BR77" s="186">
        <v>158.772009012762</v>
      </c>
      <c r="BS77" s="186">
        <v>155.60312452713501</v>
      </c>
      <c r="BT77" s="186">
        <v>236.74276642014101</v>
      </c>
      <c r="BU77" s="186">
        <v>318.77878423642198</v>
      </c>
      <c r="BV77" s="186">
        <v>345.87239711274998</v>
      </c>
      <c r="BW77" s="186">
        <v>203.006928794804</v>
      </c>
      <c r="BX77" s="186">
        <v>18.880599057203</v>
      </c>
      <c r="BY77" s="186">
        <v>18.582289560201101</v>
      </c>
      <c r="BZ77" s="186">
        <v>18.691311743976399</v>
      </c>
      <c r="CA77" s="186">
        <v>20.476729960456499</v>
      </c>
      <c r="CB77" s="186">
        <v>17.936857207573901</v>
      </c>
      <c r="CC77" s="186">
        <v>21.496356630446499</v>
      </c>
      <c r="CD77" s="186">
        <v>21.031678448987499</v>
      </c>
      <c r="CE77" s="186">
        <v>21.124794398926799</v>
      </c>
      <c r="CF77" s="186">
        <v>23.5414197486764</v>
      </c>
      <c r="CG77" s="186">
        <v>18.960154999421601</v>
      </c>
      <c r="CH77" s="186">
        <v>20.389548403241299</v>
      </c>
      <c r="CI77" s="186">
        <v>19.491254586551001</v>
      </c>
      <c r="CJ77" s="186">
        <v>14.763787637422</v>
      </c>
      <c r="CK77" s="186">
        <v>13.086912450249301</v>
      </c>
      <c r="CL77" s="186">
        <v>11.2143095220937</v>
      </c>
      <c r="CM77" s="186">
        <v>8.0813667092403492</v>
      </c>
      <c r="CN77" s="186">
        <v>7.5367495988189104</v>
      </c>
      <c r="CO77" s="186">
        <v>13.3778840432712</v>
      </c>
      <c r="CP77" s="113">
        <v>60.391925897713001</v>
      </c>
      <c r="CQ77" s="113">
        <v>62.764100349792798</v>
      </c>
      <c r="CR77" s="113">
        <v>64.025969758237807</v>
      </c>
      <c r="CS77" s="113">
        <v>59.415604250050599</v>
      </c>
      <c r="CT77" s="113">
        <v>59.565563492034997</v>
      </c>
      <c r="CU77" s="113">
        <v>55.311709971050597</v>
      </c>
      <c r="CV77" s="113">
        <v>52.706939118107002</v>
      </c>
      <c r="CW77" s="113">
        <v>52.327429263296096</v>
      </c>
      <c r="CX77" s="113">
        <v>50.864803863640603</v>
      </c>
      <c r="CY77" s="186">
        <v>1.4916405702239399</v>
      </c>
      <c r="CZ77" s="186">
        <v>1.48665564338975</v>
      </c>
      <c r="DA77" s="186">
        <v>1.43562106794962</v>
      </c>
      <c r="DB77" s="186">
        <v>1.25603368943097</v>
      </c>
      <c r="DC77" s="186">
        <v>1.0044498397247801</v>
      </c>
      <c r="DD77" s="186">
        <v>0.83292618190870404</v>
      </c>
      <c r="DE77" s="186">
        <v>0.70397657143387105</v>
      </c>
      <c r="DF77" s="186">
        <v>0.61366613431559802</v>
      </c>
      <c r="DG77" s="186">
        <v>0.62217258554363197</v>
      </c>
      <c r="DH77" s="186">
        <v>11.882144258484701</v>
      </c>
      <c r="DI77" s="186">
        <v>12.825619870831201</v>
      </c>
      <c r="DJ77" s="186">
        <v>12.9196959157187</v>
      </c>
      <c r="DK77" s="186">
        <v>12.9020838908686</v>
      </c>
      <c r="DL77" s="186">
        <v>9.9414438613851903</v>
      </c>
      <c r="DM77" s="186">
        <v>9.5078433379667899</v>
      </c>
      <c r="DN77" s="186">
        <v>8.6977074805729195</v>
      </c>
      <c r="DO77" s="186">
        <v>8.8767447248265192</v>
      </c>
      <c r="DP77" s="186">
        <v>7.9182928867534601</v>
      </c>
      <c r="DQ77" s="187">
        <v>109.27778845707699</v>
      </c>
      <c r="DR77" s="187">
        <v>107.808953219533</v>
      </c>
      <c r="DS77" s="187">
        <v>107.767024771259</v>
      </c>
      <c r="DT77" s="187">
        <v>109.68602127961201</v>
      </c>
      <c r="DU77" s="187">
        <v>109.889944675908</v>
      </c>
      <c r="DV77" s="187">
        <v>114.707101605126</v>
      </c>
      <c r="DW77" s="187">
        <v>114.992686086639</v>
      </c>
      <c r="DX77" s="187">
        <v>114.760120568977</v>
      </c>
      <c r="DY77" s="187">
        <v>119.39628383875301</v>
      </c>
      <c r="DZ77" s="113">
        <v>4021</v>
      </c>
      <c r="EA77" s="113">
        <v>4080</v>
      </c>
      <c r="EB77" s="113">
        <v>4297</v>
      </c>
      <c r="EC77" s="113">
        <v>4347</v>
      </c>
      <c r="ED77" s="113">
        <v>4357</v>
      </c>
      <c r="EE77" s="113">
        <v>4338</v>
      </c>
      <c r="EF77" s="113">
        <v>4339</v>
      </c>
      <c r="EG77" s="113">
        <v>4367</v>
      </c>
      <c r="EH77" s="113">
        <v>4449</v>
      </c>
      <c r="EI77" s="112">
        <v>1434.2051728425799</v>
      </c>
      <c r="EJ77" s="112">
        <v>1303.11348039216</v>
      </c>
      <c r="EK77" s="112">
        <v>625.344426343961</v>
      </c>
      <c r="EL77" s="112">
        <v>-171.18426501035199</v>
      </c>
      <c r="EM77" s="112">
        <v>-963.583658480606</v>
      </c>
      <c r="EN77" s="112">
        <v>-1751.6355463347199</v>
      </c>
      <c r="EO77" s="112">
        <v>-2415.1769993086</v>
      </c>
      <c r="EP77" s="112">
        <v>-3099.0256468971802</v>
      </c>
      <c r="EQ77" s="114">
        <v>-3089.4823555855301</v>
      </c>
    </row>
    <row r="78" spans="1:147" x14ac:dyDescent="0.25">
      <c r="A78" s="110" t="s">
        <v>359</v>
      </c>
      <c r="B78" s="110">
        <v>5709</v>
      </c>
      <c r="C78" s="110"/>
      <c r="D78" s="185">
        <v>100</v>
      </c>
      <c r="E78" s="185">
        <v>-482.95607810659698</v>
      </c>
      <c r="F78" s="185">
        <v>-227.643789409752</v>
      </c>
      <c r="G78" s="185">
        <v>3120.8721078800399</v>
      </c>
      <c r="H78" s="185">
        <v>-443.89370581941699</v>
      </c>
      <c r="I78" s="185">
        <v>4599.3171000000002</v>
      </c>
      <c r="J78" s="185">
        <v>93.6007510626997</v>
      </c>
      <c r="K78" s="185">
        <v>41.7447336389912</v>
      </c>
      <c r="L78" s="185">
        <v>965.447584733084</v>
      </c>
      <c r="M78" s="185">
        <v>4.63785867583338</v>
      </c>
      <c r="N78" s="185">
        <v>-6.3093811588375797</v>
      </c>
      <c r="O78" s="185">
        <v>-4.5730416504680402</v>
      </c>
      <c r="P78" s="185">
        <v>22.967993464680401</v>
      </c>
      <c r="Q78" s="185">
        <v>-11.6126971561781</v>
      </c>
      <c r="R78" s="185">
        <v>11.076575984263201</v>
      </c>
      <c r="S78" s="185">
        <v>1.81240870937013</v>
      </c>
      <c r="T78" s="185">
        <v>0.25736480065561801</v>
      </c>
      <c r="U78" s="185">
        <v>11.0847237316722</v>
      </c>
      <c r="V78" s="186">
        <v>6.2101680518607196</v>
      </c>
      <c r="W78" s="186">
        <v>1.21395530748506</v>
      </c>
      <c r="X78" s="186">
        <v>1.88480216237328</v>
      </c>
      <c r="Y78" s="186">
        <v>0.94633833643868703</v>
      </c>
      <c r="Z78" s="186">
        <v>2.29022646247748</v>
      </c>
      <c r="AA78" s="186">
        <v>0.27009783421628503</v>
      </c>
      <c r="AB78" s="186">
        <v>1.9339150783809</v>
      </c>
      <c r="AC78" s="186">
        <v>1.3598249661850701</v>
      </c>
      <c r="AD78" s="186">
        <v>1.52130093721659</v>
      </c>
      <c r="AE78" s="186">
        <v>8.5678742059499804</v>
      </c>
      <c r="AF78" s="186">
        <v>14.5291294113596</v>
      </c>
      <c r="AG78" s="186">
        <v>14.034910593802</v>
      </c>
      <c r="AH78" s="186">
        <v>0</v>
      </c>
      <c r="AI78" s="186">
        <v>0</v>
      </c>
      <c r="AJ78" s="186">
        <v>0</v>
      </c>
      <c r="AK78" s="186">
        <v>0</v>
      </c>
      <c r="AL78" s="186">
        <v>0</v>
      </c>
      <c r="AM78" s="186">
        <v>0</v>
      </c>
      <c r="AN78" s="186">
        <v>-0.15438820950292101</v>
      </c>
      <c r="AO78" s="186">
        <v>-0.28514094495832398</v>
      </c>
      <c r="AP78" s="186">
        <v>-0.198940366495754</v>
      </c>
      <c r="AQ78" s="186">
        <v>-0.27349925221666799</v>
      </c>
      <c r="AR78" s="186">
        <v>-0.63511838557260702</v>
      </c>
      <c r="AS78" s="186">
        <v>-0.43729411380132299</v>
      </c>
      <c r="AT78" s="186">
        <v>-0.68755255817902705</v>
      </c>
      <c r="AU78" s="186">
        <v>-0.55778088611551502</v>
      </c>
      <c r="AV78" s="186">
        <v>-0.33648140921731701</v>
      </c>
      <c r="AW78" s="186">
        <v>5.0195972301282801</v>
      </c>
      <c r="AX78" s="186">
        <v>5.6521393585624002</v>
      </c>
      <c r="AY78" s="186">
        <v>5.5730995368734</v>
      </c>
      <c r="AZ78" s="186">
        <v>4.3472985010696501</v>
      </c>
      <c r="BA78" s="186">
        <v>6.2135663372598504</v>
      </c>
      <c r="BB78" s="186">
        <v>3.7799090102935602</v>
      </c>
      <c r="BC78" s="186">
        <v>5.1730314583468404</v>
      </c>
      <c r="BD78" s="186">
        <v>5.2431003559892702</v>
      </c>
      <c r="BE78" s="186">
        <v>5.1345661982993898</v>
      </c>
      <c r="BF78" s="187">
        <v>99.466730366017501</v>
      </c>
      <c r="BG78" s="187">
        <v>89.089514745570298</v>
      </c>
      <c r="BH78" s="187">
        <v>90.624792530140098</v>
      </c>
      <c r="BI78" s="187">
        <v>122.46976960251099</v>
      </c>
      <c r="BJ78" s="187">
        <v>84.415697878970803</v>
      </c>
      <c r="BK78" s="187">
        <v>107.36452604437</v>
      </c>
      <c r="BL78" s="187">
        <v>96.109319795248695</v>
      </c>
      <c r="BM78" s="187">
        <v>94.747651853860106</v>
      </c>
      <c r="BN78" s="187">
        <v>105.947557601821</v>
      </c>
      <c r="BO78" s="186">
        <v>52.820484831784803</v>
      </c>
      <c r="BP78" s="186">
        <v>52.949157923624803</v>
      </c>
      <c r="BQ78" s="186">
        <v>87.614715800568703</v>
      </c>
      <c r="BR78" s="186">
        <v>981.24998527890398</v>
      </c>
      <c r="BS78" s="186">
        <v>100</v>
      </c>
      <c r="BT78" s="186">
        <v>321.897608104499</v>
      </c>
      <c r="BU78" s="186">
        <v>416.56544308357002</v>
      </c>
      <c r="BV78" s="186">
        <v>622.01799983476997</v>
      </c>
      <c r="BW78" s="186">
        <v>285.33414723892798</v>
      </c>
      <c r="BX78" s="186">
        <v>1.79062139943881</v>
      </c>
      <c r="BY78" s="186">
        <v>1.88731948507763</v>
      </c>
      <c r="BZ78" s="186">
        <v>3.02051632334517</v>
      </c>
      <c r="CA78" s="186">
        <v>8.2827050297464009</v>
      </c>
      <c r="CB78" s="186">
        <v>2.5703813290215698</v>
      </c>
      <c r="CC78" s="186">
        <v>4.0717540966210599</v>
      </c>
      <c r="CD78" s="186">
        <v>5.7073963267523702</v>
      </c>
      <c r="CE78" s="186">
        <v>6.8668338068703001</v>
      </c>
      <c r="CF78" s="186">
        <v>3.45216385039208</v>
      </c>
      <c r="CG78" s="186">
        <v>6.6358342160777299</v>
      </c>
      <c r="CH78" s="186">
        <v>6.7941935759116499</v>
      </c>
      <c r="CI78" s="186">
        <v>6.7395666413354096</v>
      </c>
      <c r="CJ78" s="186">
        <v>4.45817448604019</v>
      </c>
      <c r="CK78" s="186">
        <v>2.59873565832571</v>
      </c>
      <c r="CL78" s="186">
        <v>1.3014516970985599</v>
      </c>
      <c r="CM78" s="186">
        <v>1.4322278182247901</v>
      </c>
      <c r="CN78" s="186">
        <v>1.31263788936107</v>
      </c>
      <c r="CO78" s="186">
        <v>1.4275324664665301</v>
      </c>
      <c r="CP78" s="113">
        <v>7.2878466167924003</v>
      </c>
      <c r="CQ78" s="113">
        <v>10.013211485852</v>
      </c>
      <c r="CR78" s="113">
        <v>12.652962931920801</v>
      </c>
      <c r="CS78" s="113">
        <v>9.5920291061298606</v>
      </c>
      <c r="CT78" s="113">
        <v>7.4462806230108001</v>
      </c>
      <c r="CU78" s="113">
        <v>5.5042368330028397</v>
      </c>
      <c r="CV78" s="113">
        <v>2.82256254183697</v>
      </c>
      <c r="CW78" s="113">
        <v>0</v>
      </c>
      <c r="CX78" s="113">
        <v>0</v>
      </c>
      <c r="CY78" s="186">
        <v>-0.46452129444165602</v>
      </c>
      <c r="CZ78" s="186">
        <v>-0.24965457742939401</v>
      </c>
      <c r="DA78" s="186">
        <v>-0.23165870593483501</v>
      </c>
      <c r="DB78" s="186">
        <v>-0.217173340272521</v>
      </c>
      <c r="DC78" s="186">
        <v>-0.29053674346444802</v>
      </c>
      <c r="DD78" s="186">
        <v>-0.35323362816480097</v>
      </c>
      <c r="DE78" s="186">
        <v>-0.42285247877307902</v>
      </c>
      <c r="DF78" s="186">
        <v>-0.49318153550412702</v>
      </c>
      <c r="DG78" s="186">
        <v>-0.520122481588566</v>
      </c>
      <c r="DH78" s="186">
        <v>4.9104619929090596</v>
      </c>
      <c r="DI78" s="186">
        <v>5.2251649292904201</v>
      </c>
      <c r="DJ78" s="186">
        <v>5.3142657245358</v>
      </c>
      <c r="DK78" s="186">
        <v>5.15784477852546</v>
      </c>
      <c r="DL78" s="186">
        <v>5.2745305285886603</v>
      </c>
      <c r="DM78" s="186">
        <v>4.9875237014066398</v>
      </c>
      <c r="DN78" s="186">
        <v>4.88969946913803</v>
      </c>
      <c r="DO78" s="186">
        <v>4.8110443000903098</v>
      </c>
      <c r="DP78" s="186">
        <v>4.9975782349211002</v>
      </c>
      <c r="DQ78" s="187">
        <v>96.539668901189401</v>
      </c>
      <c r="DR78" s="187">
        <v>96.536744278129405</v>
      </c>
      <c r="DS78" s="187">
        <v>97.536797800905404</v>
      </c>
      <c r="DT78" s="187">
        <v>102.994765309877</v>
      </c>
      <c r="DU78" s="187">
        <v>97.0923879075781</v>
      </c>
      <c r="DV78" s="187">
        <v>98.746898663521705</v>
      </c>
      <c r="DW78" s="187">
        <v>100.39640957978401</v>
      </c>
      <c r="DX78" s="187">
        <v>101.58741301356299</v>
      </c>
      <c r="DY78" s="187">
        <v>97.976264144059698</v>
      </c>
      <c r="DZ78" s="113">
        <v>1218</v>
      </c>
      <c r="EA78" s="113">
        <v>1225</v>
      </c>
      <c r="EB78" s="113">
        <v>1174</v>
      </c>
      <c r="EC78" s="113">
        <v>1222</v>
      </c>
      <c r="ED78" s="113">
        <v>1219</v>
      </c>
      <c r="EE78" s="113">
        <v>1227</v>
      </c>
      <c r="EF78" s="113">
        <v>1238</v>
      </c>
      <c r="EG78" s="113">
        <v>1248</v>
      </c>
      <c r="EH78" s="113">
        <v>1263</v>
      </c>
      <c r="EI78" s="112">
        <v>-8110.0361247947503</v>
      </c>
      <c r="EJ78" s="112">
        <v>-7421.84734693878</v>
      </c>
      <c r="EK78" s="112">
        <v>-7103.3432708688197</v>
      </c>
      <c r="EL78" s="112">
        <v>-9150.9312602291302</v>
      </c>
      <c r="EM78" s="112">
        <v>-8252.6874487284695</v>
      </c>
      <c r="EN78" s="112">
        <v>-9298.9576202119006</v>
      </c>
      <c r="EO78" s="112">
        <v>-9366.9289176090497</v>
      </c>
      <c r="EP78" s="112">
        <v>-9265.4655448717895</v>
      </c>
      <c r="EQ78" s="114">
        <v>-9910.6761678543207</v>
      </c>
    </row>
    <row r="79" spans="1:147" x14ac:dyDescent="0.25">
      <c r="A79" s="110" t="s">
        <v>358</v>
      </c>
      <c r="B79" s="110">
        <v>5403</v>
      </c>
      <c r="C79" s="110"/>
      <c r="D79" s="185">
        <v>1.04650518490642</v>
      </c>
      <c r="E79" s="185">
        <v>145.27961924355901</v>
      </c>
      <c r="F79" s="185">
        <v>1902.1289491176001</v>
      </c>
      <c r="G79" s="185">
        <v>2479.3983452068801</v>
      </c>
      <c r="H79" s="185">
        <v>264.759694320839</v>
      </c>
      <c r="I79" s="185">
        <v>79.002822179328106</v>
      </c>
      <c r="J79" s="185">
        <v>155.04063803853501</v>
      </c>
      <c r="K79" s="185">
        <v>100</v>
      </c>
      <c r="L79" s="185">
        <v>586.79509006484795</v>
      </c>
      <c r="M79" s="185">
        <v>1.4837424621966</v>
      </c>
      <c r="N79" s="185">
        <v>18.9096041573106</v>
      </c>
      <c r="O79" s="185">
        <v>35.9560720665094</v>
      </c>
      <c r="P79" s="185">
        <v>22.064372166419599</v>
      </c>
      <c r="Q79" s="185">
        <v>18.6554949896808</v>
      </c>
      <c r="R79" s="185">
        <v>12.105026063453201</v>
      </c>
      <c r="S79" s="185">
        <v>13.3452252372548</v>
      </c>
      <c r="T79" s="185">
        <v>19.404311245978501</v>
      </c>
      <c r="U79" s="185">
        <v>19.183619680105</v>
      </c>
      <c r="V79" s="186">
        <v>66.107459043053694</v>
      </c>
      <c r="W79" s="186">
        <v>25.773754342255099</v>
      </c>
      <c r="X79" s="186">
        <v>2.8669585844636298</v>
      </c>
      <c r="Y79" s="186">
        <v>1.300925823684</v>
      </c>
      <c r="Z79" s="186">
        <v>7.9716343034852297</v>
      </c>
      <c r="AA79" s="186">
        <v>14.844654520819599</v>
      </c>
      <c r="AB79" s="186">
        <v>9.9140642850874201</v>
      </c>
      <c r="AC79" s="186">
        <v>6.0728853207522704</v>
      </c>
      <c r="AD79" s="186">
        <v>3.98555293955638</v>
      </c>
      <c r="AE79" s="186">
        <v>65.013352270227202</v>
      </c>
      <c r="AF79" s="186">
        <v>54.4161059284041</v>
      </c>
      <c r="AG79" s="186">
        <v>33.627008774010498</v>
      </c>
      <c r="AH79" s="186">
        <v>36.256486613719403</v>
      </c>
      <c r="AI79" s="186">
        <v>30.609229175078401</v>
      </c>
      <c r="AJ79" s="186">
        <v>26.759245186826501</v>
      </c>
      <c r="AK79" s="186">
        <v>22.694403042788</v>
      </c>
      <c r="AL79" s="186">
        <v>18.597826865497101</v>
      </c>
      <c r="AM79" s="186">
        <v>16.348171179758602</v>
      </c>
      <c r="AN79" s="186">
        <v>-0.39991684748200002</v>
      </c>
      <c r="AO79" s="186">
        <v>-0.123005100681396</v>
      </c>
      <c r="AP79" s="186">
        <v>-0.110535742593633</v>
      </c>
      <c r="AQ79" s="186">
        <v>-0.17088055681651701</v>
      </c>
      <c r="AR79" s="186">
        <v>-0.35723422674383198</v>
      </c>
      <c r="AS79" s="186">
        <v>-0.48121508549449199</v>
      </c>
      <c r="AT79" s="186">
        <v>-0.74142318609787905</v>
      </c>
      <c r="AU79" s="186">
        <v>-0.860205057659987</v>
      </c>
      <c r="AV79" s="186">
        <v>-1.86205519983211</v>
      </c>
      <c r="AW79" s="186">
        <v>14.481123729292801</v>
      </c>
      <c r="AX79" s="186">
        <v>12.908142870557899</v>
      </c>
      <c r="AY79" s="186">
        <v>8.8129012754878797</v>
      </c>
      <c r="AZ79" s="186">
        <v>9.9907111894338207</v>
      </c>
      <c r="BA79" s="186">
        <v>9.2931211692653104</v>
      </c>
      <c r="BB79" s="186">
        <v>9.8554710073596503</v>
      </c>
      <c r="BC79" s="186">
        <v>7.7522007877160002</v>
      </c>
      <c r="BD79" s="186">
        <v>18.405538021810798</v>
      </c>
      <c r="BE79" s="186">
        <v>13.047130484633</v>
      </c>
      <c r="BF79" s="187">
        <v>88.185540526536997</v>
      </c>
      <c r="BG79" s="187">
        <v>106.245592241593</v>
      </c>
      <c r="BH79" s="187">
        <v>137.04757968810799</v>
      </c>
      <c r="BI79" s="187">
        <v>113.510958273452</v>
      </c>
      <c r="BJ79" s="187">
        <v>109.896273380804</v>
      </c>
      <c r="BK79" s="187">
        <v>101.80015025078799</v>
      </c>
      <c r="BL79" s="187">
        <v>105.099014105827</v>
      </c>
      <c r="BM79" s="187">
        <v>100.13878395766299</v>
      </c>
      <c r="BN79" s="187">
        <v>104.46530278708001</v>
      </c>
      <c r="BO79" s="186">
        <v>14.834396831727799</v>
      </c>
      <c r="BP79" s="186">
        <v>20.8041646655332</v>
      </c>
      <c r="BQ79" s="186">
        <v>58.449797199237601</v>
      </c>
      <c r="BR79" s="186">
        <v>74.4475867755379</v>
      </c>
      <c r="BS79" s="186">
        <v>83.357697087655097</v>
      </c>
      <c r="BT79" s="186">
        <v>291.22802261683199</v>
      </c>
      <c r="BU79" s="186">
        <v>304.12588596446801</v>
      </c>
      <c r="BV79" s="186">
        <v>310.88460689294197</v>
      </c>
      <c r="BW79" s="186">
        <v>286.509045292324</v>
      </c>
      <c r="BX79" s="186">
        <v>7.5702117859959603</v>
      </c>
      <c r="BY79" s="186">
        <v>8.1084523148322596</v>
      </c>
      <c r="BZ79" s="186">
        <v>17.519735488336199</v>
      </c>
      <c r="CA79" s="186">
        <v>21.292931899034699</v>
      </c>
      <c r="CB79" s="186">
        <v>21.0904990877277</v>
      </c>
      <c r="CC79" s="186">
        <v>21.883668297860702</v>
      </c>
      <c r="CD79" s="186">
        <v>20.630920240316801</v>
      </c>
      <c r="CE79" s="186">
        <v>17.033682392141799</v>
      </c>
      <c r="CF79" s="186">
        <v>16.621906031436001</v>
      </c>
      <c r="CG79" s="186">
        <v>46.043995821487201</v>
      </c>
      <c r="CH79" s="186">
        <v>37.041627043306597</v>
      </c>
      <c r="CI79" s="186">
        <v>33.376426613192798</v>
      </c>
      <c r="CJ79" s="186">
        <v>33.323840062875398</v>
      </c>
      <c r="CK79" s="186">
        <v>31.081609932468101</v>
      </c>
      <c r="CL79" s="186">
        <v>11.6147520644921</v>
      </c>
      <c r="CM79" s="186">
        <v>8.1059510697269399</v>
      </c>
      <c r="CN79" s="186">
        <v>8.5109495034537996</v>
      </c>
      <c r="CO79" s="186">
        <v>8.6987643287840708</v>
      </c>
      <c r="CP79" s="113">
        <v>23.200300784675001</v>
      </c>
      <c r="CQ79" s="113">
        <v>32.047934078986202</v>
      </c>
      <c r="CR79" s="113">
        <v>35.165139544291101</v>
      </c>
      <c r="CS79" s="113">
        <v>38.866968687810797</v>
      </c>
      <c r="CT79" s="113">
        <v>42.096485379385399</v>
      </c>
      <c r="CU79" s="113">
        <v>35.837274232748101</v>
      </c>
      <c r="CV79" s="113">
        <v>29.879849219916998</v>
      </c>
      <c r="CW79" s="113">
        <v>26.590028327449399</v>
      </c>
      <c r="CX79" s="113">
        <v>22.722653821891502</v>
      </c>
      <c r="CY79" s="186">
        <v>-0.67366617376237203</v>
      </c>
      <c r="CZ79" s="186">
        <v>-0.55676512608804496</v>
      </c>
      <c r="DA79" s="186">
        <v>-0.39865704278509201</v>
      </c>
      <c r="DB79" s="186">
        <v>-0.27754813286219798</v>
      </c>
      <c r="DC79" s="186">
        <v>-0.22063447897809399</v>
      </c>
      <c r="DD79" s="186">
        <v>-0.25019909303679</v>
      </c>
      <c r="DE79" s="186">
        <v>-0.37417247390201702</v>
      </c>
      <c r="DF79" s="186">
        <v>-0.53809453218247905</v>
      </c>
      <c r="DG79" s="186">
        <v>-0.88509791061792897</v>
      </c>
      <c r="DH79" s="186">
        <v>7.71369155969803</v>
      </c>
      <c r="DI79" s="186">
        <v>9.9815968596314608</v>
      </c>
      <c r="DJ79" s="186">
        <v>10.8972227587349</v>
      </c>
      <c r="DK79" s="186">
        <v>11.8285405165235</v>
      </c>
      <c r="DL79" s="186">
        <v>10.772367541341501</v>
      </c>
      <c r="DM79" s="186">
        <v>10.082394115820501</v>
      </c>
      <c r="DN79" s="186">
        <v>9.1076277956314708</v>
      </c>
      <c r="DO79" s="186">
        <v>11.212256545606101</v>
      </c>
      <c r="DP79" s="186">
        <v>11.816678963217299</v>
      </c>
      <c r="DQ79" s="187">
        <v>99.189477206694306</v>
      </c>
      <c r="DR79" s="187">
        <v>97.627734244133705</v>
      </c>
      <c r="DS79" s="187">
        <v>106.636928541261</v>
      </c>
      <c r="DT79" s="187">
        <v>110.116202958239</v>
      </c>
      <c r="DU79" s="187">
        <v>111.231608395796</v>
      </c>
      <c r="DV79" s="187">
        <v>113.05959919877699</v>
      </c>
      <c r="DW79" s="187">
        <v>112.54812554148801</v>
      </c>
      <c r="DX79" s="187">
        <v>105.578037517227</v>
      </c>
      <c r="DY79" s="187">
        <v>104.080073300713</v>
      </c>
      <c r="DZ79" s="113">
        <v>360</v>
      </c>
      <c r="EA79" s="113">
        <v>362</v>
      </c>
      <c r="EB79" s="113">
        <v>396</v>
      </c>
      <c r="EC79" s="113">
        <v>395</v>
      </c>
      <c r="ED79" s="113">
        <v>403</v>
      </c>
      <c r="EE79" s="113">
        <v>426</v>
      </c>
      <c r="EF79" s="113">
        <v>429</v>
      </c>
      <c r="EG79" s="113">
        <v>444</v>
      </c>
      <c r="EH79" s="113">
        <v>497</v>
      </c>
      <c r="EI79" s="112">
        <v>1207.7361111111099</v>
      </c>
      <c r="EJ79" s="112">
        <v>947.298342541436</v>
      </c>
      <c r="EK79" s="112">
        <v>-811.44949494949503</v>
      </c>
      <c r="EL79" s="112">
        <v>-1683.14936708861</v>
      </c>
      <c r="EM79" s="112">
        <v>-2151.5310173697299</v>
      </c>
      <c r="EN79" s="112">
        <v>-1838.48591549296</v>
      </c>
      <c r="EO79" s="112">
        <v>-2030.74125874126</v>
      </c>
      <c r="EP79" s="112">
        <v>-3016.8108108108099</v>
      </c>
      <c r="EQ79" s="114">
        <v>-3335.0603621730402</v>
      </c>
    </row>
    <row r="80" spans="1:147" x14ac:dyDescent="0.25">
      <c r="A80" s="110" t="s">
        <v>357</v>
      </c>
      <c r="B80" s="110">
        <v>5476</v>
      </c>
      <c r="C80" s="110"/>
      <c r="D80" s="185">
        <v>-84.258027254649704</v>
      </c>
      <c r="E80" s="185">
        <v>177.185187775369</v>
      </c>
      <c r="F80" s="185">
        <v>33.5110336693146</v>
      </c>
      <c r="G80" s="185">
        <v>12.410459129421</v>
      </c>
      <c r="H80" s="185">
        <v>578.45536707453005</v>
      </c>
      <c r="I80" s="185">
        <v>18.140458719640201</v>
      </c>
      <c r="J80" s="185">
        <v>341.527248140756</v>
      </c>
      <c r="K80" s="185">
        <v>538.45767431563002</v>
      </c>
      <c r="L80" s="185">
        <v>184.577045241967</v>
      </c>
      <c r="M80" s="185">
        <v>-6.0797950683035298</v>
      </c>
      <c r="N80" s="185">
        <v>20.6720789817232</v>
      </c>
      <c r="O80" s="185">
        <v>21.289164011226301</v>
      </c>
      <c r="P80" s="185">
        <v>14.278335854712701</v>
      </c>
      <c r="Q80" s="185">
        <v>3.6626282848718699</v>
      </c>
      <c r="R80" s="185">
        <v>2.3696728520132702</v>
      </c>
      <c r="S80" s="185">
        <v>39.492821355499103</v>
      </c>
      <c r="T80" s="185">
        <v>10.9252399204744</v>
      </c>
      <c r="U80" s="185">
        <v>12.537909473493301</v>
      </c>
      <c r="V80" s="186">
        <v>6.3688824849920804</v>
      </c>
      <c r="W80" s="186">
        <v>12.821539167179401</v>
      </c>
      <c r="X80" s="186">
        <v>45.0921448887525</v>
      </c>
      <c r="Y80" s="186">
        <v>57.304114397382698</v>
      </c>
      <c r="Z80" s="186">
        <v>0.65296282426250096</v>
      </c>
      <c r="AA80" s="186">
        <v>11.8007603764727</v>
      </c>
      <c r="AB80" s="186">
        <v>43.169269214707498</v>
      </c>
      <c r="AC80" s="186">
        <v>2.22712043714774</v>
      </c>
      <c r="AD80" s="186">
        <v>7.3146717600019704</v>
      </c>
      <c r="AE80" s="186">
        <v>0.436998928951708</v>
      </c>
      <c r="AF80" s="186">
        <v>0.16893768799672301</v>
      </c>
      <c r="AG80" s="186">
        <v>0</v>
      </c>
      <c r="AH80" s="186">
        <v>67.004123161535105</v>
      </c>
      <c r="AI80" s="186">
        <v>82.405140524227207</v>
      </c>
      <c r="AJ80" s="186">
        <v>73.207052194061106</v>
      </c>
      <c r="AK80" s="186">
        <v>34.702894422795602</v>
      </c>
      <c r="AL80" s="186">
        <v>49.567937970682401</v>
      </c>
      <c r="AM80" s="186">
        <v>44.453152128052501</v>
      </c>
      <c r="AN80" s="186">
        <v>-2.7959986976967701</v>
      </c>
      <c r="AO80" s="186">
        <v>-1.94792130436181</v>
      </c>
      <c r="AP80" s="186">
        <v>-2.0297863705080599</v>
      </c>
      <c r="AQ80" s="186">
        <v>-1.8669084887349101</v>
      </c>
      <c r="AR80" s="186">
        <v>-2.2142798300908102</v>
      </c>
      <c r="AS80" s="186">
        <v>-2.0141227903020198</v>
      </c>
      <c r="AT80" s="186">
        <v>-1.6723552043677701</v>
      </c>
      <c r="AU80" s="186">
        <v>-2.1919979999337</v>
      </c>
      <c r="AV80" s="186">
        <v>-2.1074135406480199</v>
      </c>
      <c r="AW80" s="186">
        <v>1.08272551146679</v>
      </c>
      <c r="AX80" s="186">
        <v>1.0024707738615699</v>
      </c>
      <c r="AY80" s="186">
        <v>0.53305710540378404</v>
      </c>
      <c r="AZ80" s="186">
        <v>0.881307500312424</v>
      </c>
      <c r="BA80" s="186">
        <v>1.8642463877781501</v>
      </c>
      <c r="BB80" s="186">
        <v>2.07057158211882</v>
      </c>
      <c r="BC80" s="186">
        <v>1.81347824270533</v>
      </c>
      <c r="BD80" s="186">
        <v>2.0998883791996801</v>
      </c>
      <c r="BE80" s="186">
        <v>2.9597340057905899</v>
      </c>
      <c r="BF80" s="187">
        <v>90.943409420339904</v>
      </c>
      <c r="BG80" s="187">
        <v>121.538726115296</v>
      </c>
      <c r="BH80" s="187">
        <v>123.04104698434401</v>
      </c>
      <c r="BI80" s="187">
        <v>113.032842198813</v>
      </c>
      <c r="BJ80" s="187">
        <v>99.585867639948901</v>
      </c>
      <c r="BK80" s="187">
        <v>98.313842846043201</v>
      </c>
      <c r="BL80" s="187">
        <v>156.26701924670999</v>
      </c>
      <c r="BM80" s="187">
        <v>107.104642730386</v>
      </c>
      <c r="BN80" s="187">
        <v>108.073962358792</v>
      </c>
      <c r="BO80" s="186">
        <v>751.85268744882399</v>
      </c>
      <c r="BP80" s="186">
        <v>277.86778912111703</v>
      </c>
      <c r="BQ80" s="186">
        <v>72.744513871217094</v>
      </c>
      <c r="BR80" s="186">
        <v>14.315285475296401</v>
      </c>
      <c r="BS80" s="186">
        <v>28.428377405428702</v>
      </c>
      <c r="BT80" s="186">
        <v>31.013664112452901</v>
      </c>
      <c r="BU80" s="186">
        <v>51.107917531952097</v>
      </c>
      <c r="BV80" s="186">
        <v>65.637476077551497</v>
      </c>
      <c r="BW80" s="186">
        <v>224.46030129196299</v>
      </c>
      <c r="BX80" s="186">
        <v>10.4184369525736</v>
      </c>
      <c r="BY80" s="186">
        <v>11.0099888832874</v>
      </c>
      <c r="BZ80" s="186">
        <v>12.145438529359099</v>
      </c>
      <c r="CA80" s="186">
        <v>6.0625711209500102</v>
      </c>
      <c r="CB80" s="186">
        <v>11.461481726993499</v>
      </c>
      <c r="CC80" s="186">
        <v>12.383051554360501</v>
      </c>
      <c r="CD80" s="186">
        <v>18.827783434554199</v>
      </c>
      <c r="CE80" s="186">
        <v>16.907674705653399</v>
      </c>
      <c r="CF80" s="186">
        <v>16.4823354085189</v>
      </c>
      <c r="CG80" s="186">
        <v>1.5232973068278699</v>
      </c>
      <c r="CH80" s="186">
        <v>4.2627358975130996</v>
      </c>
      <c r="CI80" s="186">
        <v>16.149736352100099</v>
      </c>
      <c r="CJ80" s="186">
        <v>31.1926127880139</v>
      </c>
      <c r="CK80" s="186">
        <v>31.407032345902199</v>
      </c>
      <c r="CL80" s="186">
        <v>31.418706403447601</v>
      </c>
      <c r="CM80" s="186">
        <v>36.752155591806201</v>
      </c>
      <c r="CN80" s="186">
        <v>30.0144001861314</v>
      </c>
      <c r="CO80" s="186">
        <v>16.851888377066199</v>
      </c>
      <c r="CP80" s="113">
        <v>7.1428726571239904</v>
      </c>
      <c r="CQ80" s="113">
        <v>4.0769270900392804</v>
      </c>
      <c r="CR80" s="113">
        <v>2.0631325733265902</v>
      </c>
      <c r="CS80" s="113">
        <v>15.345275232412799</v>
      </c>
      <c r="CT80" s="113">
        <v>30.6961370642323</v>
      </c>
      <c r="CU80" s="113">
        <v>44.552228147812002</v>
      </c>
      <c r="CV80" s="113">
        <v>49.929298438952301</v>
      </c>
      <c r="CW80" s="113">
        <v>58.121446066322697</v>
      </c>
      <c r="CX80" s="113">
        <v>53.976206722474998</v>
      </c>
      <c r="CY80" s="186">
        <v>-2.3353876835366099</v>
      </c>
      <c r="CZ80" s="186">
        <v>-2.3079178969624801</v>
      </c>
      <c r="DA80" s="186">
        <v>-2.1417505951868701</v>
      </c>
      <c r="DB80" s="186">
        <v>-2.19802650905695</v>
      </c>
      <c r="DC80" s="186">
        <v>-2.1462324778694901</v>
      </c>
      <c r="DD80" s="186">
        <v>-2.0132616622847599</v>
      </c>
      <c r="DE80" s="186">
        <v>-1.92496245080811</v>
      </c>
      <c r="DF80" s="186">
        <v>-1.9587391406305299</v>
      </c>
      <c r="DG80" s="186">
        <v>-2.0030402356833199</v>
      </c>
      <c r="DH80" s="186">
        <v>6.9240406814456898</v>
      </c>
      <c r="DI80" s="186">
        <v>5.43562492638919</v>
      </c>
      <c r="DJ80" s="186">
        <v>4.4189485817938499</v>
      </c>
      <c r="DK80" s="186">
        <v>1.83234121274317</v>
      </c>
      <c r="DL80" s="186">
        <v>1.07286540547664</v>
      </c>
      <c r="DM80" s="186">
        <v>1.28156826298337</v>
      </c>
      <c r="DN80" s="186">
        <v>1.4904298976225001</v>
      </c>
      <c r="DO80" s="186">
        <v>1.7655111312651499</v>
      </c>
      <c r="DP80" s="186">
        <v>2.1454762675368602</v>
      </c>
      <c r="DQ80" s="187">
        <v>101.172599111997</v>
      </c>
      <c r="DR80" s="187">
        <v>103.37674563467399</v>
      </c>
      <c r="DS80" s="187">
        <v>105.915081221056</v>
      </c>
      <c r="DT80" s="187">
        <v>102.074358584821</v>
      </c>
      <c r="DU80" s="187">
        <v>108.98277896583799</v>
      </c>
      <c r="DV80" s="187">
        <v>109.99674826733001</v>
      </c>
      <c r="DW80" s="187">
        <v>118.220625082116</v>
      </c>
      <c r="DX80" s="187">
        <v>115.185377156115</v>
      </c>
      <c r="DY80" s="187">
        <v>114.06907287540599</v>
      </c>
      <c r="DZ80" s="113">
        <v>248</v>
      </c>
      <c r="EA80" s="113">
        <v>249</v>
      </c>
      <c r="EB80" s="113">
        <v>286</v>
      </c>
      <c r="EC80" s="113">
        <v>299</v>
      </c>
      <c r="ED80" s="113">
        <v>298</v>
      </c>
      <c r="EE80" s="113">
        <v>314</v>
      </c>
      <c r="EF80" s="113">
        <v>317</v>
      </c>
      <c r="EG80" s="113">
        <v>317</v>
      </c>
      <c r="EH80" s="113">
        <v>322</v>
      </c>
      <c r="EI80" s="112">
        <v>-4854.10080645161</v>
      </c>
      <c r="EJ80" s="112">
        <v>-5224.1646586345396</v>
      </c>
      <c r="EK80" s="112">
        <v>-2850.07342657343</v>
      </c>
      <c r="EL80" s="112">
        <v>1185.0133779264199</v>
      </c>
      <c r="EM80" s="112">
        <v>1114.53020134228</v>
      </c>
      <c r="EN80" s="112">
        <v>1529.0828025477699</v>
      </c>
      <c r="EO80" s="112">
        <v>-144.274447949527</v>
      </c>
      <c r="EP80" s="112">
        <v>-468.567823343849</v>
      </c>
      <c r="EQ80" s="114">
        <v>-903.31055900621095</v>
      </c>
    </row>
    <row r="81" spans="1:147" x14ac:dyDescent="0.25">
      <c r="A81" s="110" t="s">
        <v>356</v>
      </c>
      <c r="B81" s="110">
        <v>5813</v>
      </c>
      <c r="C81" s="110"/>
      <c r="D81" s="185">
        <v>64.639916796475703</v>
      </c>
      <c r="E81" s="185">
        <v>204.82630608962299</v>
      </c>
      <c r="F81" s="185">
        <v>168.773158028355</v>
      </c>
      <c r="G81" s="185">
        <v>95.596721985223695</v>
      </c>
      <c r="H81" s="185">
        <v>211.63546660566601</v>
      </c>
      <c r="I81" s="185">
        <v>102.652435054968</v>
      </c>
      <c r="J81" s="185">
        <v>10.3019255134021</v>
      </c>
      <c r="K81" s="185">
        <v>4.1886666266556798</v>
      </c>
      <c r="L81" s="185">
        <v>70.2546762650923</v>
      </c>
      <c r="M81" s="185">
        <v>8.4368531845797392</v>
      </c>
      <c r="N81" s="185">
        <v>16.414634608690701</v>
      </c>
      <c r="O81" s="185">
        <v>18.6848399277381</v>
      </c>
      <c r="P81" s="185">
        <v>15.490192961582499</v>
      </c>
      <c r="Q81" s="185">
        <v>20.233883898251701</v>
      </c>
      <c r="R81" s="185">
        <v>21.670492719841398</v>
      </c>
      <c r="S81" s="185">
        <v>14.4955305616097</v>
      </c>
      <c r="T81" s="185">
        <v>11.0270985813123</v>
      </c>
      <c r="U81" s="185">
        <v>28.374160883745599</v>
      </c>
      <c r="V81" s="186">
        <v>12.476298751101501</v>
      </c>
      <c r="W81" s="186">
        <v>9.8713953657398594</v>
      </c>
      <c r="X81" s="186">
        <v>16.1109414756592</v>
      </c>
      <c r="Y81" s="186">
        <v>16.088890177230901</v>
      </c>
      <c r="Z81" s="186">
        <v>10.7030787990654</v>
      </c>
      <c r="AA81" s="186">
        <v>21.229416783344401</v>
      </c>
      <c r="AB81" s="186">
        <v>62.201552022569302</v>
      </c>
      <c r="AC81" s="186">
        <v>74.740349959092299</v>
      </c>
      <c r="AD81" s="186">
        <v>38.804063703794199</v>
      </c>
      <c r="AE81" s="186">
        <v>198.11996247109201</v>
      </c>
      <c r="AF81" s="186">
        <v>164.81199416952001</v>
      </c>
      <c r="AG81" s="186">
        <v>178.800087889618</v>
      </c>
      <c r="AH81" s="186">
        <v>177.28758441678801</v>
      </c>
      <c r="AI81" s="186">
        <v>157.487254887669</v>
      </c>
      <c r="AJ81" s="186">
        <v>143.99342327721399</v>
      </c>
      <c r="AK81" s="186">
        <v>127.291865261583</v>
      </c>
      <c r="AL81" s="186">
        <v>198.890564692753</v>
      </c>
      <c r="AM81" s="186">
        <v>162.320672637011</v>
      </c>
      <c r="AN81" s="186">
        <v>1.7423238902215401</v>
      </c>
      <c r="AO81" s="186">
        <v>2.2624679706207398</v>
      </c>
      <c r="AP81" s="186">
        <v>2.3203915752197801</v>
      </c>
      <c r="AQ81" s="186">
        <v>1.9786417333258199</v>
      </c>
      <c r="AR81" s="186">
        <v>1.7838428332537499</v>
      </c>
      <c r="AS81" s="186">
        <v>1.2405425983129501</v>
      </c>
      <c r="AT81" s="186">
        <v>1.2156148558489901</v>
      </c>
      <c r="AU81" s="186">
        <v>0.86761157497780395</v>
      </c>
      <c r="AV81" s="186">
        <v>0.61827700897986904</v>
      </c>
      <c r="AW81" s="186">
        <v>12.359031748934701</v>
      </c>
      <c r="AX81" s="186">
        <v>13.147241184447701</v>
      </c>
      <c r="AY81" s="186">
        <v>15.391593414356599</v>
      </c>
      <c r="AZ81" s="186">
        <v>14.809354902363999</v>
      </c>
      <c r="BA81" s="186">
        <v>14.8853753834834</v>
      </c>
      <c r="BB81" s="186">
        <v>14.4410518221354</v>
      </c>
      <c r="BC81" s="186">
        <v>11.921136035426301</v>
      </c>
      <c r="BD81" s="186">
        <v>11.0349422260915</v>
      </c>
      <c r="BE81" s="186">
        <v>10.8759177913358</v>
      </c>
      <c r="BF81" s="187">
        <v>97.8666679700451</v>
      </c>
      <c r="BG81" s="187">
        <v>105.853555908784</v>
      </c>
      <c r="BH81" s="187">
        <v>105.947484828584</v>
      </c>
      <c r="BI81" s="187">
        <v>102.732137490562</v>
      </c>
      <c r="BJ81" s="187">
        <v>107.68011966601399</v>
      </c>
      <c r="BK81" s="187">
        <v>109.253770663959</v>
      </c>
      <c r="BL81" s="187">
        <v>103.93932066294001</v>
      </c>
      <c r="BM81" s="187">
        <v>100.867226118902</v>
      </c>
      <c r="BN81" s="187">
        <v>122.12476092791201</v>
      </c>
      <c r="BO81" s="186">
        <v>62.6399103016605</v>
      </c>
      <c r="BP81" s="186">
        <v>75.608651580906198</v>
      </c>
      <c r="BQ81" s="186">
        <v>70.722689363508394</v>
      </c>
      <c r="BR81" s="186">
        <v>87.174162443608097</v>
      </c>
      <c r="BS81" s="186">
        <v>139.51302120550901</v>
      </c>
      <c r="BT81" s="186">
        <v>140.602412649466</v>
      </c>
      <c r="BU81" s="186">
        <v>44.503505579290298</v>
      </c>
      <c r="BV81" s="186">
        <v>17.8647805755195</v>
      </c>
      <c r="BW81" s="186">
        <v>21.0731011879048</v>
      </c>
      <c r="BX81" s="186">
        <v>12.877179380300699</v>
      </c>
      <c r="BY81" s="186">
        <v>14.446754545418599</v>
      </c>
      <c r="BZ81" s="186">
        <v>14.4408115120287</v>
      </c>
      <c r="CA81" s="186">
        <v>14.317610938002799</v>
      </c>
      <c r="CB81" s="186">
        <v>16.0040462777378</v>
      </c>
      <c r="CC81" s="186">
        <v>18.532773985329101</v>
      </c>
      <c r="CD81" s="186">
        <v>18.138139568332299</v>
      </c>
      <c r="CE81" s="186">
        <v>16.552824224859702</v>
      </c>
      <c r="CF81" s="186">
        <v>19.629305183024901</v>
      </c>
      <c r="CG81" s="186">
        <v>20.377638485629699</v>
      </c>
      <c r="CH81" s="186">
        <v>19.406271731734801</v>
      </c>
      <c r="CI81" s="186">
        <v>21.044435288130501</v>
      </c>
      <c r="CJ81" s="186">
        <v>17.022900116425902</v>
      </c>
      <c r="CK81" s="186">
        <v>13.0359621362193</v>
      </c>
      <c r="CL81" s="186">
        <v>14.905331320641899</v>
      </c>
      <c r="CM81" s="186">
        <v>33.699193865979403</v>
      </c>
      <c r="CN81" s="186">
        <v>52.614660400301503</v>
      </c>
      <c r="CO81" s="186">
        <v>54.008145692739198</v>
      </c>
      <c r="CP81" s="113">
        <v>180.76563786122301</v>
      </c>
      <c r="CQ81" s="113">
        <v>177.712153655425</v>
      </c>
      <c r="CR81" s="113">
        <v>181.98153908539501</v>
      </c>
      <c r="CS81" s="113">
        <v>182.56232608591901</v>
      </c>
      <c r="CT81" s="113">
        <v>174.55683825112499</v>
      </c>
      <c r="CU81" s="113">
        <v>164.01148016796699</v>
      </c>
      <c r="CV81" s="113">
        <v>156.215482274724</v>
      </c>
      <c r="CW81" s="113">
        <v>161.01040192049399</v>
      </c>
      <c r="CX81" s="113">
        <v>158.50372901431399</v>
      </c>
      <c r="CY81" s="186">
        <v>3.7755576179497701</v>
      </c>
      <c r="CZ81" s="186">
        <v>3.2248576707940502</v>
      </c>
      <c r="DA81" s="186">
        <v>2.8281847894210701</v>
      </c>
      <c r="DB81" s="186">
        <v>2.4361332978697599</v>
      </c>
      <c r="DC81" s="186">
        <v>2.0207450924685699</v>
      </c>
      <c r="DD81" s="186">
        <v>1.90935320482128</v>
      </c>
      <c r="DE81" s="186">
        <v>1.6912052773947499</v>
      </c>
      <c r="DF81" s="186">
        <v>1.4043566245902499</v>
      </c>
      <c r="DG81" s="186">
        <v>1.11230572603247</v>
      </c>
      <c r="DH81" s="186">
        <v>14.0786319476349</v>
      </c>
      <c r="DI81" s="186">
        <v>13.837336326216301</v>
      </c>
      <c r="DJ81" s="186">
        <v>13.892853709603401</v>
      </c>
      <c r="DK81" s="186">
        <v>14.079732456902599</v>
      </c>
      <c r="DL81" s="186">
        <v>14.127941067198901</v>
      </c>
      <c r="DM81" s="186">
        <v>14.509913888208599</v>
      </c>
      <c r="DN81" s="186">
        <v>14.2578008068802</v>
      </c>
      <c r="DO81" s="186">
        <v>13.3776563608522</v>
      </c>
      <c r="DP81" s="186">
        <v>12.516970150908</v>
      </c>
      <c r="DQ81" s="187">
        <v>102.642115889162</v>
      </c>
      <c r="DR81" s="187">
        <v>103.98715438944799</v>
      </c>
      <c r="DS81" s="187">
        <v>103.49410868330899</v>
      </c>
      <c r="DT81" s="187">
        <v>102.74747971004101</v>
      </c>
      <c r="DU81" s="187">
        <v>104.054862213459</v>
      </c>
      <c r="DV81" s="187">
        <v>106.306317508015</v>
      </c>
      <c r="DW81" s="187">
        <v>105.900280780975</v>
      </c>
      <c r="DX81" s="187">
        <v>104.79931006846699</v>
      </c>
      <c r="DY81" s="187">
        <v>108.96170914076799</v>
      </c>
      <c r="DZ81" s="113">
        <v>406</v>
      </c>
      <c r="EA81" s="113">
        <v>418</v>
      </c>
      <c r="EB81" s="113">
        <v>430</v>
      </c>
      <c r="EC81" s="113">
        <v>446</v>
      </c>
      <c r="ED81" s="113">
        <v>470</v>
      </c>
      <c r="EE81" s="113">
        <v>480</v>
      </c>
      <c r="EF81" s="113">
        <v>492</v>
      </c>
      <c r="EG81" s="113">
        <v>495</v>
      </c>
      <c r="EH81" s="113">
        <v>506</v>
      </c>
      <c r="EI81" s="112">
        <v>10937.421182266</v>
      </c>
      <c r="EJ81" s="112">
        <v>9891.8923444976099</v>
      </c>
      <c r="EK81" s="112">
        <v>9039.7186046511597</v>
      </c>
      <c r="EL81" s="112">
        <v>8768.7623318385595</v>
      </c>
      <c r="EM81" s="112">
        <v>7510.1595744680899</v>
      </c>
      <c r="EN81" s="112">
        <v>7311.7395833333303</v>
      </c>
      <c r="EO81" s="112">
        <v>16385.914634146298</v>
      </c>
      <c r="EP81" s="112">
        <v>35271.709090909098</v>
      </c>
      <c r="EQ81" s="114">
        <v>35619.857707509902</v>
      </c>
    </row>
    <row r="82" spans="1:147" x14ac:dyDescent="0.25">
      <c r="A82" s="110" t="s">
        <v>355</v>
      </c>
      <c r="B82" s="110">
        <v>5601</v>
      </c>
      <c r="C82" s="110"/>
      <c r="D82" s="185">
        <v>47.484230416258399</v>
      </c>
      <c r="E82" s="185">
        <v>522.79843263089697</v>
      </c>
      <c r="F82" s="185">
        <v>100</v>
      </c>
      <c r="G82" s="185">
        <v>91.9582814524789</v>
      </c>
      <c r="H82" s="185">
        <v>139.45029034538899</v>
      </c>
      <c r="I82" s="185">
        <v>134.84042373294699</v>
      </c>
      <c r="J82" s="185">
        <v>200.52420929123599</v>
      </c>
      <c r="K82" s="185">
        <v>100</v>
      </c>
      <c r="L82" s="185">
        <v>55.770640969204202</v>
      </c>
      <c r="M82" s="185">
        <v>6.1429578630503201</v>
      </c>
      <c r="N82" s="185">
        <v>7.6649838563438903</v>
      </c>
      <c r="O82" s="185">
        <v>20.394472062510999</v>
      </c>
      <c r="P82" s="185">
        <v>0.72466126951783605</v>
      </c>
      <c r="Q82" s="185">
        <v>9.5313460291494305</v>
      </c>
      <c r="R82" s="185">
        <v>7.1605161278735503</v>
      </c>
      <c r="S82" s="185">
        <v>2.6329521790374701</v>
      </c>
      <c r="T82" s="185">
        <v>14.7259130554627</v>
      </c>
      <c r="U82" s="185">
        <v>4.5676450401711799</v>
      </c>
      <c r="V82" s="186">
        <v>19.329582987328401</v>
      </c>
      <c r="W82" s="186">
        <v>10.4865514805484</v>
      </c>
      <c r="X82" s="186">
        <v>5.4571362412847897</v>
      </c>
      <c r="Y82" s="186">
        <v>1.53770620668253</v>
      </c>
      <c r="Z82" s="186">
        <v>7.61588510724338</v>
      </c>
      <c r="AA82" s="186">
        <v>6.1188375255954996</v>
      </c>
      <c r="AB82" s="186">
        <v>1.86785876394242</v>
      </c>
      <c r="AC82" s="186">
        <v>6.6609596278977898</v>
      </c>
      <c r="AD82" s="186">
        <v>8.3481517754506402</v>
      </c>
      <c r="AE82" s="186">
        <v>101.69362122152999</v>
      </c>
      <c r="AF82" s="186">
        <v>115.305179401594</v>
      </c>
      <c r="AG82" s="186">
        <v>84.846262349809393</v>
      </c>
      <c r="AH82" s="186">
        <v>100.239977899255</v>
      </c>
      <c r="AI82" s="186">
        <v>85.026554812270504</v>
      </c>
      <c r="AJ82" s="186">
        <v>79.637809495630407</v>
      </c>
      <c r="AK82" s="186">
        <v>91.965877206791603</v>
      </c>
      <c r="AL82" s="186">
        <v>52.799354374844903</v>
      </c>
      <c r="AM82" s="186">
        <v>65.868492037676901</v>
      </c>
      <c r="AN82" s="186">
        <v>1.56411439787761</v>
      </c>
      <c r="AO82" s="186">
        <v>2.08865121978585</v>
      </c>
      <c r="AP82" s="186">
        <v>1.74048375027242</v>
      </c>
      <c r="AQ82" s="186">
        <v>1.7720394142010401</v>
      </c>
      <c r="AR82" s="186">
        <v>1.53195867481899</v>
      </c>
      <c r="AS82" s="186">
        <v>-0.32868122030317498</v>
      </c>
      <c r="AT82" s="186">
        <v>-1.5705203188108401</v>
      </c>
      <c r="AU82" s="186">
        <v>-0.83332930043611297</v>
      </c>
      <c r="AV82" s="186">
        <v>-0.38133489765665801</v>
      </c>
      <c r="AW82" s="186">
        <v>19.461539976756502</v>
      </c>
      <c r="AX82" s="186">
        <v>6.40626976728747</v>
      </c>
      <c r="AY82" s="186">
        <v>13.2077519164843</v>
      </c>
      <c r="AZ82" s="186">
        <v>10.5652695432596</v>
      </c>
      <c r="BA82" s="186">
        <v>4.1486130135999</v>
      </c>
      <c r="BB82" s="186">
        <v>4.7660201220815201</v>
      </c>
      <c r="BC82" s="186">
        <v>1.65162637889321</v>
      </c>
      <c r="BD82" s="186">
        <v>1.7506399964339701</v>
      </c>
      <c r="BE82" s="186">
        <v>2.6897080888229898</v>
      </c>
      <c r="BF82" s="187">
        <v>89.481875734846696</v>
      </c>
      <c r="BG82" s="187">
        <v>103.46328828030001</v>
      </c>
      <c r="BH82" s="187">
        <v>109.802275833327</v>
      </c>
      <c r="BI82" s="187">
        <v>92.533849811295596</v>
      </c>
      <c r="BJ82" s="187">
        <v>107.42833940681599</v>
      </c>
      <c r="BK82" s="187">
        <v>102.109391852982</v>
      </c>
      <c r="BL82" s="187">
        <v>99.414256499099395</v>
      </c>
      <c r="BM82" s="187">
        <v>113.819955249545</v>
      </c>
      <c r="BN82" s="187">
        <v>101.51934525437299</v>
      </c>
      <c r="BO82" s="186">
        <v>336.36426669737199</v>
      </c>
      <c r="BP82" s="186">
        <v>256.91314761327402</v>
      </c>
      <c r="BQ82" s="186">
        <v>3653.90782820616</v>
      </c>
      <c r="BR82" s="186">
        <v>119.85666569659099</v>
      </c>
      <c r="BS82" s="186">
        <v>224.21165759824899</v>
      </c>
      <c r="BT82" s="186">
        <v>382.46065172976301</v>
      </c>
      <c r="BU82" s="186">
        <v>347.97619764041298</v>
      </c>
      <c r="BV82" s="186">
        <v>444.95755658391499</v>
      </c>
      <c r="BW82" s="186">
        <v>266.26150712920298</v>
      </c>
      <c r="BX82" s="186">
        <v>11.1505754246334</v>
      </c>
      <c r="BY82" s="186">
        <v>8.2664740144069295</v>
      </c>
      <c r="BZ82" s="186">
        <v>9.0167984445018696</v>
      </c>
      <c r="CA82" s="186">
        <v>9.2313990728314508</v>
      </c>
      <c r="CB82" s="186">
        <v>9.2028231222179109</v>
      </c>
      <c r="CC82" s="186">
        <v>9.4423905033236704</v>
      </c>
      <c r="CD82" s="186">
        <v>8.4661069799879094</v>
      </c>
      <c r="CE82" s="186">
        <v>7.44469582683901</v>
      </c>
      <c r="CF82" s="186">
        <v>8.0860725520753398</v>
      </c>
      <c r="CG82" s="186">
        <v>14.771053226760399</v>
      </c>
      <c r="CH82" s="186">
        <v>15.4522697635143</v>
      </c>
      <c r="CI82" s="186">
        <v>14.0997208956572</v>
      </c>
      <c r="CJ82" s="186">
        <v>12.787953585247999</v>
      </c>
      <c r="CK82" s="186">
        <v>9.5260582393754802</v>
      </c>
      <c r="CL82" s="186">
        <v>6.3145733461042104</v>
      </c>
      <c r="CM82" s="186">
        <v>4.6024800411250402</v>
      </c>
      <c r="CN82" s="186">
        <v>4.9018446075367903</v>
      </c>
      <c r="CO82" s="186">
        <v>6.1867102743292497</v>
      </c>
      <c r="CP82" s="113">
        <v>132.483372577648</v>
      </c>
      <c r="CQ82" s="113">
        <v>123.079752169462</v>
      </c>
      <c r="CR82" s="113">
        <v>107.490349683765</v>
      </c>
      <c r="CS82" s="113">
        <v>101.826629914772</v>
      </c>
      <c r="CT82" s="113">
        <v>96.821409502554303</v>
      </c>
      <c r="CU82" s="113">
        <v>92.325340048186703</v>
      </c>
      <c r="CV82" s="113">
        <v>88.000983984153606</v>
      </c>
      <c r="CW82" s="113">
        <v>80.392646253642795</v>
      </c>
      <c r="CX82" s="113">
        <v>74.2275352104311</v>
      </c>
      <c r="CY82" s="186">
        <v>1.4830191778566399</v>
      </c>
      <c r="CZ82" s="186">
        <v>1.5333470380238801</v>
      </c>
      <c r="DA82" s="186">
        <v>1.61720638755452</v>
      </c>
      <c r="DB82" s="186">
        <v>1.63469857520146</v>
      </c>
      <c r="DC82" s="186">
        <v>1.7291920542336601</v>
      </c>
      <c r="DD82" s="186">
        <v>1.3499571895287199</v>
      </c>
      <c r="DE82" s="186">
        <v>0.65328409620805405</v>
      </c>
      <c r="DF82" s="186">
        <v>7.7054420872375795E-2</v>
      </c>
      <c r="DG82" s="186">
        <v>-0.30438170687527599</v>
      </c>
      <c r="DH82" s="186">
        <v>9.8404742058087393</v>
      </c>
      <c r="DI82" s="186">
        <v>8.6699903054440401</v>
      </c>
      <c r="DJ82" s="186">
        <v>10.5668932757793</v>
      </c>
      <c r="DK82" s="186">
        <v>11.543683247071201</v>
      </c>
      <c r="DL82" s="186">
        <v>10.877446789222599</v>
      </c>
      <c r="DM82" s="186">
        <v>7.8212640544368703</v>
      </c>
      <c r="DN82" s="186">
        <v>6.90052264816216</v>
      </c>
      <c r="DO82" s="186">
        <v>4.3736120504314799</v>
      </c>
      <c r="DP82" s="186">
        <v>2.9785020387615</v>
      </c>
      <c r="DQ82" s="187">
        <v>102.87337728366499</v>
      </c>
      <c r="DR82" s="187">
        <v>101.142741795147</v>
      </c>
      <c r="DS82" s="187">
        <v>100.06715662613399</v>
      </c>
      <c r="DT82" s="187">
        <v>99.326974723314393</v>
      </c>
      <c r="DU82" s="187">
        <v>100.05459818057599</v>
      </c>
      <c r="DV82" s="187">
        <v>103.062060002137</v>
      </c>
      <c r="DW82" s="187">
        <v>102.269219421337</v>
      </c>
      <c r="DX82" s="187">
        <v>103.25046740319</v>
      </c>
      <c r="DY82" s="187">
        <v>105.04553539789499</v>
      </c>
      <c r="DZ82" s="113">
        <v>2102</v>
      </c>
      <c r="EA82" s="113">
        <v>2180</v>
      </c>
      <c r="EB82" s="113">
        <v>2218</v>
      </c>
      <c r="EC82" s="113">
        <v>2235</v>
      </c>
      <c r="ED82" s="113">
        <v>2250</v>
      </c>
      <c r="EE82" s="113">
        <v>2238</v>
      </c>
      <c r="EF82" s="113">
        <v>2235</v>
      </c>
      <c r="EG82" s="113">
        <v>2251</v>
      </c>
      <c r="EH82" s="113">
        <v>2229</v>
      </c>
      <c r="EI82" s="112">
        <v>2681.8824928639401</v>
      </c>
      <c r="EJ82" s="112">
        <v>2281.05779816514</v>
      </c>
      <c r="EK82" s="112">
        <v>976.23489630297604</v>
      </c>
      <c r="EL82" s="112">
        <v>971.78836689037996</v>
      </c>
      <c r="EM82" s="112">
        <v>784.65777777777805</v>
      </c>
      <c r="EN82" s="112">
        <v>668.61706881143903</v>
      </c>
      <c r="EO82" s="112">
        <v>597.25324384787496</v>
      </c>
      <c r="EP82" s="112">
        <v>-654.39449133718301</v>
      </c>
      <c r="EQ82" s="114">
        <v>-482.02781516375097</v>
      </c>
    </row>
    <row r="83" spans="1:147" x14ac:dyDescent="0.25">
      <c r="A83" s="110" t="s">
        <v>354</v>
      </c>
      <c r="B83" s="110">
        <v>5628</v>
      </c>
      <c r="C83" s="110"/>
      <c r="D83" s="185">
        <v>6.1158625067645902</v>
      </c>
      <c r="E83" s="185">
        <v>23.466769659031801</v>
      </c>
      <c r="F83" s="185">
        <v>-2.1678949441757198</v>
      </c>
      <c r="G83" s="185">
        <v>100</v>
      </c>
      <c r="H83" s="185">
        <v>123.05379017263201</v>
      </c>
      <c r="I83" s="185">
        <v>319.12338931806897</v>
      </c>
      <c r="J83" s="185">
        <v>73.626260860633806</v>
      </c>
      <c r="K83" s="185">
        <v>1971.6472451718901</v>
      </c>
      <c r="L83" s="185">
        <v>495.14104533128602</v>
      </c>
      <c r="M83" s="185">
        <v>0.92727556023552904</v>
      </c>
      <c r="N83" s="185">
        <v>3.5642632093579101</v>
      </c>
      <c r="O83" s="185">
        <v>-1.8917613092151999</v>
      </c>
      <c r="P83" s="185">
        <v>10.991474598606899</v>
      </c>
      <c r="Q83" s="185">
        <v>6.8289303942369903</v>
      </c>
      <c r="R83" s="185">
        <v>11.6201799950836</v>
      </c>
      <c r="S83" s="185">
        <v>4.0104627014752703</v>
      </c>
      <c r="T83" s="185">
        <v>6.3438140790207198</v>
      </c>
      <c r="U83" s="185">
        <v>7.9562757665309496</v>
      </c>
      <c r="V83" s="186">
        <v>13.273022107488201</v>
      </c>
      <c r="W83" s="186">
        <v>13.6068487998675</v>
      </c>
      <c r="X83" s="186">
        <v>46.1522983921774</v>
      </c>
      <c r="Y83" s="186">
        <v>47.941993928233401</v>
      </c>
      <c r="Z83" s="186">
        <v>5.6214356012085096</v>
      </c>
      <c r="AA83" s="186">
        <v>3.9570137611026599</v>
      </c>
      <c r="AB83" s="186">
        <v>5.3699342641567904</v>
      </c>
      <c r="AC83" s="186">
        <v>0.56429200683813197</v>
      </c>
      <c r="AD83" s="186">
        <v>1.7158163564483599</v>
      </c>
      <c r="AE83" s="186">
        <v>15.811866036607</v>
      </c>
      <c r="AF83" s="186">
        <v>32.991894999051901</v>
      </c>
      <c r="AG83" s="186">
        <v>164.19382652289599</v>
      </c>
      <c r="AH83" s="186">
        <v>161.420671752445</v>
      </c>
      <c r="AI83" s="186">
        <v>172.371909542841</v>
      </c>
      <c r="AJ83" s="186">
        <v>126.974467281811</v>
      </c>
      <c r="AK83" s="186">
        <v>154.038044754124</v>
      </c>
      <c r="AL83" s="186">
        <v>143.61131282085401</v>
      </c>
      <c r="AM83" s="186">
        <v>144.65420776499599</v>
      </c>
      <c r="AN83" s="186">
        <v>0.69108995108938498</v>
      </c>
      <c r="AO83" s="186">
        <v>0.66346069849306799</v>
      </c>
      <c r="AP83" s="186">
        <v>0.325399356058311</v>
      </c>
      <c r="AQ83" s="186">
        <v>0.94499995148321403</v>
      </c>
      <c r="AR83" s="186">
        <v>1.94519154850583</v>
      </c>
      <c r="AS83" s="186">
        <v>1.2722633854290799</v>
      </c>
      <c r="AT83" s="186">
        <v>1.8124008763311401</v>
      </c>
      <c r="AU83" s="186">
        <v>1.4251737858807501</v>
      </c>
      <c r="AV83" s="186">
        <v>1.83919298895755</v>
      </c>
      <c r="AW83" s="186">
        <v>0.69108995108938498</v>
      </c>
      <c r="AX83" s="186">
        <v>0.66346069849306799</v>
      </c>
      <c r="AY83" s="186">
        <v>0.65229786869557704</v>
      </c>
      <c r="AZ83" s="186">
        <v>1.2139400064446599</v>
      </c>
      <c r="BA83" s="186">
        <v>7.5492186917371997</v>
      </c>
      <c r="BB83" s="186">
        <v>2.3300126761098099</v>
      </c>
      <c r="BC83" s="186">
        <v>11.6759561190984</v>
      </c>
      <c r="BD83" s="186">
        <v>2.6215148103549399</v>
      </c>
      <c r="BE83" s="186">
        <v>3.0442217552355499</v>
      </c>
      <c r="BF83" s="187">
        <v>100.93599066711499</v>
      </c>
      <c r="BG83" s="187">
        <v>103.69599652444801</v>
      </c>
      <c r="BH83" s="187">
        <v>97.829445847466403</v>
      </c>
      <c r="BI83" s="187">
        <v>112.01038610779599</v>
      </c>
      <c r="BJ83" s="187">
        <v>101.24005209255201</v>
      </c>
      <c r="BK83" s="187">
        <v>111.809860118854</v>
      </c>
      <c r="BL83" s="187">
        <v>94.470566951101702</v>
      </c>
      <c r="BM83" s="187">
        <v>105.426798407007</v>
      </c>
      <c r="BN83" s="187">
        <v>107.240048769572</v>
      </c>
      <c r="BO83" s="186">
        <v>68.458149977653903</v>
      </c>
      <c r="BP83" s="186">
        <v>47.2330441692081</v>
      </c>
      <c r="BQ83" s="186">
        <v>1.6722256043207799</v>
      </c>
      <c r="BR83" s="186">
        <v>25.830731901077399</v>
      </c>
      <c r="BS83" s="186">
        <v>31.024215965665402</v>
      </c>
      <c r="BT83" s="186">
        <v>61.362124759133501</v>
      </c>
      <c r="BU83" s="186">
        <v>72.635225651800198</v>
      </c>
      <c r="BV83" s="186">
        <v>100</v>
      </c>
      <c r="BW83" s="186">
        <v>233.92702161528501</v>
      </c>
      <c r="BX83" s="186">
        <v>4.1790787187279896</v>
      </c>
      <c r="BY83" s="186">
        <v>4.1520642753827</v>
      </c>
      <c r="BZ83" s="186">
        <v>0.40515877215836599</v>
      </c>
      <c r="CA83" s="186">
        <v>3.5423310405917499</v>
      </c>
      <c r="CB83" s="186">
        <v>4.4076841747694999</v>
      </c>
      <c r="CC83" s="186">
        <v>6.9139591759536403</v>
      </c>
      <c r="CD83" s="186">
        <v>6.8536425387477404</v>
      </c>
      <c r="CE83" s="186">
        <v>8.0845374250915203</v>
      </c>
      <c r="CF83" s="186">
        <v>7.5295318850990496</v>
      </c>
      <c r="CG83" s="186">
        <v>6.1143752339183299</v>
      </c>
      <c r="CH83" s="186">
        <v>8.5168530067060093</v>
      </c>
      <c r="CI83" s="186">
        <v>19.5788532895521</v>
      </c>
      <c r="CJ83" s="186">
        <v>29.959144970770701</v>
      </c>
      <c r="CK83" s="186">
        <v>30.325207690161601</v>
      </c>
      <c r="CL83" s="186">
        <v>28.066216411178701</v>
      </c>
      <c r="CM83" s="186">
        <v>26.363024370433099</v>
      </c>
      <c r="CN83" s="186">
        <v>16.5551795929007</v>
      </c>
      <c r="CO83" s="186">
        <v>3.4070602819792599</v>
      </c>
      <c r="CP83" s="113">
        <v>14.0250483188602</v>
      </c>
      <c r="CQ83" s="113">
        <v>14.762889690566601</v>
      </c>
      <c r="CR83" s="113">
        <v>42.085370900370897</v>
      </c>
      <c r="CS83" s="113">
        <v>76.439230738898402</v>
      </c>
      <c r="CT83" s="113">
        <v>112.453021519058</v>
      </c>
      <c r="CU83" s="113">
        <v>133.32985809011399</v>
      </c>
      <c r="CV83" s="113">
        <v>153.74294457239401</v>
      </c>
      <c r="CW83" s="113">
        <v>150.027855946443</v>
      </c>
      <c r="CX83" s="113">
        <v>146.863630510104</v>
      </c>
      <c r="CY83" s="186">
        <v>0.52389836310895399</v>
      </c>
      <c r="CZ83" s="186">
        <v>0.52044478981228404</v>
      </c>
      <c r="DA83" s="186">
        <v>0.43711588436523502</v>
      </c>
      <c r="DB83" s="186">
        <v>0.524223067336131</v>
      </c>
      <c r="DC83" s="186">
        <v>0.94038314263213796</v>
      </c>
      <c r="DD83" s="186">
        <v>1.0714526676484</v>
      </c>
      <c r="DE83" s="186">
        <v>1.28997567336458</v>
      </c>
      <c r="DF83" s="186">
        <v>1.46573356847327</v>
      </c>
      <c r="DG83" s="186">
        <v>1.6363209743691201</v>
      </c>
      <c r="DH83" s="186">
        <v>0.52389836310895399</v>
      </c>
      <c r="DI83" s="186">
        <v>0.52044478981228404</v>
      </c>
      <c r="DJ83" s="186">
        <v>0.50154112982596799</v>
      </c>
      <c r="DK83" s="186">
        <v>0.64620930954475597</v>
      </c>
      <c r="DL83" s="186">
        <v>2.2458075851919799</v>
      </c>
      <c r="DM83" s="186">
        <v>2.54247966911977</v>
      </c>
      <c r="DN83" s="186">
        <v>4.7294295568675997</v>
      </c>
      <c r="DO83" s="186">
        <v>4.9125154429603501</v>
      </c>
      <c r="DP83" s="186">
        <v>5.20615651567062</v>
      </c>
      <c r="DQ83" s="187">
        <v>104.361342661756</v>
      </c>
      <c r="DR83" s="187">
        <v>104.331928741076</v>
      </c>
      <c r="DS83" s="187">
        <v>100.34189848947899</v>
      </c>
      <c r="DT83" s="187">
        <v>103.541475470422</v>
      </c>
      <c r="DU83" s="187">
        <v>103.20158109326</v>
      </c>
      <c r="DV83" s="187">
        <v>105.75624043728401</v>
      </c>
      <c r="DW83" s="187">
        <v>103.534875990282</v>
      </c>
      <c r="DX83" s="187">
        <v>104.86330368730501</v>
      </c>
      <c r="DY83" s="187">
        <v>104.122952753223</v>
      </c>
      <c r="DZ83" s="113">
        <v>337</v>
      </c>
      <c r="EA83" s="113">
        <v>330</v>
      </c>
      <c r="EB83" s="113">
        <v>331</v>
      </c>
      <c r="EC83" s="113">
        <v>343</v>
      </c>
      <c r="ED83" s="113">
        <v>338</v>
      </c>
      <c r="EE83" s="113">
        <v>358</v>
      </c>
      <c r="EF83" s="113">
        <v>382</v>
      </c>
      <c r="EG83" s="113">
        <v>396</v>
      </c>
      <c r="EH83" s="113">
        <v>405</v>
      </c>
      <c r="EI83" s="112">
        <v>-2871.45400593472</v>
      </c>
      <c r="EJ83" s="112">
        <v>-2397.3939393939399</v>
      </c>
      <c r="EK83" s="112">
        <v>1729.71903323263</v>
      </c>
      <c r="EL83" s="112">
        <v>-1062.6472303206999</v>
      </c>
      <c r="EM83" s="112">
        <v>-1144.26627218935</v>
      </c>
      <c r="EN83" s="112">
        <v>-1607.1061452514</v>
      </c>
      <c r="EO83" s="112">
        <v>-1432.8717277486901</v>
      </c>
      <c r="EP83" s="112">
        <v>-1699.9974747474701</v>
      </c>
      <c r="EQ83" s="114">
        <v>-1987.47160493827</v>
      </c>
    </row>
    <row r="84" spans="1:147" x14ac:dyDescent="0.25">
      <c r="A84" s="110" t="s">
        <v>353</v>
      </c>
      <c r="B84" s="110">
        <v>5629</v>
      </c>
      <c r="C84" s="110"/>
      <c r="D84" s="185">
        <v>100</v>
      </c>
      <c r="E84" s="185">
        <v>3497.0446210268901</v>
      </c>
      <c r="F84" s="185">
        <v>177.71324946131301</v>
      </c>
      <c r="G84" s="185">
        <v>100</v>
      </c>
      <c r="H84" s="185">
        <v>9345.0120000000006</v>
      </c>
      <c r="I84" s="185">
        <v>100</v>
      </c>
      <c r="J84" s="185">
        <v>100</v>
      </c>
      <c r="K84" s="185">
        <v>100</v>
      </c>
      <c r="L84" s="185">
        <v>42970.38</v>
      </c>
      <c r="M84" s="185">
        <v>6.8923689643756996</v>
      </c>
      <c r="N84" s="185">
        <v>6.7719010846972898</v>
      </c>
      <c r="O84" s="185">
        <v>14.1739878869479</v>
      </c>
      <c r="P84" s="185">
        <v>11.030069575424699</v>
      </c>
      <c r="Q84" s="185">
        <v>5.4776807224325204</v>
      </c>
      <c r="R84" s="185">
        <v>18.280707151609001</v>
      </c>
      <c r="S84" s="185">
        <v>13.2028342092879</v>
      </c>
      <c r="T84" s="185">
        <v>3.4643336614076499</v>
      </c>
      <c r="U84" s="185">
        <v>26.849897759455899</v>
      </c>
      <c r="V84" s="186">
        <v>0</v>
      </c>
      <c r="W84" s="186">
        <v>0.20728055988861199</v>
      </c>
      <c r="X84" s="186">
        <v>8.5027887113862803</v>
      </c>
      <c r="Y84" s="186">
        <v>0</v>
      </c>
      <c r="Z84" s="186">
        <v>6.1974641736681199E-2</v>
      </c>
      <c r="AA84" s="186">
        <v>0</v>
      </c>
      <c r="AB84" s="186">
        <v>0</v>
      </c>
      <c r="AC84" s="186">
        <v>0</v>
      </c>
      <c r="AD84" s="186">
        <v>8.5346862290352002E-2</v>
      </c>
      <c r="AE84" s="186">
        <v>202.16664776197899</v>
      </c>
      <c r="AF84" s="186">
        <v>183.46580807509201</v>
      </c>
      <c r="AG84" s="186">
        <v>169.429077885971</v>
      </c>
      <c r="AH84" s="186">
        <v>165.248760127156</v>
      </c>
      <c r="AI84" s="186">
        <v>164.12533243439501</v>
      </c>
      <c r="AJ84" s="186">
        <v>143.21259196396599</v>
      </c>
      <c r="AK84" s="186">
        <v>142.60994027923499</v>
      </c>
      <c r="AL84" s="186">
        <v>142.007684101329</v>
      </c>
      <c r="AM84" s="186">
        <v>101.537557457663</v>
      </c>
      <c r="AN84" s="186">
        <v>2.75000088763794</v>
      </c>
      <c r="AO84" s="186">
        <v>2.2919720558611498</v>
      </c>
      <c r="AP84" s="186">
        <v>2.1657814053823499</v>
      </c>
      <c r="AQ84" s="186">
        <v>1.7595676581873401</v>
      </c>
      <c r="AR84" s="186">
        <v>1.8359938928963799</v>
      </c>
      <c r="AS84" s="186">
        <v>1.5030172134958399</v>
      </c>
      <c r="AT84" s="186">
        <v>0.88481898646435297</v>
      </c>
      <c r="AU84" s="186">
        <v>0.49501147760721298</v>
      </c>
      <c r="AV84" s="186">
        <v>0.52991592073206595</v>
      </c>
      <c r="AW84" s="186">
        <v>13.0478645080138</v>
      </c>
      <c r="AX84" s="186">
        <v>11.346897422148</v>
      </c>
      <c r="AY84" s="186">
        <v>10.8066643775669</v>
      </c>
      <c r="AZ84" s="186">
        <v>11.0183474216829</v>
      </c>
      <c r="BA84" s="186">
        <v>11.3318166980293</v>
      </c>
      <c r="BB84" s="186">
        <v>10.095772731333801</v>
      </c>
      <c r="BC84" s="186">
        <v>9.7705152654013201</v>
      </c>
      <c r="BD84" s="186">
        <v>8.8516175035700204</v>
      </c>
      <c r="BE84" s="186">
        <v>6.8174339017642698</v>
      </c>
      <c r="BF84" s="187">
        <v>96.706666957811606</v>
      </c>
      <c r="BG84" s="187">
        <v>97.767894184550997</v>
      </c>
      <c r="BH84" s="187">
        <v>105.857196063453</v>
      </c>
      <c r="BI84" s="187">
        <v>101.803187985877</v>
      </c>
      <c r="BJ84" s="187">
        <v>96.137084282341505</v>
      </c>
      <c r="BK84" s="187">
        <v>110.727193952197</v>
      </c>
      <c r="BL84" s="187">
        <v>104.511917422625</v>
      </c>
      <c r="BM84" s="187">
        <v>95.335948980253093</v>
      </c>
      <c r="BN84" s="187">
        <v>125.88492996406001</v>
      </c>
      <c r="BO84" s="186">
        <v>29.966135464933199</v>
      </c>
      <c r="BP84" s="186">
        <v>56.930508379533102</v>
      </c>
      <c r="BQ84" s="186">
        <v>76.560622090989895</v>
      </c>
      <c r="BR84" s="186">
        <v>587.20303860240904</v>
      </c>
      <c r="BS84" s="186">
        <v>603.62121513573197</v>
      </c>
      <c r="BT84" s="186">
        <v>790.33414686926096</v>
      </c>
      <c r="BU84" s="186">
        <v>914.14446503278305</v>
      </c>
      <c r="BV84" s="186">
        <v>100</v>
      </c>
      <c r="BW84" s="186">
        <v>54990.801538461499</v>
      </c>
      <c r="BX84" s="186">
        <v>15.36724312952</v>
      </c>
      <c r="BY84" s="186">
        <v>11.2989346864591</v>
      </c>
      <c r="BZ84" s="186">
        <v>10.2789166146461</v>
      </c>
      <c r="CA84" s="186">
        <v>8.8408771811046805</v>
      </c>
      <c r="CB84" s="186">
        <v>8.9545955963481294</v>
      </c>
      <c r="CC84" s="186">
        <v>11.321775127458301</v>
      </c>
      <c r="CD84" s="186">
        <v>12.565322803208099</v>
      </c>
      <c r="CE84" s="186">
        <v>10.397483015554799</v>
      </c>
      <c r="CF84" s="186">
        <v>14.5804800654098</v>
      </c>
      <c r="CG84" s="186">
        <v>39.122524071849199</v>
      </c>
      <c r="CH84" s="186">
        <v>20.464841756695701</v>
      </c>
      <c r="CI84" s="186">
        <v>15.3598695300277</v>
      </c>
      <c r="CJ84" s="186">
        <v>1.87087336751106</v>
      </c>
      <c r="CK84" s="186">
        <v>1.8444837538509999</v>
      </c>
      <c r="CL84" s="186">
        <v>1.82897092274748</v>
      </c>
      <c r="CM84" s="186">
        <v>1.78696137911813</v>
      </c>
      <c r="CN84" s="186">
        <v>1.23985028182962E-2</v>
      </c>
      <c r="CO84" s="186">
        <v>3.1030577786756601E-2</v>
      </c>
      <c r="CP84" s="113">
        <v>227.82290764624699</v>
      </c>
      <c r="CQ84" s="113">
        <v>211.85072899733001</v>
      </c>
      <c r="CR84" s="113">
        <v>197.12780405618199</v>
      </c>
      <c r="CS84" s="113">
        <v>186.176332370502</v>
      </c>
      <c r="CT84" s="113">
        <v>176.38475401868999</v>
      </c>
      <c r="CU84" s="113">
        <v>164.64937383286701</v>
      </c>
      <c r="CV84" s="113">
        <v>156.598509633639</v>
      </c>
      <c r="CW84" s="113">
        <v>151.10617497606199</v>
      </c>
      <c r="CX84" s="113">
        <v>135.63134437921099</v>
      </c>
      <c r="CY84" s="186">
        <v>1.9324402090231401</v>
      </c>
      <c r="CZ84" s="186">
        <v>2.5471019210536401</v>
      </c>
      <c r="DA84" s="186">
        <v>2.5597121960846301</v>
      </c>
      <c r="DB84" s="186">
        <v>2.3979862341508098</v>
      </c>
      <c r="DC84" s="186">
        <v>2.1496078174362698</v>
      </c>
      <c r="DD84" s="186">
        <v>1.90327454288604</v>
      </c>
      <c r="DE84" s="186">
        <v>1.62211537128085</v>
      </c>
      <c r="DF84" s="186">
        <v>1.28587710579232</v>
      </c>
      <c r="DG84" s="186">
        <v>1.0036996865457699</v>
      </c>
      <c r="DH84" s="186">
        <v>10.2265786646848</v>
      </c>
      <c r="DI84" s="186">
        <v>11.494665512179999</v>
      </c>
      <c r="DJ84" s="186">
        <v>12.1063380631422</v>
      </c>
      <c r="DK84" s="186">
        <v>12.4237631040842</v>
      </c>
      <c r="DL84" s="186">
        <v>11.4801860961693</v>
      </c>
      <c r="DM84" s="186">
        <v>10.902045266119</v>
      </c>
      <c r="DN84" s="186">
        <v>10.587213382250001</v>
      </c>
      <c r="DO84" s="186">
        <v>10.190976205888401</v>
      </c>
      <c r="DP84" s="186">
        <v>9.1619760401825303</v>
      </c>
      <c r="DQ84" s="187">
        <v>107.611472059875</v>
      </c>
      <c r="DR84" s="187">
        <v>102.40799192134899</v>
      </c>
      <c r="DS84" s="187">
        <v>100.737692803736</v>
      </c>
      <c r="DT84" s="187">
        <v>98.828975773586194</v>
      </c>
      <c r="DU84" s="187">
        <v>99.625425652295107</v>
      </c>
      <c r="DV84" s="187">
        <v>102.378251286351</v>
      </c>
      <c r="DW84" s="187">
        <v>103.734681729786</v>
      </c>
      <c r="DX84" s="187">
        <v>101.51499343378499</v>
      </c>
      <c r="DY84" s="187">
        <v>106.86295677661801</v>
      </c>
      <c r="DZ84" s="113">
        <v>146</v>
      </c>
      <c r="EA84" s="113">
        <v>155</v>
      </c>
      <c r="EB84" s="113">
        <v>160</v>
      </c>
      <c r="EC84" s="113">
        <v>175</v>
      </c>
      <c r="ED84" s="113">
        <v>189</v>
      </c>
      <c r="EE84" s="113">
        <v>190</v>
      </c>
      <c r="EF84" s="113">
        <v>191</v>
      </c>
      <c r="EG84" s="113">
        <v>201</v>
      </c>
      <c r="EH84" s="113">
        <v>211</v>
      </c>
      <c r="EI84" s="112">
        <v>9577.8013698630093</v>
      </c>
      <c r="EJ84" s="112">
        <v>8663.1161290322598</v>
      </c>
      <c r="EK84" s="112">
        <v>8049.4312499999996</v>
      </c>
      <c r="EL84" s="112">
        <v>6751.1714285714297</v>
      </c>
      <c r="EM84" s="112">
        <v>6006.50793650794</v>
      </c>
      <c r="EN84" s="112">
        <v>5067.9263157894702</v>
      </c>
      <c r="EO84" s="112">
        <v>4411.2670157068096</v>
      </c>
      <c r="EP84" s="112">
        <v>4034.0199004975102</v>
      </c>
      <c r="EQ84" s="114">
        <v>2217.4123222748799</v>
      </c>
    </row>
    <row r="85" spans="1:147" x14ac:dyDescent="0.25">
      <c r="A85" s="110" t="s">
        <v>352</v>
      </c>
      <c r="B85" s="110">
        <v>5710</v>
      </c>
      <c r="C85" s="110"/>
      <c r="D85" s="185" t="s">
        <v>466</v>
      </c>
      <c r="E85" s="185">
        <v>100</v>
      </c>
      <c r="F85" s="185" t="s">
        <v>465</v>
      </c>
      <c r="G85" s="185">
        <v>-85.195043292411995</v>
      </c>
      <c r="H85" s="185">
        <v>-36950.023918210798</v>
      </c>
      <c r="I85" s="185">
        <v>1345.4400674441399</v>
      </c>
      <c r="J85" s="185">
        <v>631.45475503456998</v>
      </c>
      <c r="K85" s="185">
        <v>447.97020435335202</v>
      </c>
      <c r="L85" s="185">
        <v>1652.5511758125101</v>
      </c>
      <c r="M85" s="185">
        <v>-2.66003814520493</v>
      </c>
      <c r="N85" s="185">
        <v>28.9685965612309</v>
      </c>
      <c r="O85" s="185">
        <v>-8.1223238303774394</v>
      </c>
      <c r="P85" s="185">
        <v>-6.95771539413927</v>
      </c>
      <c r="Q85" s="185">
        <v>-141.64108341908499</v>
      </c>
      <c r="R85" s="185">
        <v>12.6764609437743</v>
      </c>
      <c r="S85" s="185">
        <v>4.4013281646138998</v>
      </c>
      <c r="T85" s="185">
        <v>11.4931401174708</v>
      </c>
      <c r="U85" s="185">
        <v>11.845363025077701</v>
      </c>
      <c r="V85" s="186">
        <v>8.2940290337325706</v>
      </c>
      <c r="W85" s="186">
        <v>0</v>
      </c>
      <c r="X85" s="186">
        <v>0</v>
      </c>
      <c r="Y85" s="186">
        <v>7.2786160270957598</v>
      </c>
      <c r="Z85" s="186">
        <v>0.15838546751944499</v>
      </c>
      <c r="AA85" s="186">
        <v>1.2125506338087</v>
      </c>
      <c r="AB85" s="186">
        <v>0.72382708061068601</v>
      </c>
      <c r="AC85" s="186">
        <v>2.8170989592660298</v>
      </c>
      <c r="AD85" s="186">
        <v>0.80655000274575395</v>
      </c>
      <c r="AE85" s="186">
        <v>0</v>
      </c>
      <c r="AF85" s="186">
        <v>0</v>
      </c>
      <c r="AG85" s="186">
        <v>0</v>
      </c>
      <c r="AH85" s="186">
        <v>0</v>
      </c>
      <c r="AI85" s="186">
        <v>0</v>
      </c>
      <c r="AJ85" s="186">
        <v>0</v>
      </c>
      <c r="AK85" s="186">
        <v>5.2341462342783096</v>
      </c>
      <c r="AL85" s="186">
        <v>20.4954155468922</v>
      </c>
      <c r="AM85" s="186">
        <v>15.997236820137299</v>
      </c>
      <c r="AN85" s="186">
        <v>-0.55567345395683598</v>
      </c>
      <c r="AO85" s="186">
        <v>-0.67090884386750804</v>
      </c>
      <c r="AP85" s="186">
        <v>-0.854000902594935</v>
      </c>
      <c r="AQ85" s="186">
        <v>-0.84675777333818003</v>
      </c>
      <c r="AR85" s="186">
        <v>-0.65164022584757997</v>
      </c>
      <c r="AS85" s="186">
        <v>-0.57571438710489697</v>
      </c>
      <c r="AT85" s="186">
        <v>-0.64521556166529304</v>
      </c>
      <c r="AU85" s="186">
        <v>-1.4425532613160501</v>
      </c>
      <c r="AV85" s="186">
        <v>-0.94798788805942502</v>
      </c>
      <c r="AW85" s="186">
        <v>0.76974577245972098</v>
      </c>
      <c r="AX85" s="186">
        <v>6.8339837596724298</v>
      </c>
      <c r="AY85" s="186">
        <v>-0.854000902594935</v>
      </c>
      <c r="AZ85" s="186">
        <v>5.5558565521239096</v>
      </c>
      <c r="BA85" s="186">
        <v>-0.65164022584757997</v>
      </c>
      <c r="BB85" s="186">
        <v>-0.57571438710489697</v>
      </c>
      <c r="BC85" s="186">
        <v>-0.64521556166529304</v>
      </c>
      <c r="BD85" s="186">
        <v>-1.4425532613160501</v>
      </c>
      <c r="BE85" s="186">
        <v>0.151993542290941</v>
      </c>
      <c r="BF85" s="187">
        <v>96.167295109451004</v>
      </c>
      <c r="BG85" s="187">
        <v>127.329665266182</v>
      </c>
      <c r="BH85" s="187">
        <v>92.487841506224399</v>
      </c>
      <c r="BI85" s="187">
        <v>88.214278304901498</v>
      </c>
      <c r="BJ85" s="187">
        <v>41.383692155372501</v>
      </c>
      <c r="BK85" s="187">
        <v>114.516655844864</v>
      </c>
      <c r="BL85" s="187">
        <v>104.603965266122</v>
      </c>
      <c r="BM85" s="187">
        <v>112.985580621195</v>
      </c>
      <c r="BN85" s="187">
        <v>112.039020420253</v>
      </c>
      <c r="BO85" s="186">
        <v>238.64686812817601</v>
      </c>
      <c r="BP85" s="186">
        <v>403.47362390660498</v>
      </c>
      <c r="BQ85" s="186">
        <v>733.44289830509604</v>
      </c>
      <c r="BR85" s="186">
        <v>322.58412284891699</v>
      </c>
      <c r="BS85" s="186">
        <v>-1869.94604944312</v>
      </c>
      <c r="BT85" s="186">
        <v>-1332.31770857418</v>
      </c>
      <c r="BU85" s="186">
        <v>-1599.54354419625</v>
      </c>
      <c r="BV85" s="186">
        <v>-1232.8415263900099</v>
      </c>
      <c r="BW85" s="186">
        <v>-2537.7130722697402</v>
      </c>
      <c r="BX85" s="186">
        <v>4.9704472664318704</v>
      </c>
      <c r="BY85" s="186">
        <v>7.9271605784933499</v>
      </c>
      <c r="BZ85" s="186">
        <v>4.9507845899740701</v>
      </c>
      <c r="CA85" s="186">
        <v>6.1914186558426003</v>
      </c>
      <c r="CB85" s="186">
        <v>-24.973726926287799</v>
      </c>
      <c r="CC85" s="186">
        <v>-19.812401539198699</v>
      </c>
      <c r="CD85" s="186">
        <v>-27.208642011007001</v>
      </c>
      <c r="CE85" s="186">
        <v>-26.100222375725501</v>
      </c>
      <c r="CF85" s="186">
        <v>-23.406485036613599</v>
      </c>
      <c r="CG85" s="186">
        <v>4.4515030008544398</v>
      </c>
      <c r="CH85" s="186">
        <v>4.1685110887993897</v>
      </c>
      <c r="CI85" s="186">
        <v>2.5614249541299201</v>
      </c>
      <c r="CJ85" s="186">
        <v>3.9234388696839799</v>
      </c>
      <c r="CK85" s="186">
        <v>2.4399134330429302</v>
      </c>
      <c r="CL85" s="186">
        <v>1.2784483821585899</v>
      </c>
      <c r="CM85" s="186">
        <v>1.3708800065992901</v>
      </c>
      <c r="CN85" s="186">
        <v>1.70591962114264</v>
      </c>
      <c r="CO85" s="186">
        <v>0.76972084094943305</v>
      </c>
      <c r="CP85" s="113">
        <v>0</v>
      </c>
      <c r="CQ85" s="113">
        <v>0</v>
      </c>
      <c r="CR85" s="113">
        <v>0</v>
      </c>
      <c r="CS85" s="113">
        <v>0</v>
      </c>
      <c r="CT85" s="113">
        <v>0</v>
      </c>
      <c r="CU85" s="113">
        <v>0</v>
      </c>
      <c r="CV85" s="113">
        <v>1.1604461541915201</v>
      </c>
      <c r="CW85" s="113">
        <v>3.6814621530799601</v>
      </c>
      <c r="CX85" s="113">
        <v>6.1598699829758603</v>
      </c>
      <c r="CY85" s="186">
        <v>-1.4347391895550801</v>
      </c>
      <c r="CZ85" s="186">
        <v>-1.12415530487073</v>
      </c>
      <c r="DA85" s="186">
        <v>-0.88848897937350502</v>
      </c>
      <c r="DB85" s="186">
        <v>-0.77530806712870604</v>
      </c>
      <c r="DC85" s="186">
        <v>-0.70511457381336795</v>
      </c>
      <c r="DD85" s="186">
        <v>-0.70012223575135402</v>
      </c>
      <c r="DE85" s="186">
        <v>-0.69559335725471405</v>
      </c>
      <c r="DF85" s="186">
        <v>-0.75560522047035095</v>
      </c>
      <c r="DG85" s="186">
        <v>-0.77021876436895498</v>
      </c>
      <c r="DH85" s="186">
        <v>0.97537042415694997</v>
      </c>
      <c r="DI85" s="186">
        <v>3.1662515192890401</v>
      </c>
      <c r="DJ85" s="186">
        <v>2.85942958602485</v>
      </c>
      <c r="DK85" s="186">
        <v>4.0320703361124899</v>
      </c>
      <c r="DL85" s="186">
        <v>2.5588455193392101</v>
      </c>
      <c r="DM85" s="186">
        <v>2.1171168687144499</v>
      </c>
      <c r="DN85" s="186">
        <v>0.27041981171279</v>
      </c>
      <c r="DO85" s="186">
        <v>0.27279492484474299</v>
      </c>
      <c r="DP85" s="186">
        <v>-0.60216778512287406</v>
      </c>
      <c r="DQ85" s="187">
        <v>102.627613428703</v>
      </c>
      <c r="DR85" s="187">
        <v>103.77400502372301</v>
      </c>
      <c r="DS85" s="187">
        <v>101.217511051358</v>
      </c>
      <c r="DT85" s="187">
        <v>101.403464769949</v>
      </c>
      <c r="DU85" s="187">
        <v>77.9801962467089</v>
      </c>
      <c r="DV85" s="187">
        <v>81.546353292006003</v>
      </c>
      <c r="DW85" s="187">
        <v>78.018544196266006</v>
      </c>
      <c r="DX85" s="187">
        <v>78.660492041003096</v>
      </c>
      <c r="DY85" s="187">
        <v>80.922820529276294</v>
      </c>
      <c r="DZ85" s="113">
        <v>394</v>
      </c>
      <c r="EA85" s="113">
        <v>427</v>
      </c>
      <c r="EB85" s="113">
        <v>435</v>
      </c>
      <c r="EC85" s="113">
        <v>490</v>
      </c>
      <c r="ED85" s="113">
        <v>484</v>
      </c>
      <c r="EE85" s="113">
        <v>499</v>
      </c>
      <c r="EF85" s="113">
        <v>494</v>
      </c>
      <c r="EG85" s="113">
        <v>509</v>
      </c>
      <c r="EH85" s="113">
        <v>508</v>
      </c>
      <c r="EI85" s="112">
        <v>-31157.012690355299</v>
      </c>
      <c r="EJ85" s="112">
        <v>-34868.238875878204</v>
      </c>
      <c r="EK85" s="112">
        <v>-33115.002298850603</v>
      </c>
      <c r="EL85" s="112">
        <v>-27792.748979591801</v>
      </c>
      <c r="EM85" s="112">
        <v>-7518.3285123966898</v>
      </c>
      <c r="EN85" s="112">
        <v>-14146.799599198401</v>
      </c>
      <c r="EO85" s="112">
        <v>-10021.370445344101</v>
      </c>
      <c r="EP85" s="112">
        <v>-10376.3889980354</v>
      </c>
      <c r="EQ85" s="114">
        <v>-11470.4251968504</v>
      </c>
    </row>
    <row r="86" spans="1:147" x14ac:dyDescent="0.25">
      <c r="A86" s="110" t="s">
        <v>351</v>
      </c>
      <c r="B86" s="110">
        <v>5711</v>
      </c>
      <c r="C86" s="110"/>
      <c r="D86" s="185">
        <v>8.6420552905420909</v>
      </c>
      <c r="E86" s="185">
        <v>837.19035475677697</v>
      </c>
      <c r="F86" s="185">
        <v>62.937872969123497</v>
      </c>
      <c r="G86" s="185">
        <v>-14.2423471283621</v>
      </c>
      <c r="H86" s="185">
        <v>-48.020188205067498</v>
      </c>
      <c r="I86" s="185">
        <v>-7.0941077637601797</v>
      </c>
      <c r="J86" s="185">
        <v>-96.592596246540495</v>
      </c>
      <c r="K86" s="185" t="s">
        <v>466</v>
      </c>
      <c r="L86" s="185">
        <v>162.74460038544299</v>
      </c>
      <c r="M86" s="185">
        <v>0.55552451571192496</v>
      </c>
      <c r="N86" s="185">
        <v>9.2764413114757804</v>
      </c>
      <c r="O86" s="185">
        <v>5.6146961792997399</v>
      </c>
      <c r="P86" s="185">
        <v>-0.795207706686341</v>
      </c>
      <c r="Q86" s="185">
        <v>-0.70294394828525097</v>
      </c>
      <c r="R86" s="185">
        <v>-0.54705136387499798</v>
      </c>
      <c r="S86" s="185">
        <v>-4.0792034024191501</v>
      </c>
      <c r="T86" s="185">
        <v>-2.5264628565161402</v>
      </c>
      <c r="U86" s="185">
        <v>3.4604443276027301</v>
      </c>
      <c r="V86" s="186">
        <v>6.0716150468492396</v>
      </c>
      <c r="W86" s="186">
        <v>1.38775507165495</v>
      </c>
      <c r="X86" s="186">
        <v>8.7857749538541103</v>
      </c>
      <c r="Y86" s="186">
        <v>8.2194902836943609</v>
      </c>
      <c r="Z86" s="186">
        <v>2.2117229471853399</v>
      </c>
      <c r="AA86" s="186">
        <v>8.1598895381232595</v>
      </c>
      <c r="AB86" s="186">
        <v>4.4670176143600804</v>
      </c>
      <c r="AC86" s="186">
        <v>1.1216999345745799</v>
      </c>
      <c r="AD86" s="186">
        <v>3.3932091364489101</v>
      </c>
      <c r="AE86" s="186">
        <v>0</v>
      </c>
      <c r="AF86" s="186">
        <v>0</v>
      </c>
      <c r="AG86" s="186">
        <v>0</v>
      </c>
      <c r="AH86" s="186">
        <v>0</v>
      </c>
      <c r="AI86" s="186">
        <v>0</v>
      </c>
      <c r="AJ86" s="186">
        <v>0</v>
      </c>
      <c r="AK86" s="186">
        <v>0</v>
      </c>
      <c r="AL86" s="186">
        <v>15.826200038987199</v>
      </c>
      <c r="AM86" s="186">
        <v>0</v>
      </c>
      <c r="AN86" s="186">
        <v>-0.96277261742341702</v>
      </c>
      <c r="AO86" s="186">
        <v>0.12224158144364899</v>
      </c>
      <c r="AP86" s="186">
        <v>-1.2861161752527399</v>
      </c>
      <c r="AQ86" s="186">
        <v>-1.7340489391631499</v>
      </c>
      <c r="AR86" s="186">
        <v>-0.43208758624104199</v>
      </c>
      <c r="AS86" s="186">
        <v>-1.0551293484492601</v>
      </c>
      <c r="AT86" s="186">
        <v>-0.88906278562616503</v>
      </c>
      <c r="AU86" s="186">
        <v>-0.68764359107998296</v>
      </c>
      <c r="AV86" s="186">
        <v>-0.58267048567551105</v>
      </c>
      <c r="AW86" s="186">
        <v>0.36410435907050298</v>
      </c>
      <c r="AX86" s="186">
        <v>4.0058877632209802</v>
      </c>
      <c r="AY86" s="186">
        <v>-0.13279430988631699</v>
      </c>
      <c r="AZ86" s="186">
        <v>-0.37350009173142301</v>
      </c>
      <c r="BA86" s="186">
        <v>1.42776877820829</v>
      </c>
      <c r="BB86" s="186">
        <v>0.146882318111933</v>
      </c>
      <c r="BC86" s="186">
        <v>0.64575499056029395</v>
      </c>
      <c r="BD86" s="186">
        <v>0.95340199550266802</v>
      </c>
      <c r="BE86" s="186">
        <v>0.85610441073738897</v>
      </c>
      <c r="BF86" s="187">
        <v>99.234554154990406</v>
      </c>
      <c r="BG86" s="187">
        <v>105.70019384633</v>
      </c>
      <c r="BH86" s="187">
        <v>104.669707897666</v>
      </c>
      <c r="BI86" s="187">
        <v>97.889738249708799</v>
      </c>
      <c r="BJ86" s="187">
        <v>97.501238167226603</v>
      </c>
      <c r="BK86" s="187">
        <v>98.281004479402895</v>
      </c>
      <c r="BL86" s="187">
        <v>94.684396695231001</v>
      </c>
      <c r="BM86" s="187">
        <v>95.999220664477093</v>
      </c>
      <c r="BN86" s="187">
        <v>102.063384329131</v>
      </c>
      <c r="BO86" s="186">
        <v>125.213576738423</v>
      </c>
      <c r="BP86" s="186">
        <v>133.63003237236501</v>
      </c>
      <c r="BQ86" s="186">
        <v>133.18610865660699</v>
      </c>
      <c r="BR86" s="186">
        <v>74.531943500236096</v>
      </c>
      <c r="BS86" s="186">
        <v>59.971239636454797</v>
      </c>
      <c r="BT86" s="186">
        <v>48.116494881855999</v>
      </c>
      <c r="BU86" s="186">
        <v>-3.7483126930922701</v>
      </c>
      <c r="BV86" s="186">
        <v>-45.388617576190903</v>
      </c>
      <c r="BW86" s="186">
        <v>-24.903225971725298</v>
      </c>
      <c r="BX86" s="186">
        <v>12.079707456618801</v>
      </c>
      <c r="BY86" s="186">
        <v>11.3523613776181</v>
      </c>
      <c r="BZ86" s="186">
        <v>10.923151113988</v>
      </c>
      <c r="CA86" s="186">
        <v>5.4761121484577302</v>
      </c>
      <c r="CB86" s="186">
        <v>2.7756239329806101</v>
      </c>
      <c r="CC86" s="186">
        <v>2.4108386402684099</v>
      </c>
      <c r="CD86" s="186">
        <v>-0.209119025071757</v>
      </c>
      <c r="CE86" s="186">
        <v>-1.7307836759544</v>
      </c>
      <c r="CF86" s="186">
        <v>-0.77622017845511004</v>
      </c>
      <c r="CG86" s="186">
        <v>9.9323625759876606</v>
      </c>
      <c r="CH86" s="186">
        <v>8.7786339809895892</v>
      </c>
      <c r="CI86" s="186">
        <v>8.4970920731358195</v>
      </c>
      <c r="CJ86" s="186">
        <v>7.9425356601810702</v>
      </c>
      <c r="CK86" s="186">
        <v>5.4376704074131803</v>
      </c>
      <c r="CL86" s="186">
        <v>5.9665924194176796</v>
      </c>
      <c r="CM86" s="186">
        <v>6.3893798857855799</v>
      </c>
      <c r="CN86" s="186">
        <v>4.9613562544243504</v>
      </c>
      <c r="CO86" s="186">
        <v>4.0022869501925502</v>
      </c>
      <c r="CP86" s="113">
        <v>14.652362916534299</v>
      </c>
      <c r="CQ86" s="113">
        <v>6.8325262152358599</v>
      </c>
      <c r="CR86" s="113">
        <v>1.61886671832253</v>
      </c>
      <c r="CS86" s="113">
        <v>0</v>
      </c>
      <c r="CT86" s="113">
        <v>0</v>
      </c>
      <c r="CU86" s="113">
        <v>0</v>
      </c>
      <c r="CV86" s="113">
        <v>0</v>
      </c>
      <c r="CW86" s="113">
        <v>3.1143352305341399</v>
      </c>
      <c r="CX86" s="113">
        <v>3.01693250532698</v>
      </c>
      <c r="CY86" s="186">
        <v>-0.43157676829792402</v>
      </c>
      <c r="CZ86" s="186">
        <v>-0.45688749312946803</v>
      </c>
      <c r="DA86" s="186">
        <v>-0.73290950592432202</v>
      </c>
      <c r="DB86" s="186">
        <v>-0.89395485244764905</v>
      </c>
      <c r="DC86" s="186">
        <v>-0.858444565255706</v>
      </c>
      <c r="DD86" s="186">
        <v>-0.88458778321078402</v>
      </c>
      <c r="DE86" s="186">
        <v>-1.0739842530464201</v>
      </c>
      <c r="DF86" s="186">
        <v>-0.95914262470693901</v>
      </c>
      <c r="DG86" s="186">
        <v>-0.73303492160699102</v>
      </c>
      <c r="DH86" s="186">
        <v>0.76696600013870397</v>
      </c>
      <c r="DI86" s="186">
        <v>1.51699066025172</v>
      </c>
      <c r="DJ86" s="186">
        <v>1.36821379523806</v>
      </c>
      <c r="DK86" s="186">
        <v>1.37683608439695</v>
      </c>
      <c r="DL86" s="186">
        <v>1.06883593797348</v>
      </c>
      <c r="DM86" s="186">
        <v>0.98251749192794502</v>
      </c>
      <c r="DN86" s="186">
        <v>0.34729143114912098</v>
      </c>
      <c r="DO86" s="186">
        <v>0.55441066692546104</v>
      </c>
      <c r="DP86" s="186">
        <v>0.79274169531317296</v>
      </c>
      <c r="DQ86" s="187">
        <v>112.209724970159</v>
      </c>
      <c r="DR86" s="187">
        <v>110.349068916429</v>
      </c>
      <c r="DS86" s="187">
        <v>109.675613090753</v>
      </c>
      <c r="DT86" s="187">
        <v>103.311464278548</v>
      </c>
      <c r="DU86" s="187">
        <v>100.855601872018</v>
      </c>
      <c r="DV86" s="187">
        <v>100.54670598799601</v>
      </c>
      <c r="DW86" s="187">
        <v>98.395760723028403</v>
      </c>
      <c r="DX86" s="187">
        <v>96.857612666343798</v>
      </c>
      <c r="DY86" s="187">
        <v>97.7498026749373</v>
      </c>
      <c r="DZ86" s="113">
        <v>2508</v>
      </c>
      <c r="EA86" s="113">
        <v>2524</v>
      </c>
      <c r="EB86" s="113">
        <v>2591</v>
      </c>
      <c r="EC86" s="113">
        <v>2561</v>
      </c>
      <c r="ED86" s="113">
        <v>2858</v>
      </c>
      <c r="EE86" s="113">
        <v>2877</v>
      </c>
      <c r="EF86" s="113">
        <v>2935</v>
      </c>
      <c r="EG86" s="113">
        <v>2997</v>
      </c>
      <c r="EH86" s="113">
        <v>3001</v>
      </c>
      <c r="EI86" s="112">
        <v>-4893.6686602870795</v>
      </c>
      <c r="EJ86" s="112">
        <v>-5438.3355784469104</v>
      </c>
      <c r="EK86" s="112">
        <v>-5073.63025858742</v>
      </c>
      <c r="EL86" s="112">
        <v>-4672.0195236235804</v>
      </c>
      <c r="EM86" s="112">
        <v>-4045.3156053183998</v>
      </c>
      <c r="EN86" s="112">
        <v>-3424.3764337851899</v>
      </c>
      <c r="EO86" s="112">
        <v>-2804.0463373083498</v>
      </c>
      <c r="EP86" s="112">
        <v>-2604.3620286953601</v>
      </c>
      <c r="EQ86" s="114">
        <v>-2697.0099966677799</v>
      </c>
    </row>
    <row r="87" spans="1:147" x14ac:dyDescent="0.25">
      <c r="A87" s="110" t="s">
        <v>350</v>
      </c>
      <c r="B87" s="110">
        <v>5554</v>
      </c>
      <c r="C87" s="110"/>
      <c r="D87" s="185">
        <v>89.014718028468806</v>
      </c>
      <c r="E87" s="185">
        <v>30.242968634957901</v>
      </c>
      <c r="F87" s="185">
        <v>3.1117106814740998</v>
      </c>
      <c r="G87" s="185">
        <v>117.35241832853499</v>
      </c>
      <c r="H87" s="185">
        <v>30.4492834364939</v>
      </c>
      <c r="I87" s="185">
        <v>90.471291283074095</v>
      </c>
      <c r="J87" s="185">
        <v>32.4862526054509</v>
      </c>
      <c r="K87" s="185">
        <v>123.86353998587801</v>
      </c>
      <c r="L87" s="185">
        <v>73.654074470703506</v>
      </c>
      <c r="M87" s="185">
        <v>14.274416599511399</v>
      </c>
      <c r="N87" s="185">
        <v>1.28939821330219</v>
      </c>
      <c r="O87" s="185">
        <v>0.56817191557592805</v>
      </c>
      <c r="P87" s="185">
        <v>11.1142267260352</v>
      </c>
      <c r="Q87" s="185">
        <v>7.1307307343785098</v>
      </c>
      <c r="R87" s="185">
        <v>15.027785009247401</v>
      </c>
      <c r="S87" s="185">
        <v>7.5786072416342503</v>
      </c>
      <c r="T87" s="185">
        <v>12.2907698826351</v>
      </c>
      <c r="U87" s="185">
        <v>23.3995760389863</v>
      </c>
      <c r="V87" s="186">
        <v>16.4962312330298</v>
      </c>
      <c r="W87" s="186">
        <v>4.1403116174199504</v>
      </c>
      <c r="X87" s="186">
        <v>15.514392093743201</v>
      </c>
      <c r="Y87" s="186">
        <v>9.6290585385769401</v>
      </c>
      <c r="Z87" s="186">
        <v>23.097406803936899</v>
      </c>
      <c r="AA87" s="186">
        <v>16.351737249643602</v>
      </c>
      <c r="AB87" s="186">
        <v>21.109549914062001</v>
      </c>
      <c r="AC87" s="186">
        <v>11.3628430990477</v>
      </c>
      <c r="AD87" s="186">
        <v>29.315833379578802</v>
      </c>
      <c r="AE87" s="186">
        <v>123.586400990832</v>
      </c>
      <c r="AF87" s="186">
        <v>137.26977244862599</v>
      </c>
      <c r="AG87" s="186">
        <v>132.20828676109099</v>
      </c>
      <c r="AH87" s="186">
        <v>119.20976534179999</v>
      </c>
      <c r="AI87" s="186">
        <v>123.569043989661</v>
      </c>
      <c r="AJ87" s="186">
        <v>124.548786286389</v>
      </c>
      <c r="AK87" s="186">
        <v>141.732987147221</v>
      </c>
      <c r="AL87" s="186">
        <v>138.72262448822701</v>
      </c>
      <c r="AM87" s="186">
        <v>101.49850181752799</v>
      </c>
      <c r="AN87" s="186">
        <v>1.3963259148443601</v>
      </c>
      <c r="AO87" s="186">
        <v>1.1451811451093401</v>
      </c>
      <c r="AP87" s="186">
        <v>1.1161319628017099</v>
      </c>
      <c r="AQ87" s="186">
        <v>0.81074764911702102</v>
      </c>
      <c r="AR87" s="186">
        <v>0.61446126659662104</v>
      </c>
      <c r="AS87" s="186">
        <v>0.46061348705979699</v>
      </c>
      <c r="AT87" s="186">
        <v>0.38085625448682597</v>
      </c>
      <c r="AU87" s="186">
        <v>-0.41662468518566897</v>
      </c>
      <c r="AV87" s="186">
        <v>0.175345999729665</v>
      </c>
      <c r="AW87" s="186">
        <v>5.7714568635632402</v>
      </c>
      <c r="AX87" s="186">
        <v>6.4691846758094496</v>
      </c>
      <c r="AY87" s="186">
        <v>6.2315356279286798</v>
      </c>
      <c r="AZ87" s="186">
        <v>6.3433810364044296</v>
      </c>
      <c r="BA87" s="186">
        <v>6.3906484478787799</v>
      </c>
      <c r="BB87" s="186">
        <v>11.531356573600901</v>
      </c>
      <c r="BC87" s="186">
        <v>7.0815288146067497</v>
      </c>
      <c r="BD87" s="186">
        <v>5.7928924206657602</v>
      </c>
      <c r="BE87" s="186">
        <v>5.0709046928000099</v>
      </c>
      <c r="BF87" s="187">
        <v>110.98690035028299</v>
      </c>
      <c r="BG87" s="187">
        <v>96.1218572822753</v>
      </c>
      <c r="BH87" s="187">
        <v>95.650544229014002</v>
      </c>
      <c r="BI87" s="187">
        <v>105.91155384809301</v>
      </c>
      <c r="BJ87" s="187">
        <v>101.37315239887199</v>
      </c>
      <c r="BK87" s="187">
        <v>104.12006638508601</v>
      </c>
      <c r="BL87" s="187">
        <v>100.88571856162299</v>
      </c>
      <c r="BM87" s="187">
        <v>106.475001967133</v>
      </c>
      <c r="BN87" s="187">
        <v>122.705438937978</v>
      </c>
      <c r="BO87" s="186">
        <v>204.13820819336101</v>
      </c>
      <c r="BP87" s="186">
        <v>207.660793226062</v>
      </c>
      <c r="BQ87" s="186">
        <v>109.465490332296</v>
      </c>
      <c r="BR87" s="186">
        <v>86.061464899147595</v>
      </c>
      <c r="BS87" s="186">
        <v>48.491747417136303</v>
      </c>
      <c r="BT87" s="186">
        <v>50.419317305265302</v>
      </c>
      <c r="BU87" s="186">
        <v>46.434839674937997</v>
      </c>
      <c r="BV87" s="186">
        <v>64.610475001248005</v>
      </c>
      <c r="BW87" s="186">
        <v>63.842822764070597</v>
      </c>
      <c r="BX87" s="186">
        <v>17.8199863216526</v>
      </c>
      <c r="BY87" s="186">
        <v>17.1726414256871</v>
      </c>
      <c r="BZ87" s="186">
        <v>12.511849446881</v>
      </c>
      <c r="CA87" s="186">
        <v>9.7908907032798105</v>
      </c>
      <c r="CB87" s="186">
        <v>7.0038568668932202</v>
      </c>
      <c r="CC87" s="186">
        <v>7.3683893159089102</v>
      </c>
      <c r="CD87" s="186">
        <v>8.4871870408236205</v>
      </c>
      <c r="CE87" s="186">
        <v>10.6913198606498</v>
      </c>
      <c r="CF87" s="186">
        <v>13.7570374816606</v>
      </c>
      <c r="CG87" s="186">
        <v>12.6030432245774</v>
      </c>
      <c r="CH87" s="186">
        <v>11.795091034776799</v>
      </c>
      <c r="CI87" s="186">
        <v>13.8371363243792</v>
      </c>
      <c r="CJ87" s="186">
        <v>11.3583352808017</v>
      </c>
      <c r="CK87" s="186">
        <v>14.3328768874908</v>
      </c>
      <c r="CL87" s="186">
        <v>14.3536305931316</v>
      </c>
      <c r="CM87" s="186">
        <v>17.5298688233379</v>
      </c>
      <c r="CN87" s="186">
        <v>16.744532714823201</v>
      </c>
      <c r="CO87" s="186">
        <v>20.953614286069399</v>
      </c>
      <c r="CP87" s="113">
        <v>135.71574274865</v>
      </c>
      <c r="CQ87" s="113">
        <v>126.936292242685</v>
      </c>
      <c r="CR87" s="113">
        <v>127.108222753166</v>
      </c>
      <c r="CS87" s="113">
        <v>126.428803059129</v>
      </c>
      <c r="CT87" s="113">
        <v>126.937799740907</v>
      </c>
      <c r="CU87" s="113">
        <v>127.060690190103</v>
      </c>
      <c r="CV87" s="113">
        <v>128.34348986091601</v>
      </c>
      <c r="CW87" s="113">
        <v>129.80661096406999</v>
      </c>
      <c r="CX87" s="113">
        <v>124.669394141765</v>
      </c>
      <c r="CY87" s="186">
        <v>3.3758061032161701</v>
      </c>
      <c r="CZ87" s="186">
        <v>2.55634378777492</v>
      </c>
      <c r="DA87" s="186">
        <v>1.93673587006542</v>
      </c>
      <c r="DB87" s="186">
        <v>1.3363750373246599</v>
      </c>
      <c r="DC87" s="186">
        <v>1.0097344951712499</v>
      </c>
      <c r="DD87" s="186">
        <v>0.81236211778960099</v>
      </c>
      <c r="DE87" s="186">
        <v>0.66273129119329699</v>
      </c>
      <c r="DF87" s="186">
        <v>0.35775761115827498</v>
      </c>
      <c r="DG87" s="186">
        <v>0.23331324374356299</v>
      </c>
      <c r="DH87" s="186">
        <v>11.9287362132161</v>
      </c>
      <c r="DI87" s="186">
        <v>10.8827869030427</v>
      </c>
      <c r="DJ87" s="186">
        <v>9.2212314677616707</v>
      </c>
      <c r="DK87" s="186">
        <v>8.8167505957026098</v>
      </c>
      <c r="DL87" s="186">
        <v>6.2403855294652697</v>
      </c>
      <c r="DM87" s="186">
        <v>7.5071582990839003</v>
      </c>
      <c r="DN87" s="186">
        <v>7.6010737837091202</v>
      </c>
      <c r="DO87" s="186">
        <v>7.4705768303074001</v>
      </c>
      <c r="DP87" s="186">
        <v>7.0752061518187901</v>
      </c>
      <c r="DQ87" s="187">
        <v>110.213551797978</v>
      </c>
      <c r="DR87" s="187">
        <v>109.704694863462</v>
      </c>
      <c r="DS87" s="187">
        <v>105.515677847452</v>
      </c>
      <c r="DT87" s="187">
        <v>102.365162584621</v>
      </c>
      <c r="DU87" s="187">
        <v>101.805216028508</v>
      </c>
      <c r="DV87" s="187">
        <v>100.678161181777</v>
      </c>
      <c r="DW87" s="187">
        <v>101.573211143335</v>
      </c>
      <c r="DX87" s="187">
        <v>103.711309889712</v>
      </c>
      <c r="DY87" s="187">
        <v>107.428861055762</v>
      </c>
      <c r="DZ87" s="113">
        <v>946</v>
      </c>
      <c r="EA87" s="113">
        <v>932</v>
      </c>
      <c r="EB87" s="113">
        <v>954</v>
      </c>
      <c r="EC87" s="113">
        <v>960</v>
      </c>
      <c r="ED87" s="113">
        <v>969</v>
      </c>
      <c r="EE87" s="113">
        <v>995</v>
      </c>
      <c r="EF87" s="113">
        <v>1025</v>
      </c>
      <c r="EG87" s="113">
        <v>1001</v>
      </c>
      <c r="EH87" s="113">
        <v>1004</v>
      </c>
      <c r="EI87" s="112">
        <v>679.67653276955605</v>
      </c>
      <c r="EJ87" s="112">
        <v>825.34334763948505</v>
      </c>
      <c r="EK87" s="112">
        <v>1625.5838574423501</v>
      </c>
      <c r="EL87" s="112">
        <v>1535.5093750000001</v>
      </c>
      <c r="EM87" s="112">
        <v>2354.1682146542798</v>
      </c>
      <c r="EN87" s="112">
        <v>2374.6532663316598</v>
      </c>
      <c r="EO87" s="112">
        <v>3081.6253658536598</v>
      </c>
      <c r="EP87" s="112">
        <v>3037.1728271728298</v>
      </c>
      <c r="EQ87" s="114">
        <v>3576.83266932271</v>
      </c>
    </row>
    <row r="88" spans="1:147" x14ac:dyDescent="0.25">
      <c r="A88" s="110" t="s">
        <v>349</v>
      </c>
      <c r="B88" s="110">
        <v>5712</v>
      </c>
      <c r="C88" s="110"/>
      <c r="D88" s="185">
        <v>41.0746486271902</v>
      </c>
      <c r="E88" s="185">
        <v>-51.274439858703602</v>
      </c>
      <c r="F88" s="185">
        <v>70.900181695434895</v>
      </c>
      <c r="G88" s="185">
        <v>52.757397938495799</v>
      </c>
      <c r="H88" s="185">
        <v>-489.49493250024301</v>
      </c>
      <c r="I88" s="185">
        <v>246.72073108565701</v>
      </c>
      <c r="J88" s="185">
        <v>-135.62123628536199</v>
      </c>
      <c r="K88" s="185">
        <v>-138.339222152204</v>
      </c>
      <c r="L88" s="185">
        <v>-15.716418497496401</v>
      </c>
      <c r="M88" s="185">
        <v>3.1607605039559101</v>
      </c>
      <c r="N88" s="185">
        <v>-5.63763271797679</v>
      </c>
      <c r="O88" s="185">
        <v>8.13258557009679</v>
      </c>
      <c r="P88" s="185">
        <v>3.37871484175189</v>
      </c>
      <c r="Q88" s="185">
        <v>-5.2713017716681696</v>
      </c>
      <c r="R88" s="185">
        <v>5.1597819710172503</v>
      </c>
      <c r="S88" s="185">
        <v>-8.9516007548384895</v>
      </c>
      <c r="T88" s="185">
        <v>-6.65801296103347</v>
      </c>
      <c r="U88" s="185">
        <v>-1.3044423936102401</v>
      </c>
      <c r="V88" s="186">
        <v>7.9232236305285504</v>
      </c>
      <c r="W88" s="186">
        <v>9.4712930331689105</v>
      </c>
      <c r="X88" s="186">
        <v>11.728908903943401</v>
      </c>
      <c r="Y88" s="186">
        <v>7.0323137787156398</v>
      </c>
      <c r="Z88" s="186">
        <v>2.8518281141486899</v>
      </c>
      <c r="AA88" s="186">
        <v>2.20597475790857</v>
      </c>
      <c r="AB88" s="186">
        <v>5.7995491805583903</v>
      </c>
      <c r="AC88" s="186">
        <v>5.2679002463508002</v>
      </c>
      <c r="AD88" s="186">
        <v>8.0274403020601106</v>
      </c>
      <c r="AE88" s="186">
        <v>32.992294617856601</v>
      </c>
      <c r="AF88" s="186">
        <v>50.811463906619302</v>
      </c>
      <c r="AG88" s="186">
        <v>49.280772125382498</v>
      </c>
      <c r="AH88" s="186">
        <v>43.830554937185497</v>
      </c>
      <c r="AI88" s="186">
        <v>57.0432393081851</v>
      </c>
      <c r="AJ88" s="186">
        <v>46.509975927668798</v>
      </c>
      <c r="AK88" s="186">
        <v>52.4146958849689</v>
      </c>
      <c r="AL88" s="186">
        <v>72.844059655622104</v>
      </c>
      <c r="AM88" s="186">
        <v>65.656417622472901</v>
      </c>
      <c r="AN88" s="186">
        <v>-0.110528477090147</v>
      </c>
      <c r="AO88" s="186">
        <v>0.58754456286352996</v>
      </c>
      <c r="AP88" s="186">
        <v>-0.38362601935149399</v>
      </c>
      <c r="AQ88" s="186">
        <v>-0.40042069409922498</v>
      </c>
      <c r="AR88" s="186">
        <v>-0.51654450807600505</v>
      </c>
      <c r="AS88" s="186">
        <v>-0.63823294454327895</v>
      </c>
      <c r="AT88" s="186">
        <v>-1.2752900447866899</v>
      </c>
      <c r="AU88" s="186">
        <v>-0.55341674737596203</v>
      </c>
      <c r="AV88" s="186">
        <v>-0.592561848215856</v>
      </c>
      <c r="AW88" s="186">
        <v>2.17274751394979</v>
      </c>
      <c r="AX88" s="186">
        <v>4.5349189163954602</v>
      </c>
      <c r="AY88" s="186">
        <v>3.0545840291907398</v>
      </c>
      <c r="AZ88" s="186">
        <v>2.01306848207336</v>
      </c>
      <c r="BA88" s="186">
        <v>3.5966349833200799</v>
      </c>
      <c r="BB88" s="186">
        <v>2.3503797526859702</v>
      </c>
      <c r="BC88" s="186">
        <v>1.8294791678903</v>
      </c>
      <c r="BD88" s="186">
        <v>2.5386181332679301</v>
      </c>
      <c r="BE88" s="186">
        <v>2.5204408931722702</v>
      </c>
      <c r="BF88" s="187">
        <v>100.885254776154</v>
      </c>
      <c r="BG88" s="187">
        <v>91.253356847284905</v>
      </c>
      <c r="BH88" s="187">
        <v>104.925602016019</v>
      </c>
      <c r="BI88" s="187">
        <v>100.974630992774</v>
      </c>
      <c r="BJ88" s="187">
        <v>91.420646489686902</v>
      </c>
      <c r="BK88" s="187">
        <v>102.21935448814899</v>
      </c>
      <c r="BL88" s="187">
        <v>89.240797956392797</v>
      </c>
      <c r="BM88" s="187">
        <v>91.116133745694199</v>
      </c>
      <c r="BN88" s="187">
        <v>95.631455956071804</v>
      </c>
      <c r="BO88" s="186">
        <v>2337.7012612342401</v>
      </c>
      <c r="BP88" s="186">
        <v>330.44781662502902</v>
      </c>
      <c r="BQ88" s="186">
        <v>56.164191764920197</v>
      </c>
      <c r="BR88" s="186">
        <v>34.561801437690903</v>
      </c>
      <c r="BS88" s="186">
        <v>11.977828059892399</v>
      </c>
      <c r="BT88" s="186">
        <v>22.062835177773199</v>
      </c>
      <c r="BU88" s="186">
        <v>6.43816344199589</v>
      </c>
      <c r="BV88" s="186">
        <v>-61.9762502428079</v>
      </c>
      <c r="BW88" s="186">
        <v>-71.720858029105003</v>
      </c>
      <c r="BX88" s="186">
        <v>6.7539911894901499</v>
      </c>
      <c r="BY88" s="186">
        <v>5.09704427865565</v>
      </c>
      <c r="BZ88" s="186">
        <v>4.8992843876672199</v>
      </c>
      <c r="CA88" s="186">
        <v>2.8385176751267598</v>
      </c>
      <c r="CB88" s="186">
        <v>0.90348065795825006</v>
      </c>
      <c r="CC88" s="186">
        <v>1.39701672393912</v>
      </c>
      <c r="CD88" s="186">
        <v>0.358431167009441</v>
      </c>
      <c r="CE88" s="186">
        <v>-2.6286655128882499</v>
      </c>
      <c r="CF88" s="186">
        <v>-3.3995500787005701</v>
      </c>
      <c r="CG88" s="186">
        <v>6.59918372114916</v>
      </c>
      <c r="CH88" s="186">
        <v>7.6025005529962204</v>
      </c>
      <c r="CI88" s="186">
        <v>8.7231659874888798</v>
      </c>
      <c r="CJ88" s="186">
        <v>8.2655299367519799</v>
      </c>
      <c r="CK88" s="186">
        <v>7.8327414034262697</v>
      </c>
      <c r="CL88" s="186">
        <v>6.6960671734016302</v>
      </c>
      <c r="CM88" s="186">
        <v>5.9401482527946703</v>
      </c>
      <c r="CN88" s="186">
        <v>4.6859473223827601</v>
      </c>
      <c r="CO88" s="186">
        <v>5.0240790609280204</v>
      </c>
      <c r="CP88" s="113">
        <v>41.806833014774</v>
      </c>
      <c r="CQ88" s="113">
        <v>37.082994728064399</v>
      </c>
      <c r="CR88" s="113">
        <v>39.766693713950701</v>
      </c>
      <c r="CS88" s="113">
        <v>41.622812897245197</v>
      </c>
      <c r="CT88" s="113">
        <v>46.868551049256901</v>
      </c>
      <c r="CU88" s="113">
        <v>49.429874667078003</v>
      </c>
      <c r="CV88" s="113">
        <v>49.843815474814598</v>
      </c>
      <c r="CW88" s="113">
        <v>54.694572280571798</v>
      </c>
      <c r="CX88" s="113">
        <v>58.982891932086702</v>
      </c>
      <c r="CY88" s="186">
        <v>0.25087548348932998</v>
      </c>
      <c r="CZ88" s="186">
        <v>0.193644281375255</v>
      </c>
      <c r="DA88" s="186">
        <v>-6.0631112861487202E-2</v>
      </c>
      <c r="DB88" s="186">
        <v>-0.123281541319798</v>
      </c>
      <c r="DC88" s="186">
        <v>-0.17600994519615901</v>
      </c>
      <c r="DD88" s="186">
        <v>-0.28868151925449897</v>
      </c>
      <c r="DE88" s="186">
        <v>-0.661009182609962</v>
      </c>
      <c r="DF88" s="186">
        <v>-0.69383691019270199</v>
      </c>
      <c r="DG88" s="186">
        <v>-0.72355895726131603</v>
      </c>
      <c r="DH88" s="186">
        <v>3.3270007684420002</v>
      </c>
      <c r="DI88" s="186">
        <v>3.6512367294247299</v>
      </c>
      <c r="DJ88" s="186">
        <v>3.2061672668255201</v>
      </c>
      <c r="DK88" s="186">
        <v>3.1235249591805498</v>
      </c>
      <c r="DL88" s="186">
        <v>3.06544539257367</v>
      </c>
      <c r="DM88" s="186">
        <v>3.0801854134903799</v>
      </c>
      <c r="DN88" s="186">
        <v>2.54742023777627</v>
      </c>
      <c r="DO88" s="186">
        <v>2.4450511862376998</v>
      </c>
      <c r="DP88" s="186">
        <v>2.53745420100842</v>
      </c>
      <c r="DQ88" s="187">
        <v>102.044589879874</v>
      </c>
      <c r="DR88" s="187">
        <v>100.52739533706399</v>
      </c>
      <c r="DS88" s="187">
        <v>101.659578393038</v>
      </c>
      <c r="DT88" s="187">
        <v>99.593371393786398</v>
      </c>
      <c r="DU88" s="187">
        <v>97.715437805832593</v>
      </c>
      <c r="DV88" s="187">
        <v>98.066279855893498</v>
      </c>
      <c r="DW88" s="187">
        <v>97.2289758854875</v>
      </c>
      <c r="DX88" s="187">
        <v>94.5469537561371</v>
      </c>
      <c r="DY88" s="187">
        <v>93.726677179724206</v>
      </c>
      <c r="DZ88" s="113">
        <v>2887</v>
      </c>
      <c r="EA88" s="113">
        <v>2892</v>
      </c>
      <c r="EB88" s="113">
        <v>2936</v>
      </c>
      <c r="EC88" s="113">
        <v>2942</v>
      </c>
      <c r="ED88" s="113">
        <v>3123</v>
      </c>
      <c r="EE88" s="113">
        <v>3126</v>
      </c>
      <c r="EF88" s="113">
        <v>3211</v>
      </c>
      <c r="EG88" s="113">
        <v>3247</v>
      </c>
      <c r="EH88" s="113">
        <v>3211</v>
      </c>
      <c r="EI88" s="112">
        <v>-1186.3356425355</v>
      </c>
      <c r="EJ88" s="112">
        <v>194.12551867219901</v>
      </c>
      <c r="EK88" s="112">
        <v>499.37874659400501</v>
      </c>
      <c r="EL88" s="112">
        <v>756.40550645819201</v>
      </c>
      <c r="EM88" s="112">
        <v>1229.31956452129</v>
      </c>
      <c r="EN88" s="112">
        <v>952.08445297504795</v>
      </c>
      <c r="EO88" s="112">
        <v>2375.32513235752</v>
      </c>
      <c r="EP88" s="112">
        <v>3344.13089005236</v>
      </c>
      <c r="EQ88" s="114">
        <v>4305.1859233883497</v>
      </c>
    </row>
    <row r="89" spans="1:147" x14ac:dyDescent="0.25">
      <c r="A89" s="110" t="s">
        <v>348</v>
      </c>
      <c r="B89" s="110">
        <v>5404</v>
      </c>
      <c r="C89" s="110"/>
      <c r="D89" s="185">
        <v>100</v>
      </c>
      <c r="E89" s="185">
        <v>125.566686339252</v>
      </c>
      <c r="F89" s="185">
        <v>-78.305189510585095</v>
      </c>
      <c r="G89" s="185">
        <v>1225.7690589157301</v>
      </c>
      <c r="H89" s="185">
        <v>18.674960557147699</v>
      </c>
      <c r="I89" s="185">
        <v>-25.1671279434096</v>
      </c>
      <c r="J89" s="185">
        <v>426.00414525884503</v>
      </c>
      <c r="K89" s="185">
        <v>126.28439028261199</v>
      </c>
      <c r="L89" s="185">
        <v>39.128877952193697</v>
      </c>
      <c r="M89" s="185">
        <v>14.645291611052</v>
      </c>
      <c r="N89" s="185">
        <v>14.108719125827401</v>
      </c>
      <c r="O89" s="185">
        <v>-3.2751077805170001</v>
      </c>
      <c r="P89" s="185">
        <v>29.7620957722139</v>
      </c>
      <c r="Q89" s="185">
        <v>5.5210547610026097</v>
      </c>
      <c r="R89" s="185">
        <v>-5.1819658993079498</v>
      </c>
      <c r="S89" s="185">
        <v>20.486629571250599</v>
      </c>
      <c r="T89" s="185">
        <v>4.6022526564051303</v>
      </c>
      <c r="U89" s="185">
        <v>4.0103574925228704</v>
      </c>
      <c r="V89" s="186">
        <v>0</v>
      </c>
      <c r="W89" s="186">
        <v>11.568356148686201</v>
      </c>
      <c r="X89" s="186">
        <v>3.8922445791884601</v>
      </c>
      <c r="Y89" s="186">
        <v>3.6857122793180999</v>
      </c>
      <c r="Z89" s="186">
        <v>27.3152881508822</v>
      </c>
      <c r="AA89" s="186">
        <v>16.444930125341699</v>
      </c>
      <c r="AB89" s="186">
        <v>6.3389336176634403</v>
      </c>
      <c r="AC89" s="186">
        <v>3.6796036031197601</v>
      </c>
      <c r="AD89" s="186">
        <v>9.6472315024329909</v>
      </c>
      <c r="AE89" s="186">
        <v>197.51607777830901</v>
      </c>
      <c r="AF89" s="186">
        <v>193.434471445366</v>
      </c>
      <c r="AG89" s="186">
        <v>193.82817164714001</v>
      </c>
      <c r="AH89" s="186">
        <v>89.282480355402399</v>
      </c>
      <c r="AI89" s="186">
        <v>154.29562827383501</v>
      </c>
      <c r="AJ89" s="186">
        <v>203.04628234205401</v>
      </c>
      <c r="AK89" s="186">
        <v>156.99477701452099</v>
      </c>
      <c r="AL89" s="186">
        <v>191.960268513193</v>
      </c>
      <c r="AM89" s="186">
        <v>190.59113184736401</v>
      </c>
      <c r="AN89" s="186">
        <v>4.0700023775223402</v>
      </c>
      <c r="AO89" s="186">
        <v>3.9317330415705101</v>
      </c>
      <c r="AP89" s="186">
        <v>3.5981783778843801</v>
      </c>
      <c r="AQ89" s="186">
        <v>1.66672107567738</v>
      </c>
      <c r="AR89" s="186">
        <v>2.5625296948492999</v>
      </c>
      <c r="AS89" s="186">
        <v>3.0355449266029901</v>
      </c>
      <c r="AT89" s="186">
        <v>2.3166602757883799</v>
      </c>
      <c r="AU89" s="186">
        <v>2.2605914016943398</v>
      </c>
      <c r="AV89" s="186">
        <v>2.27715400378161</v>
      </c>
      <c r="AW89" s="186">
        <v>10.9782836336756</v>
      </c>
      <c r="AX89" s="186">
        <v>10.989257947897601</v>
      </c>
      <c r="AY89" s="186">
        <v>15.337950690053701</v>
      </c>
      <c r="AZ89" s="186">
        <v>10.4285511475736</v>
      </c>
      <c r="BA89" s="186">
        <v>18.7550066190778</v>
      </c>
      <c r="BB89" s="186">
        <v>8.9748928810648394</v>
      </c>
      <c r="BC89" s="186">
        <v>7.10671834078933</v>
      </c>
      <c r="BD89" s="186">
        <v>8.5806117559991808</v>
      </c>
      <c r="BE89" s="186">
        <v>8.7269781486239904</v>
      </c>
      <c r="BF89" s="187">
        <v>108.385860289577</v>
      </c>
      <c r="BG89" s="187">
        <v>107.58610127758899</v>
      </c>
      <c r="BH89" s="187">
        <v>86.945258206628694</v>
      </c>
      <c r="BI89" s="187">
        <v>126.58272324489199</v>
      </c>
      <c r="BJ89" s="187">
        <v>90.357567332504999</v>
      </c>
      <c r="BK89" s="187">
        <v>89.991745909392606</v>
      </c>
      <c r="BL89" s="187">
        <v>118.619139015595</v>
      </c>
      <c r="BM89" s="187">
        <v>98.311242315616596</v>
      </c>
      <c r="BN89" s="187">
        <v>97.618625460950597</v>
      </c>
      <c r="BO89" s="186">
        <v>68.394898454335006</v>
      </c>
      <c r="BP89" s="186">
        <v>173.3258098812</v>
      </c>
      <c r="BQ89" s="186">
        <v>152.960019502682</v>
      </c>
      <c r="BR89" s="186">
        <v>328.49472899440201</v>
      </c>
      <c r="BS89" s="186">
        <v>182.80246283717699</v>
      </c>
      <c r="BT89" s="186">
        <v>98.787450079608206</v>
      </c>
      <c r="BU89" s="186">
        <v>121.573405462973</v>
      </c>
      <c r="BV89" s="186">
        <v>134.14946621311901</v>
      </c>
      <c r="BW89" s="186">
        <v>47.116306459063402</v>
      </c>
      <c r="BX89" s="186">
        <v>9.3522028860872499</v>
      </c>
      <c r="BY89" s="186">
        <v>11.2291901194445</v>
      </c>
      <c r="BZ89" s="186">
        <v>8.0781720535040495</v>
      </c>
      <c r="CA89" s="186">
        <v>13.776708700872099</v>
      </c>
      <c r="CB89" s="186">
        <v>14.940677846727899</v>
      </c>
      <c r="CC89" s="186">
        <v>11.8839643766366</v>
      </c>
      <c r="CD89" s="186">
        <v>13.1331049740149</v>
      </c>
      <c r="CE89" s="186">
        <v>14.3411522955991</v>
      </c>
      <c r="CF89" s="186">
        <v>6.48790391198742</v>
      </c>
      <c r="CG89" s="186">
        <v>19.1926289691942</v>
      </c>
      <c r="CH89" s="186">
        <v>13.0668242599371</v>
      </c>
      <c r="CI89" s="186">
        <v>9.8868658769598401</v>
      </c>
      <c r="CJ89" s="186">
        <v>8.6477296228847909</v>
      </c>
      <c r="CK89" s="186">
        <v>10.4414742029936</v>
      </c>
      <c r="CL89" s="186">
        <v>13.054954914455999</v>
      </c>
      <c r="CM89" s="186">
        <v>12.213152255231501</v>
      </c>
      <c r="CN89" s="186">
        <v>12.258983367844801</v>
      </c>
      <c r="CO89" s="186">
        <v>13.978777727724299</v>
      </c>
      <c r="CP89" s="113">
        <v>231.20549638535201</v>
      </c>
      <c r="CQ89" s="113">
        <v>221.96143275420499</v>
      </c>
      <c r="CR89" s="113">
        <v>212.07272383871199</v>
      </c>
      <c r="CS89" s="113">
        <v>166.46250514188901</v>
      </c>
      <c r="CT89" s="113">
        <v>153.15907749646701</v>
      </c>
      <c r="CU89" s="113">
        <v>153.48175099038801</v>
      </c>
      <c r="CV89" s="113">
        <v>147.49185733775801</v>
      </c>
      <c r="CW89" s="113">
        <v>147.368007451019</v>
      </c>
      <c r="CX89" s="113">
        <v>177.762210452988</v>
      </c>
      <c r="CY89" s="186">
        <v>6.0031232449488501</v>
      </c>
      <c r="CZ89" s="186">
        <v>5.4292911218363802</v>
      </c>
      <c r="DA89" s="186">
        <v>4.7887720879788098</v>
      </c>
      <c r="DB89" s="186">
        <v>3.45915183805096</v>
      </c>
      <c r="DC89" s="186">
        <v>2.9147240443465301</v>
      </c>
      <c r="DD89" s="186">
        <v>2.7412333566738498</v>
      </c>
      <c r="DE89" s="186">
        <v>2.46311257515733</v>
      </c>
      <c r="DF89" s="186">
        <v>2.25165982210692</v>
      </c>
      <c r="DG89" s="186">
        <v>2.48038755297492</v>
      </c>
      <c r="DH89" s="186">
        <v>14.332084548779701</v>
      </c>
      <c r="DI89" s="186">
        <v>13.6759775326225</v>
      </c>
      <c r="DJ89" s="186">
        <v>13.430780226908301</v>
      </c>
      <c r="DK89" s="186">
        <v>12.1631165182025</v>
      </c>
      <c r="DL89" s="186">
        <v>12.918235997878099</v>
      </c>
      <c r="DM89" s="186">
        <v>12.6322403001646</v>
      </c>
      <c r="DN89" s="186">
        <v>11.865542097385999</v>
      </c>
      <c r="DO89" s="186">
        <v>10.788641756788801</v>
      </c>
      <c r="DP89" s="186">
        <v>10.537316325479599</v>
      </c>
      <c r="DQ89" s="187">
        <v>101.033820058986</v>
      </c>
      <c r="DR89" s="187">
        <v>103.07419158674401</v>
      </c>
      <c r="DS89" s="187">
        <v>99.439325201410895</v>
      </c>
      <c r="DT89" s="187">
        <v>105.343822454773</v>
      </c>
      <c r="DU89" s="187">
        <v>105.193581634279</v>
      </c>
      <c r="DV89" s="187">
        <v>102.03348390171701</v>
      </c>
      <c r="DW89" s="187">
        <v>103.875248392252</v>
      </c>
      <c r="DX89" s="187">
        <v>106.16181245301</v>
      </c>
      <c r="DY89" s="187">
        <v>98.455213227977794</v>
      </c>
      <c r="DZ89" s="113">
        <v>401</v>
      </c>
      <c r="EA89" s="113">
        <v>421</v>
      </c>
      <c r="EB89" s="113">
        <v>433</v>
      </c>
      <c r="EC89" s="113">
        <v>440</v>
      </c>
      <c r="ED89" s="113">
        <v>437</v>
      </c>
      <c r="EE89" s="113">
        <v>438</v>
      </c>
      <c r="EF89" s="113">
        <v>437</v>
      </c>
      <c r="EG89" s="113">
        <v>445</v>
      </c>
      <c r="EH89" s="113">
        <v>439</v>
      </c>
      <c r="EI89" s="112">
        <v>825.93765586034897</v>
      </c>
      <c r="EJ89" s="112">
        <v>639.96674584323</v>
      </c>
      <c r="EK89" s="112">
        <v>973.98845265588898</v>
      </c>
      <c r="EL89" s="112">
        <v>-1624.0159090909101</v>
      </c>
      <c r="EM89" s="112">
        <v>-350.10755148741401</v>
      </c>
      <c r="EN89" s="112">
        <v>798.24885844748906</v>
      </c>
      <c r="EO89" s="112">
        <v>-72.3272311212815</v>
      </c>
      <c r="EP89" s="112">
        <v>-116.060674157303</v>
      </c>
      <c r="EQ89" s="114">
        <v>173.67198177676499</v>
      </c>
    </row>
    <row r="90" spans="1:147" x14ac:dyDescent="0.25">
      <c r="A90" s="110" t="s">
        <v>347</v>
      </c>
      <c r="B90" s="110">
        <v>5785</v>
      </c>
      <c r="C90" s="110"/>
      <c r="D90" s="185">
        <v>231.82884582333301</v>
      </c>
      <c r="E90" s="185">
        <v>100</v>
      </c>
      <c r="F90" s="185">
        <v>277.47864209034401</v>
      </c>
      <c r="G90" s="185">
        <v>45.746933435688099</v>
      </c>
      <c r="H90" s="185">
        <v>408.44767527091898</v>
      </c>
      <c r="I90" s="185">
        <v>1407.25026948508</v>
      </c>
      <c r="J90" s="185">
        <v>708.87747459194895</v>
      </c>
      <c r="K90" s="185">
        <v>906.20206917602695</v>
      </c>
      <c r="L90" s="185">
        <v>230.31343809666799</v>
      </c>
      <c r="M90" s="185">
        <v>9.8133321178935695</v>
      </c>
      <c r="N90" s="185">
        <v>21.370118843652399</v>
      </c>
      <c r="O90" s="185">
        <v>9.6010340100872806</v>
      </c>
      <c r="P90" s="185">
        <v>11.773070396401099</v>
      </c>
      <c r="Q90" s="185">
        <v>14.697043863276299</v>
      </c>
      <c r="R90" s="185">
        <v>9.0414054262244399</v>
      </c>
      <c r="S90" s="185">
        <v>8.4036382689772093</v>
      </c>
      <c r="T90" s="185">
        <v>15.0897985452514</v>
      </c>
      <c r="U90" s="185">
        <v>7.3758102887574504</v>
      </c>
      <c r="V90" s="186">
        <v>4.4831752517860997</v>
      </c>
      <c r="W90" s="186">
        <v>0</v>
      </c>
      <c r="X90" s="186">
        <v>4.2493628698989498</v>
      </c>
      <c r="Y90" s="186">
        <v>24.541004046693999</v>
      </c>
      <c r="Z90" s="186">
        <v>6.4855230820785197</v>
      </c>
      <c r="AA90" s="186">
        <v>0.846972714741549</v>
      </c>
      <c r="AB90" s="186">
        <v>1.2777127259651599</v>
      </c>
      <c r="AC90" s="186">
        <v>1.92337658831919</v>
      </c>
      <c r="AD90" s="186">
        <v>3.3419840943708699</v>
      </c>
      <c r="AE90" s="186">
        <v>163.490273960075</v>
      </c>
      <c r="AF90" s="186">
        <v>129.70894725386799</v>
      </c>
      <c r="AG90" s="186">
        <v>140.96925427195001</v>
      </c>
      <c r="AH90" s="186">
        <v>155.72405962237099</v>
      </c>
      <c r="AI90" s="186">
        <v>135.998153709549</v>
      </c>
      <c r="AJ90" s="186">
        <v>194.54441429051101</v>
      </c>
      <c r="AK90" s="186">
        <v>210.76628278866499</v>
      </c>
      <c r="AL90" s="186">
        <v>190.941111149861</v>
      </c>
      <c r="AM90" s="186">
        <v>179.06627205239599</v>
      </c>
      <c r="AN90" s="186">
        <v>3.37225951703833</v>
      </c>
      <c r="AO90" s="186">
        <v>2.50875949923276</v>
      </c>
      <c r="AP90" s="186">
        <v>1.83744911827408</v>
      </c>
      <c r="AQ90" s="186">
        <v>1.1974733929861301</v>
      </c>
      <c r="AR90" s="186">
        <v>0.97920907686579906</v>
      </c>
      <c r="AS90" s="186">
        <v>1.1915507489210699</v>
      </c>
      <c r="AT90" s="186">
        <v>0.73935270459430202</v>
      </c>
      <c r="AU90" s="186">
        <v>0.87228367061737</v>
      </c>
      <c r="AV90" s="186">
        <v>0.91980700913021496</v>
      </c>
      <c r="AW90" s="186">
        <v>11.342666759904899</v>
      </c>
      <c r="AX90" s="186">
        <v>9.74491529224799</v>
      </c>
      <c r="AY90" s="186">
        <v>7.9187236038552502</v>
      </c>
      <c r="AZ90" s="186">
        <v>7.5778851992706304</v>
      </c>
      <c r="BA90" s="186">
        <v>9.8361241141432298</v>
      </c>
      <c r="BB90" s="186">
        <v>7.2665746121688501</v>
      </c>
      <c r="BC90" s="186">
        <v>6.4493659481488201</v>
      </c>
      <c r="BD90" s="186">
        <v>6.28274823802633</v>
      </c>
      <c r="BE90" s="186">
        <v>7.6780996480175103</v>
      </c>
      <c r="BF90" s="187">
        <v>101.877508436032</v>
      </c>
      <c r="BG90" s="187">
        <v>116.46047243398</v>
      </c>
      <c r="BH90" s="187">
        <v>103.648172971712</v>
      </c>
      <c r="BI90" s="187">
        <v>105.700039561042</v>
      </c>
      <c r="BJ90" s="187">
        <v>106.202340664433</v>
      </c>
      <c r="BK90" s="187">
        <v>103.05707037391601</v>
      </c>
      <c r="BL90" s="187">
        <v>102.768190822341</v>
      </c>
      <c r="BM90" s="187">
        <v>110.716643451056</v>
      </c>
      <c r="BN90" s="187">
        <v>100.621362028066</v>
      </c>
      <c r="BO90" s="186">
        <v>252.26541961041801</v>
      </c>
      <c r="BP90" s="186">
        <v>100</v>
      </c>
      <c r="BQ90" s="186">
        <v>388.28279198599603</v>
      </c>
      <c r="BR90" s="186">
        <v>163.39943860178701</v>
      </c>
      <c r="BS90" s="186">
        <v>190.63543605613</v>
      </c>
      <c r="BT90" s="186">
        <v>209.84635715319601</v>
      </c>
      <c r="BU90" s="186">
        <v>159.95037396558999</v>
      </c>
      <c r="BV90" s="186">
        <v>191.57316607933299</v>
      </c>
      <c r="BW90" s="186">
        <v>524.27809126438297</v>
      </c>
      <c r="BX90" s="186">
        <v>9.6465772456765499</v>
      </c>
      <c r="BY90" s="186">
        <v>12.738121228540599</v>
      </c>
      <c r="BZ90" s="186">
        <v>13.5660811701245</v>
      </c>
      <c r="CA90" s="186">
        <v>12.907435351670699</v>
      </c>
      <c r="CB90" s="186">
        <v>13.720633228818</v>
      </c>
      <c r="CC90" s="186">
        <v>13.4910872284847</v>
      </c>
      <c r="CD90" s="186">
        <v>10.707704201751801</v>
      </c>
      <c r="CE90" s="186">
        <v>11.8641780463876</v>
      </c>
      <c r="CF90" s="186">
        <v>10.9223188931153</v>
      </c>
      <c r="CG90" s="186">
        <v>14.3486318046481</v>
      </c>
      <c r="CH90" s="186">
        <v>10.0343771831994</v>
      </c>
      <c r="CI90" s="186">
        <v>6.7418837719917697</v>
      </c>
      <c r="CJ90" s="186">
        <v>8.9983916663479295</v>
      </c>
      <c r="CK90" s="186">
        <v>8.8420600773784805</v>
      </c>
      <c r="CL90" s="186">
        <v>8.0797497324831102</v>
      </c>
      <c r="CM90" s="186">
        <v>8.1014543380701607</v>
      </c>
      <c r="CN90" s="186">
        <v>7.5802094595236298</v>
      </c>
      <c r="CO90" s="186">
        <v>2.7899361143096102</v>
      </c>
      <c r="CP90" s="113">
        <v>174.64703117390701</v>
      </c>
      <c r="CQ90" s="113">
        <v>164.65256371075199</v>
      </c>
      <c r="CR90" s="113">
        <v>156.83848372461799</v>
      </c>
      <c r="CS90" s="113">
        <v>153.14678732838499</v>
      </c>
      <c r="CT90" s="113">
        <v>144.40396976669501</v>
      </c>
      <c r="CU90" s="113">
        <v>150.91983154034199</v>
      </c>
      <c r="CV90" s="113">
        <v>168.26613127199599</v>
      </c>
      <c r="CW90" s="113">
        <v>178.205254679277</v>
      </c>
      <c r="CX90" s="113">
        <v>182.38250762024001</v>
      </c>
      <c r="CY90" s="186">
        <v>3.8451321522695201</v>
      </c>
      <c r="CZ90" s="186">
        <v>3.4622962503424599</v>
      </c>
      <c r="DA90" s="186">
        <v>2.9621126267065501</v>
      </c>
      <c r="DB90" s="186">
        <v>2.4436677007326799</v>
      </c>
      <c r="DC90" s="186">
        <v>1.9575594975149599</v>
      </c>
      <c r="DD90" s="186">
        <v>1.55423451497313</v>
      </c>
      <c r="DE90" s="186">
        <v>1.1746436866687899</v>
      </c>
      <c r="DF90" s="186">
        <v>0.98732180683052395</v>
      </c>
      <c r="DG90" s="186">
        <v>0.93558025283130997</v>
      </c>
      <c r="DH90" s="186">
        <v>12.201077242952</v>
      </c>
      <c r="DI90" s="186">
        <v>11.430392618905</v>
      </c>
      <c r="DJ90" s="186">
        <v>10.5534724317905</v>
      </c>
      <c r="DK90" s="186">
        <v>9.5201825527176709</v>
      </c>
      <c r="DL90" s="186">
        <v>9.2804774186820502</v>
      </c>
      <c r="DM90" s="186">
        <v>8.5151388548446292</v>
      </c>
      <c r="DN90" s="186">
        <v>7.80918957911934</v>
      </c>
      <c r="DO90" s="186">
        <v>7.4569461360593703</v>
      </c>
      <c r="DP90" s="186">
        <v>7.4826683800637799</v>
      </c>
      <c r="DQ90" s="187">
        <v>101.30750726417401</v>
      </c>
      <c r="DR90" s="187">
        <v>105.00895317148201</v>
      </c>
      <c r="DS90" s="187">
        <v>106.35437772882</v>
      </c>
      <c r="DT90" s="187">
        <v>106.191969307363</v>
      </c>
      <c r="DU90" s="187">
        <v>106.834999090758</v>
      </c>
      <c r="DV90" s="187">
        <v>106.986408115928</v>
      </c>
      <c r="DW90" s="187">
        <v>104.246109053016</v>
      </c>
      <c r="DX90" s="187">
        <v>105.702159790072</v>
      </c>
      <c r="DY90" s="187">
        <v>104.575415764059</v>
      </c>
      <c r="DZ90" s="113">
        <v>438</v>
      </c>
      <c r="EA90" s="113">
        <v>443</v>
      </c>
      <c r="EB90" s="113">
        <v>421</v>
      </c>
      <c r="EC90" s="113">
        <v>425</v>
      </c>
      <c r="ED90" s="113">
        <v>460</v>
      </c>
      <c r="EE90" s="113">
        <v>445</v>
      </c>
      <c r="EF90" s="113">
        <v>458</v>
      </c>
      <c r="EG90" s="113">
        <v>451</v>
      </c>
      <c r="EH90" s="113">
        <v>489</v>
      </c>
      <c r="EI90" s="112">
        <v>-1597.9292237442901</v>
      </c>
      <c r="EJ90" s="112">
        <v>-2909.1173814898402</v>
      </c>
      <c r="EK90" s="112">
        <v>-3415.3871733966698</v>
      </c>
      <c r="EL90" s="112">
        <v>-2581.56</v>
      </c>
      <c r="EM90" s="112">
        <v>-3026.4108695652199</v>
      </c>
      <c r="EN90" s="112">
        <v>-3606.7033707865198</v>
      </c>
      <c r="EO90" s="112">
        <v>-3934.75109170306</v>
      </c>
      <c r="EP90" s="112">
        <v>-4853.7760532150796</v>
      </c>
      <c r="EQ90" s="114">
        <v>-4726.84049079755</v>
      </c>
    </row>
    <row r="91" spans="1:147" ht="25.5" x14ac:dyDescent="0.25">
      <c r="A91" s="110" t="s">
        <v>346</v>
      </c>
      <c r="B91" s="110">
        <v>5555</v>
      </c>
      <c r="C91" s="110"/>
      <c r="D91" s="185">
        <v>100</v>
      </c>
      <c r="E91" s="185">
        <v>762.22431513248898</v>
      </c>
      <c r="F91" s="185">
        <v>2958.0395802722801</v>
      </c>
      <c r="G91" s="185">
        <v>187.31855964690601</v>
      </c>
      <c r="H91" s="185">
        <v>20.735255934746501</v>
      </c>
      <c r="I91" s="185">
        <v>29.223395059882499</v>
      </c>
      <c r="J91" s="185">
        <v>19.4395320671915</v>
      </c>
      <c r="K91" s="185">
        <v>23.039807323895001</v>
      </c>
      <c r="L91" s="185">
        <v>95.407895069595497</v>
      </c>
      <c r="M91" s="185">
        <v>3.7068924368292002</v>
      </c>
      <c r="N91" s="185">
        <v>15.1663631381257</v>
      </c>
      <c r="O91" s="185">
        <v>17.639077130158899</v>
      </c>
      <c r="P91" s="185">
        <v>14.6415908098292</v>
      </c>
      <c r="Q91" s="185">
        <v>13.5171228594763</v>
      </c>
      <c r="R91" s="185">
        <v>17.571104278385999</v>
      </c>
      <c r="S91" s="185">
        <v>15.0807935995295</v>
      </c>
      <c r="T91" s="185">
        <v>11.5606574397145</v>
      </c>
      <c r="U91" s="185">
        <v>19.412240189593799</v>
      </c>
      <c r="V91" s="186">
        <v>27.211160511481602</v>
      </c>
      <c r="W91" s="186">
        <v>2.4023188536729898</v>
      </c>
      <c r="X91" s="186">
        <v>0.71881591194313899</v>
      </c>
      <c r="Y91" s="186">
        <v>8.3889742231231406</v>
      </c>
      <c r="Z91" s="186">
        <v>42.980411237924301</v>
      </c>
      <c r="AA91" s="186">
        <v>42.1777635817472</v>
      </c>
      <c r="AB91" s="186">
        <v>49.317809590021703</v>
      </c>
      <c r="AC91" s="186">
        <v>36.198451260741997</v>
      </c>
      <c r="AD91" s="186">
        <v>22.896123512271998</v>
      </c>
      <c r="AE91" s="186">
        <v>0</v>
      </c>
      <c r="AF91" s="186">
        <v>7.4363872287753399</v>
      </c>
      <c r="AG91" s="186">
        <v>7.7536475736274202</v>
      </c>
      <c r="AH91" s="186">
        <v>0</v>
      </c>
      <c r="AI91" s="186">
        <v>46.554799518173802</v>
      </c>
      <c r="AJ91" s="186">
        <v>85.463841159324105</v>
      </c>
      <c r="AK91" s="186">
        <v>144.41498480865999</v>
      </c>
      <c r="AL91" s="186">
        <v>193.224310138238</v>
      </c>
      <c r="AM91" s="186">
        <v>199.22357402275401</v>
      </c>
      <c r="AN91" s="186">
        <v>-1.28432077717058</v>
      </c>
      <c r="AO91" s="186">
        <v>-2.00605840980251</v>
      </c>
      <c r="AP91" s="186">
        <v>-1.6062262472337201</v>
      </c>
      <c r="AQ91" s="186">
        <v>-1.65877823612511</v>
      </c>
      <c r="AR91" s="186">
        <v>-1.5966653515379201</v>
      </c>
      <c r="AS91" s="186">
        <v>-1.3265927519707299</v>
      </c>
      <c r="AT91" s="186">
        <v>-1.14615018336568</v>
      </c>
      <c r="AU91" s="186">
        <v>-0.92993666434271105</v>
      </c>
      <c r="AV91" s="186">
        <v>-0.84803398087950299</v>
      </c>
      <c r="AW91" s="186">
        <v>0.48356065179985103</v>
      </c>
      <c r="AX91" s="186">
        <v>-0.81623645319845395</v>
      </c>
      <c r="AY91" s="186">
        <v>-0.55948382479402003</v>
      </c>
      <c r="AZ91" s="186">
        <v>0.85541678324450199</v>
      </c>
      <c r="BA91" s="186">
        <v>2.9657050012431099</v>
      </c>
      <c r="BB91" s="186">
        <v>8.20919967892155</v>
      </c>
      <c r="BC91" s="186">
        <v>7.0592466807627101</v>
      </c>
      <c r="BD91" s="186">
        <v>15.982509120957101</v>
      </c>
      <c r="BE91" s="186">
        <v>8.3839137441948992</v>
      </c>
      <c r="BF91" s="187">
        <v>101.97730567884599</v>
      </c>
      <c r="BG91" s="187">
        <v>116.247396190486</v>
      </c>
      <c r="BH91" s="187">
        <v>119.893060251034</v>
      </c>
      <c r="BI91" s="187">
        <v>113.801110078061</v>
      </c>
      <c r="BJ91" s="187">
        <v>109.835553877298</v>
      </c>
      <c r="BK91" s="187">
        <v>108.737378691174</v>
      </c>
      <c r="BL91" s="187">
        <v>107.38297203364201</v>
      </c>
      <c r="BM91" s="187">
        <v>94.920090709238295</v>
      </c>
      <c r="BN91" s="187">
        <v>111.334152506118</v>
      </c>
      <c r="BO91" s="186">
        <v>19.974149633595399</v>
      </c>
      <c r="BP91" s="186">
        <v>40.018003838871799</v>
      </c>
      <c r="BQ91" s="186">
        <v>199.52150707384499</v>
      </c>
      <c r="BR91" s="186">
        <v>676.93486695763499</v>
      </c>
      <c r="BS91" s="186">
        <v>82.3719354830139</v>
      </c>
      <c r="BT91" s="186">
        <v>54.257297453228396</v>
      </c>
      <c r="BU91" s="186">
        <v>35.438245890759099</v>
      </c>
      <c r="BV91" s="186">
        <v>27.3343266038266</v>
      </c>
      <c r="BW91" s="186">
        <v>28.703317227055301</v>
      </c>
      <c r="BX91" s="186">
        <v>1.7938957061679699</v>
      </c>
      <c r="BY91" s="186">
        <v>3.4839724525105602</v>
      </c>
      <c r="BZ91" s="186">
        <v>9.7780683291457393</v>
      </c>
      <c r="CA91" s="186">
        <v>12.2108018575353</v>
      </c>
      <c r="CB91" s="186">
        <v>13.217050310415701</v>
      </c>
      <c r="CC91" s="186">
        <v>15.6821193414814</v>
      </c>
      <c r="CD91" s="186">
        <v>15.651333662547</v>
      </c>
      <c r="CE91" s="186">
        <v>14.4630263379587</v>
      </c>
      <c r="CF91" s="186">
        <v>15.495866419867101</v>
      </c>
      <c r="CG91" s="186">
        <v>14.8393227910656</v>
      </c>
      <c r="CH91" s="186">
        <v>14.603601209273499</v>
      </c>
      <c r="CI91" s="186">
        <v>12.0406021478894</v>
      </c>
      <c r="CJ91" s="186">
        <v>9.3914479151373307</v>
      </c>
      <c r="CK91" s="186">
        <v>20.949151995403302</v>
      </c>
      <c r="CL91" s="186">
        <v>25.540476649578</v>
      </c>
      <c r="CM91" s="186">
        <v>34.905583215504002</v>
      </c>
      <c r="CN91" s="186">
        <v>38.673022564665501</v>
      </c>
      <c r="CO91" s="186">
        <v>39.748771861684602</v>
      </c>
      <c r="CP91" s="113">
        <v>0</v>
      </c>
      <c r="CQ91" s="113">
        <v>1.6839455080352801</v>
      </c>
      <c r="CR91" s="113">
        <v>3.2169264581948802</v>
      </c>
      <c r="CS91" s="113">
        <v>3.1503522480519099</v>
      </c>
      <c r="CT91" s="113">
        <v>13.5105675403472</v>
      </c>
      <c r="CU91" s="113">
        <v>31.200072128894</v>
      </c>
      <c r="CV91" s="113">
        <v>59.475116659611402</v>
      </c>
      <c r="CW91" s="113">
        <v>96.042932246263007</v>
      </c>
      <c r="CX91" s="113">
        <v>135.45371537187199</v>
      </c>
      <c r="CY91" s="186">
        <v>-2.1085650581392898</v>
      </c>
      <c r="CZ91" s="186">
        <v>-2.0433105934903599</v>
      </c>
      <c r="DA91" s="186">
        <v>-1.8279299943916401</v>
      </c>
      <c r="DB91" s="186">
        <v>-1.8171635011851099</v>
      </c>
      <c r="DC91" s="186">
        <v>-1.6410956132942101</v>
      </c>
      <c r="DD91" s="186">
        <v>-1.63049109303532</v>
      </c>
      <c r="DE91" s="186">
        <v>-1.4585832521534901</v>
      </c>
      <c r="DF91" s="186">
        <v>-1.3238277689822699</v>
      </c>
      <c r="DG91" s="186">
        <v>-1.16143528246974</v>
      </c>
      <c r="DH91" s="186">
        <v>-0.17210144334350699</v>
      </c>
      <c r="DI91" s="186">
        <v>7.8460746634091E-2</v>
      </c>
      <c r="DJ91" s="186">
        <v>0.415876210199289</v>
      </c>
      <c r="DK91" s="186">
        <v>-9.2345645376695901E-2</v>
      </c>
      <c r="DL91" s="186">
        <v>0.65720204273596405</v>
      </c>
      <c r="DM91" s="186">
        <v>2.31419075362462</v>
      </c>
      <c r="DN91" s="186">
        <v>3.8962519605833901</v>
      </c>
      <c r="DO91" s="186">
        <v>7.1631492525887897</v>
      </c>
      <c r="DP91" s="186">
        <v>8.5561645364457508</v>
      </c>
      <c r="DQ91" s="187">
        <v>99.857635058092498</v>
      </c>
      <c r="DR91" s="187">
        <v>101.38101329079601</v>
      </c>
      <c r="DS91" s="187">
        <v>108.148166334544</v>
      </c>
      <c r="DT91" s="187">
        <v>111.714348736101</v>
      </c>
      <c r="DU91" s="187">
        <v>112.25707203225799</v>
      </c>
      <c r="DV91" s="187">
        <v>113.298319425218</v>
      </c>
      <c r="DW91" s="187">
        <v>111.47836848269399</v>
      </c>
      <c r="DX91" s="187">
        <v>106.355879829488</v>
      </c>
      <c r="DY91" s="187">
        <v>106.13262608583</v>
      </c>
      <c r="DZ91" s="113">
        <v>310</v>
      </c>
      <c r="EA91" s="113">
        <v>331</v>
      </c>
      <c r="EB91" s="113">
        <v>337</v>
      </c>
      <c r="EC91" s="113">
        <v>379</v>
      </c>
      <c r="ED91" s="113">
        <v>377</v>
      </c>
      <c r="EE91" s="113">
        <v>401</v>
      </c>
      <c r="EF91" s="113">
        <v>401</v>
      </c>
      <c r="EG91" s="113">
        <v>419</v>
      </c>
      <c r="EH91" s="113">
        <v>417</v>
      </c>
      <c r="EI91" s="112">
        <v>-2833.5064516129</v>
      </c>
      <c r="EJ91" s="112">
        <v>-3189.0604229607302</v>
      </c>
      <c r="EK91" s="112">
        <v>-3861.6676557863502</v>
      </c>
      <c r="EL91" s="112">
        <v>-3677.0290237467002</v>
      </c>
      <c r="EM91" s="112">
        <v>-1611.2732095490701</v>
      </c>
      <c r="EN91" s="112">
        <v>85.069825436409005</v>
      </c>
      <c r="EO91" s="112">
        <v>2431.8029925187002</v>
      </c>
      <c r="EP91" s="112">
        <v>3754.74940334129</v>
      </c>
      <c r="EQ91" s="114">
        <v>3810.20623501199</v>
      </c>
    </row>
    <row r="92" spans="1:147" ht="25.5" x14ac:dyDescent="0.25">
      <c r="A92" s="110" t="s">
        <v>345</v>
      </c>
      <c r="B92" s="110">
        <v>5816</v>
      </c>
      <c r="C92" s="110"/>
      <c r="D92" s="185">
        <v>184.790049520385</v>
      </c>
      <c r="E92" s="185">
        <v>484.79148311598902</v>
      </c>
      <c r="F92" s="185">
        <v>100</v>
      </c>
      <c r="G92" s="185">
        <v>63.068053066886002</v>
      </c>
      <c r="H92" s="185">
        <v>91.906590562736895</v>
      </c>
      <c r="I92" s="185">
        <v>74.152033366385396</v>
      </c>
      <c r="J92" s="185">
        <v>202.15889764331601</v>
      </c>
      <c r="K92" s="185">
        <v>36.986016398513698</v>
      </c>
      <c r="L92" s="185">
        <v>140.98971474214699</v>
      </c>
      <c r="M92" s="185">
        <v>19.5408306840759</v>
      </c>
      <c r="N92" s="185">
        <v>21.940457472709401</v>
      </c>
      <c r="O92" s="185">
        <v>21.4654758759225</v>
      </c>
      <c r="P92" s="185">
        <v>17.691954987972</v>
      </c>
      <c r="Q92" s="185">
        <v>16.944408951967201</v>
      </c>
      <c r="R92" s="185">
        <v>23.594157074297701</v>
      </c>
      <c r="S92" s="185">
        <v>23.592828288941</v>
      </c>
      <c r="T92" s="185">
        <v>16.796890825618199</v>
      </c>
      <c r="U92" s="185">
        <v>22.710457459902202</v>
      </c>
      <c r="V92" s="186">
        <v>11.7980541638003</v>
      </c>
      <c r="W92" s="186">
        <v>6.8555935033629103</v>
      </c>
      <c r="X92" s="186">
        <v>2.1703580962325502</v>
      </c>
      <c r="Y92" s="186">
        <v>25.4187310093258</v>
      </c>
      <c r="Z92" s="186">
        <v>18.904708530363099</v>
      </c>
      <c r="AA92" s="186">
        <v>30.926821274784</v>
      </c>
      <c r="AB92" s="186">
        <v>15.0228086538669</v>
      </c>
      <c r="AC92" s="186">
        <v>35.849534187618097</v>
      </c>
      <c r="AD92" s="186">
        <v>19.3433445972552</v>
      </c>
      <c r="AE92" s="186">
        <v>108.009255580909</v>
      </c>
      <c r="AF92" s="186">
        <v>93.153196068632695</v>
      </c>
      <c r="AG92" s="186">
        <v>82.274563565010496</v>
      </c>
      <c r="AH92" s="186">
        <v>99.303516435272599</v>
      </c>
      <c r="AI92" s="186">
        <v>78.093919179142503</v>
      </c>
      <c r="AJ92" s="186">
        <v>90.711537701547599</v>
      </c>
      <c r="AK92" s="186">
        <v>78.848760910589505</v>
      </c>
      <c r="AL92" s="186">
        <v>111.24599884040001</v>
      </c>
      <c r="AM92" s="186">
        <v>91.385507978913694</v>
      </c>
      <c r="AN92" s="186">
        <v>2.1797754619760701</v>
      </c>
      <c r="AO92" s="186">
        <v>1.9871837327915101</v>
      </c>
      <c r="AP92" s="186">
        <v>1.7513622685544199</v>
      </c>
      <c r="AQ92" s="186">
        <v>1.48804842392061</v>
      </c>
      <c r="AR92" s="186">
        <v>1.2668394447336899</v>
      </c>
      <c r="AS92" s="186">
        <v>0.56088819554331604</v>
      </c>
      <c r="AT92" s="186">
        <v>0.59508981752158296</v>
      </c>
      <c r="AU92" s="186">
        <v>0.57354636118883695</v>
      </c>
      <c r="AV92" s="186">
        <v>0.60133492033148095</v>
      </c>
      <c r="AW92" s="186">
        <v>10.4067581394442</v>
      </c>
      <c r="AX92" s="186">
        <v>9.8613529499629404</v>
      </c>
      <c r="AY92" s="186">
        <v>9.4222137200649705</v>
      </c>
      <c r="AZ92" s="186">
        <v>8.9457329743236098</v>
      </c>
      <c r="BA92" s="186">
        <v>7.4466259589099302</v>
      </c>
      <c r="BB92" s="186">
        <v>7.2626427680294903</v>
      </c>
      <c r="BC92" s="186">
        <v>8.7448061281460205</v>
      </c>
      <c r="BD92" s="186">
        <v>9.5926476554307492</v>
      </c>
      <c r="BE92" s="186">
        <v>8.5348209406632805</v>
      </c>
      <c r="BF92" s="187">
        <v>112.757168712091</v>
      </c>
      <c r="BG92" s="187">
        <v>116.36877214363101</v>
      </c>
      <c r="BH92" s="187">
        <v>116.002039480446</v>
      </c>
      <c r="BI92" s="187">
        <v>111.401087927239</v>
      </c>
      <c r="BJ92" s="187">
        <v>112.063175571735</v>
      </c>
      <c r="BK92" s="187">
        <v>120.325938967974</v>
      </c>
      <c r="BL92" s="187">
        <v>118.26356989583201</v>
      </c>
      <c r="BM92" s="187">
        <v>107.036876958279</v>
      </c>
      <c r="BN92" s="187">
        <v>117.339169048163</v>
      </c>
      <c r="BO92" s="186">
        <v>118.43639839357699</v>
      </c>
      <c r="BP92" s="186">
        <v>130.235954146795</v>
      </c>
      <c r="BQ92" s="186">
        <v>172.49816893648401</v>
      </c>
      <c r="BR92" s="186">
        <v>158.806838695625</v>
      </c>
      <c r="BS92" s="186">
        <v>159.73749957781899</v>
      </c>
      <c r="BT92" s="186">
        <v>122.22760925819399</v>
      </c>
      <c r="BU92" s="186">
        <v>116.13907610597199</v>
      </c>
      <c r="BV92" s="186">
        <v>73.975932097847704</v>
      </c>
      <c r="BW92" s="186">
        <v>85.440515914703894</v>
      </c>
      <c r="BX92" s="186">
        <v>16.7874122665655</v>
      </c>
      <c r="BY92" s="186">
        <v>17.864977475127301</v>
      </c>
      <c r="BZ92" s="186">
        <v>18.636126115718699</v>
      </c>
      <c r="CA92" s="186">
        <v>19.080775004764298</v>
      </c>
      <c r="CB92" s="186">
        <v>19.516430173253902</v>
      </c>
      <c r="CC92" s="186">
        <v>20.375725818550499</v>
      </c>
      <c r="CD92" s="186">
        <v>20.775646623874799</v>
      </c>
      <c r="CE92" s="186">
        <v>19.855680318907101</v>
      </c>
      <c r="CF92" s="186">
        <v>20.8401341187577</v>
      </c>
      <c r="CG92" s="186">
        <v>15.017705580824201</v>
      </c>
      <c r="CH92" s="186">
        <v>14.953811791554701</v>
      </c>
      <c r="CI92" s="186">
        <v>12.783485874833399</v>
      </c>
      <c r="CJ92" s="186">
        <v>13.913618764000899</v>
      </c>
      <c r="CK92" s="186">
        <v>13.9858398562706</v>
      </c>
      <c r="CL92" s="186">
        <v>18.426472230246599</v>
      </c>
      <c r="CM92" s="186">
        <v>19.6180641142744</v>
      </c>
      <c r="CN92" s="186">
        <v>25.975690480397599</v>
      </c>
      <c r="CO92" s="186">
        <v>24.827079258938198</v>
      </c>
      <c r="CP92" s="113">
        <v>117.42401791443299</v>
      </c>
      <c r="CQ92" s="113">
        <v>109.43070906637899</v>
      </c>
      <c r="CR92" s="113">
        <v>102.602934229345</v>
      </c>
      <c r="CS92" s="113">
        <v>97.948816178281106</v>
      </c>
      <c r="CT92" s="113">
        <v>91.794992112555505</v>
      </c>
      <c r="CU92" s="113">
        <v>88.599462498334702</v>
      </c>
      <c r="CV92" s="113">
        <v>85.626403215330399</v>
      </c>
      <c r="CW92" s="113">
        <v>91.338013000029093</v>
      </c>
      <c r="CX92" s="113">
        <v>89.907610891554796</v>
      </c>
      <c r="CY92" s="186">
        <v>2.9254768548159098</v>
      </c>
      <c r="CZ92" s="186">
        <v>2.5238622099013601</v>
      </c>
      <c r="DA92" s="186">
        <v>2.2284567291131001</v>
      </c>
      <c r="DB92" s="186">
        <v>2.0050168128896102</v>
      </c>
      <c r="DC92" s="186">
        <v>1.7269382516926699</v>
      </c>
      <c r="DD92" s="186">
        <v>1.3971051499473699</v>
      </c>
      <c r="DE92" s="186">
        <v>1.1117393927785499</v>
      </c>
      <c r="DF92" s="186">
        <v>0.88097599036726404</v>
      </c>
      <c r="DG92" s="186">
        <v>0.71309949725486799</v>
      </c>
      <c r="DH92" s="186">
        <v>13.0090780233782</v>
      </c>
      <c r="DI92" s="186">
        <v>12.0203513040098</v>
      </c>
      <c r="DJ92" s="186">
        <v>11.0284733192217</v>
      </c>
      <c r="DK92" s="186">
        <v>10.018138899363301</v>
      </c>
      <c r="DL92" s="186">
        <v>9.1920910355608392</v>
      </c>
      <c r="DM92" s="186">
        <v>8.5611928476604096</v>
      </c>
      <c r="DN92" s="186">
        <v>8.3546534003755095</v>
      </c>
      <c r="DO92" s="186">
        <v>8.3913612412836098</v>
      </c>
      <c r="DP92" s="186">
        <v>8.3209342577875294</v>
      </c>
      <c r="DQ92" s="187">
        <v>107.185514410503</v>
      </c>
      <c r="DR92" s="187">
        <v>109.132762554236</v>
      </c>
      <c r="DS92" s="187">
        <v>110.909144973512</v>
      </c>
      <c r="DT92" s="187">
        <v>112.445025102196</v>
      </c>
      <c r="DU92" s="187">
        <v>113.702617879673</v>
      </c>
      <c r="DV92" s="187">
        <v>115.222822317159</v>
      </c>
      <c r="DW92" s="187">
        <v>115.65069999983101</v>
      </c>
      <c r="DX92" s="187">
        <v>113.775513542672</v>
      </c>
      <c r="DY92" s="187">
        <v>114.94390820611601</v>
      </c>
      <c r="DZ92" s="113">
        <v>2042</v>
      </c>
      <c r="EA92" s="113">
        <v>2091</v>
      </c>
      <c r="EB92" s="113">
        <v>2229</v>
      </c>
      <c r="EC92" s="113">
        <v>2393</v>
      </c>
      <c r="ED92" s="113">
        <v>2448</v>
      </c>
      <c r="EE92" s="113">
        <v>2479</v>
      </c>
      <c r="EF92" s="113">
        <v>2571</v>
      </c>
      <c r="EG92" s="113">
        <v>2681</v>
      </c>
      <c r="EH92" s="113">
        <v>2722</v>
      </c>
      <c r="EI92" s="112">
        <v>1331.2761998041101</v>
      </c>
      <c r="EJ92" s="112">
        <v>513.58297465327598</v>
      </c>
      <c r="EK92" s="112">
        <v>-463.10812023328799</v>
      </c>
      <c r="EL92" s="112">
        <v>-29.1341412452988</v>
      </c>
      <c r="EM92" s="112">
        <v>31.056372549019599</v>
      </c>
      <c r="EN92" s="112">
        <v>371.55385235982197</v>
      </c>
      <c r="EO92" s="112">
        <v>-142.12757681835899</v>
      </c>
      <c r="EP92" s="112">
        <v>948.39910481163702</v>
      </c>
      <c r="EQ92" s="114">
        <v>675.11645848640705</v>
      </c>
    </row>
    <row r="93" spans="1:147" x14ac:dyDescent="0.25">
      <c r="A93" s="110" t="s">
        <v>344</v>
      </c>
      <c r="B93" s="110">
        <v>5883</v>
      </c>
      <c r="C93" s="110"/>
      <c r="D93" s="185">
        <v>58.668110720243803</v>
      </c>
      <c r="E93" s="185">
        <v>-55.337676884065701</v>
      </c>
      <c r="F93" s="185">
        <v>204.68441416419401</v>
      </c>
      <c r="G93" s="185">
        <v>93.647525722746593</v>
      </c>
      <c r="H93" s="185">
        <v>453.072734926355</v>
      </c>
      <c r="I93" s="185">
        <v>157.257450073971</v>
      </c>
      <c r="J93" s="185">
        <v>15.794183171661899</v>
      </c>
      <c r="K93" s="185">
        <v>114.678576994404</v>
      </c>
      <c r="L93" s="185">
        <v>53.799965097641397</v>
      </c>
      <c r="M93" s="185">
        <v>8.4274944271805801</v>
      </c>
      <c r="N93" s="185">
        <v>-1.9225244458594</v>
      </c>
      <c r="O93" s="185">
        <v>9.6296686366456203</v>
      </c>
      <c r="P93" s="185">
        <v>2.7430344243497702</v>
      </c>
      <c r="Q93" s="185">
        <v>10.390469160890801</v>
      </c>
      <c r="R93" s="185">
        <v>12.284568708566599</v>
      </c>
      <c r="S93" s="185">
        <v>4.0374329294615601</v>
      </c>
      <c r="T93" s="185">
        <v>8.0792440360085997</v>
      </c>
      <c r="U93" s="185">
        <v>8.9338167103863597</v>
      </c>
      <c r="V93" s="186">
        <v>13.559628496822899</v>
      </c>
      <c r="W93" s="186">
        <v>3.2962822034913302</v>
      </c>
      <c r="X93" s="186">
        <v>4.9483491228198204</v>
      </c>
      <c r="Y93" s="186">
        <v>2.9236662142210101</v>
      </c>
      <c r="Z93" s="186">
        <v>2.4953881410776901</v>
      </c>
      <c r="AA93" s="186">
        <v>8.1775203103778296</v>
      </c>
      <c r="AB93" s="186">
        <v>21.0349289347593</v>
      </c>
      <c r="AC93" s="186">
        <v>7.1187346599056296</v>
      </c>
      <c r="AD93" s="186">
        <v>15.4224358002469</v>
      </c>
      <c r="AE93" s="186">
        <v>66.647058736925104</v>
      </c>
      <c r="AF93" s="186">
        <v>72.588661830132395</v>
      </c>
      <c r="AG93" s="186">
        <v>65.307748760938793</v>
      </c>
      <c r="AH93" s="186">
        <v>71.580935154532199</v>
      </c>
      <c r="AI93" s="186">
        <v>78.446363163266</v>
      </c>
      <c r="AJ93" s="186">
        <v>64.606599491241496</v>
      </c>
      <c r="AK93" s="186">
        <v>75.052794965886207</v>
      </c>
      <c r="AL93" s="186">
        <v>111.772668985293</v>
      </c>
      <c r="AM93" s="186">
        <v>89.995205590856003</v>
      </c>
      <c r="AN93" s="186">
        <v>0.40106220032935602</v>
      </c>
      <c r="AO93" s="186">
        <v>0.49513635391554001</v>
      </c>
      <c r="AP93" s="186">
        <v>0.43867120444188201</v>
      </c>
      <c r="AQ93" s="186">
        <v>0.32115718358081502</v>
      </c>
      <c r="AR93" s="186">
        <v>0.28243905134825897</v>
      </c>
      <c r="AS93" s="186">
        <v>5.45406635486793E-2</v>
      </c>
      <c r="AT93" s="186">
        <v>-0.15805138869009999</v>
      </c>
      <c r="AU93" s="186">
        <v>-0.17065069600307001</v>
      </c>
      <c r="AV93" s="186">
        <v>-0.39278370652705802</v>
      </c>
      <c r="AW93" s="186">
        <v>2.04695040639846</v>
      </c>
      <c r="AX93" s="186">
        <v>2.3485263869434898</v>
      </c>
      <c r="AY93" s="186">
        <v>1.9743754424822499</v>
      </c>
      <c r="AZ93" s="186">
        <v>1.93293223063627</v>
      </c>
      <c r="BA93" s="186">
        <v>6.4972232776690397</v>
      </c>
      <c r="BB93" s="186">
        <v>1.55787763200037</v>
      </c>
      <c r="BC93" s="186">
        <v>1.57747109431765</v>
      </c>
      <c r="BD93" s="186">
        <v>4.5966362631321296</v>
      </c>
      <c r="BE93" s="186">
        <v>2.02121004824498</v>
      </c>
      <c r="BF93" s="187">
        <v>107.27496355385701</v>
      </c>
      <c r="BG93" s="187">
        <v>96.361471342719497</v>
      </c>
      <c r="BH93" s="187">
        <v>103.55568589448301</v>
      </c>
      <c r="BI93" s="187">
        <v>101.144204463207</v>
      </c>
      <c r="BJ93" s="187">
        <v>104.35764472095499</v>
      </c>
      <c r="BK93" s="187">
        <v>112.084038030271</v>
      </c>
      <c r="BL93" s="187">
        <v>102.35614426905001</v>
      </c>
      <c r="BM93" s="187">
        <v>103.425402069718</v>
      </c>
      <c r="BN93" s="187">
        <v>106.974548965609</v>
      </c>
      <c r="BO93" s="186">
        <v>28.965405860125799</v>
      </c>
      <c r="BP93" s="186">
        <v>25.911517145530699</v>
      </c>
      <c r="BQ93" s="186">
        <v>11.0177959335614</v>
      </c>
      <c r="BR93" s="186">
        <v>63.321259311008099</v>
      </c>
      <c r="BS93" s="186">
        <v>107.791810241668</v>
      </c>
      <c r="BT93" s="186">
        <v>157.35895167061801</v>
      </c>
      <c r="BU93" s="186">
        <v>91.780951579572701</v>
      </c>
      <c r="BV93" s="186">
        <v>83.740110481547006</v>
      </c>
      <c r="BW93" s="186">
        <v>73.5786608842741</v>
      </c>
      <c r="BX93" s="186">
        <v>4.1309361633642299</v>
      </c>
      <c r="BY93" s="186">
        <v>3.44044838748649</v>
      </c>
      <c r="BZ93" s="186">
        <v>0.98663133211682696</v>
      </c>
      <c r="CA93" s="186">
        <v>4.4321803220711402</v>
      </c>
      <c r="CB93" s="186">
        <v>5.9108079764399397</v>
      </c>
      <c r="CC93" s="186">
        <v>6.9227028014796099</v>
      </c>
      <c r="CD93" s="186">
        <v>8.0282239816063292</v>
      </c>
      <c r="CE93" s="186">
        <v>7.7162886171187797</v>
      </c>
      <c r="CF93" s="186">
        <v>8.8454333062275499</v>
      </c>
      <c r="CG93" s="186">
        <v>12.956996966399499</v>
      </c>
      <c r="CH93" s="186">
        <v>12.0956713101733</v>
      </c>
      <c r="CI93" s="186">
        <v>8.3016068340032394</v>
      </c>
      <c r="CJ93" s="186">
        <v>6.8320958499869899</v>
      </c>
      <c r="CK93" s="186">
        <v>5.5070707783858701</v>
      </c>
      <c r="CL93" s="186">
        <v>4.5131923578638897</v>
      </c>
      <c r="CM93" s="186">
        <v>8.6847197328745604</v>
      </c>
      <c r="CN93" s="186">
        <v>9.0785451540512003</v>
      </c>
      <c r="CO93" s="186">
        <v>11.651645598537799</v>
      </c>
      <c r="CP93" s="113">
        <v>50.7810662974669</v>
      </c>
      <c r="CQ93" s="113">
        <v>59.404652938806699</v>
      </c>
      <c r="CR93" s="113">
        <v>64.301889207286095</v>
      </c>
      <c r="CS93" s="113">
        <v>66.659647437837094</v>
      </c>
      <c r="CT93" s="113">
        <v>70.880210201733703</v>
      </c>
      <c r="CU93" s="113">
        <v>70.204868196610093</v>
      </c>
      <c r="CV93" s="113">
        <v>70.709464700752505</v>
      </c>
      <c r="CW93" s="113">
        <v>80.149050977891093</v>
      </c>
      <c r="CX93" s="113">
        <v>83.921668490214998</v>
      </c>
      <c r="CY93" s="186">
        <v>0.56276742005021296</v>
      </c>
      <c r="CZ93" s="186">
        <v>0.53004479064777699</v>
      </c>
      <c r="DA93" s="186">
        <v>0.50177555457424605</v>
      </c>
      <c r="DB93" s="186">
        <v>0.43102737392373103</v>
      </c>
      <c r="DC93" s="186">
        <v>0.38866340574618702</v>
      </c>
      <c r="DD93" s="186">
        <v>0.30926357561662199</v>
      </c>
      <c r="DE93" s="186">
        <v>0.18193911093198001</v>
      </c>
      <c r="DF93" s="186">
        <v>5.8550121164052199E-2</v>
      </c>
      <c r="DG93" s="186">
        <v>-9.2346697109710996E-2</v>
      </c>
      <c r="DH93" s="186">
        <v>2.72581393580835</v>
      </c>
      <c r="DI93" s="186">
        <v>2.9968718477016298</v>
      </c>
      <c r="DJ93" s="186">
        <v>2.6167425790590202</v>
      </c>
      <c r="DK93" s="186">
        <v>2.2851032276102199</v>
      </c>
      <c r="DL93" s="186">
        <v>2.9669862212085101</v>
      </c>
      <c r="DM93" s="186">
        <v>2.8096801656450499</v>
      </c>
      <c r="DN93" s="186">
        <v>2.6540262889882502</v>
      </c>
      <c r="DO93" s="186">
        <v>3.1859498029892599</v>
      </c>
      <c r="DP93" s="186">
        <v>3.1234272606815998</v>
      </c>
      <c r="DQ93" s="187">
        <v>101.952740741959</v>
      </c>
      <c r="DR93" s="187">
        <v>100.931077255933</v>
      </c>
      <c r="DS93" s="187">
        <v>97.864201787616196</v>
      </c>
      <c r="DT93" s="187">
        <v>101.59436942268201</v>
      </c>
      <c r="DU93" s="187">
        <v>102.392943175797</v>
      </c>
      <c r="DV93" s="187">
        <v>103.599952416081</v>
      </c>
      <c r="DW93" s="187">
        <v>104.83956495282099</v>
      </c>
      <c r="DX93" s="187">
        <v>104.80959595175599</v>
      </c>
      <c r="DY93" s="187">
        <v>105.96549647862599</v>
      </c>
      <c r="DZ93" s="113">
        <v>2131</v>
      </c>
      <c r="EA93" s="113">
        <v>2172</v>
      </c>
      <c r="EB93" s="113">
        <v>2172</v>
      </c>
      <c r="EC93" s="113">
        <v>2212</v>
      </c>
      <c r="ED93" s="113">
        <v>2289</v>
      </c>
      <c r="EE93" s="113">
        <v>2282</v>
      </c>
      <c r="EF93" s="113">
        <v>2287</v>
      </c>
      <c r="EG93" s="113">
        <v>2311</v>
      </c>
      <c r="EH93" s="113">
        <v>2330</v>
      </c>
      <c r="EI93" s="112">
        <v>1885.0079774753599</v>
      </c>
      <c r="EJ93" s="112">
        <v>2203.5082872928201</v>
      </c>
      <c r="EK93" s="112">
        <v>1860.21685082873</v>
      </c>
      <c r="EL93" s="112">
        <v>1838.06600361664</v>
      </c>
      <c r="EM93" s="112">
        <v>1270.3813892529499</v>
      </c>
      <c r="EN93" s="112">
        <v>936.97940403155098</v>
      </c>
      <c r="EO93" s="112">
        <v>2329.2020113686099</v>
      </c>
      <c r="EP93" s="112">
        <v>2236.4093466032</v>
      </c>
      <c r="EQ93" s="114">
        <v>2844.4669527896999</v>
      </c>
    </row>
    <row r="94" spans="1:147" x14ac:dyDescent="0.25">
      <c r="A94" s="110" t="s">
        <v>343</v>
      </c>
      <c r="B94" s="110">
        <v>5884</v>
      </c>
      <c r="C94" s="110"/>
      <c r="D94" s="185">
        <v>41.301577212264803</v>
      </c>
      <c r="E94" s="185">
        <v>240.29832750099399</v>
      </c>
      <c r="F94" s="185">
        <v>75.102289032516197</v>
      </c>
      <c r="G94" s="185">
        <v>20.681916795136001</v>
      </c>
      <c r="H94" s="185">
        <v>99.215678586260296</v>
      </c>
      <c r="I94" s="185">
        <v>132.77073064689799</v>
      </c>
      <c r="J94" s="185">
        <v>90.972122199031602</v>
      </c>
      <c r="K94" s="185">
        <v>540.04463181807603</v>
      </c>
      <c r="L94" s="185">
        <v>235.525227304597</v>
      </c>
      <c r="M94" s="185">
        <v>8.0854720664617403</v>
      </c>
      <c r="N94" s="185">
        <v>12.9422064434963</v>
      </c>
      <c r="O94" s="185">
        <v>9.9743902775790207</v>
      </c>
      <c r="P94" s="185">
        <v>4.7613677664622402</v>
      </c>
      <c r="Q94" s="185">
        <v>10.3636876789526</v>
      </c>
      <c r="R94" s="185">
        <v>14.650163583790301</v>
      </c>
      <c r="S94" s="185">
        <v>11.5297303236866</v>
      </c>
      <c r="T94" s="185">
        <v>15.1569307300279</v>
      </c>
      <c r="U94" s="185">
        <v>14.354131947696899</v>
      </c>
      <c r="V94" s="186">
        <v>17.707902227582402</v>
      </c>
      <c r="W94" s="186">
        <v>5.96216144812362</v>
      </c>
      <c r="X94" s="186">
        <v>13.1331838479817</v>
      </c>
      <c r="Y94" s="186">
        <v>21.126563965431998</v>
      </c>
      <c r="Z94" s="186">
        <v>10.437061764665801</v>
      </c>
      <c r="AA94" s="186">
        <v>11.4481458286274</v>
      </c>
      <c r="AB94" s="186">
        <v>12.530539960981599</v>
      </c>
      <c r="AC94" s="186">
        <v>5.4596137870661199</v>
      </c>
      <c r="AD94" s="186">
        <v>7.5562306714409404</v>
      </c>
      <c r="AE94" s="186">
        <v>8.8563862267041706</v>
      </c>
      <c r="AF94" s="186">
        <v>0.36467466179843799</v>
      </c>
      <c r="AG94" s="186">
        <v>6.9335495611987303</v>
      </c>
      <c r="AH94" s="186">
        <v>29.286351168014502</v>
      </c>
      <c r="AI94" s="186">
        <v>38.847003461364203</v>
      </c>
      <c r="AJ94" s="186">
        <v>33.555256091367198</v>
      </c>
      <c r="AK94" s="186">
        <v>34.273164080449199</v>
      </c>
      <c r="AL94" s="186">
        <v>33.5315731999641</v>
      </c>
      <c r="AM94" s="186">
        <v>17.184189368049498</v>
      </c>
      <c r="AN94" s="186">
        <v>1.0650753210616299E-4</v>
      </c>
      <c r="AO94" s="186">
        <v>3.5694111426298303E-2</v>
      </c>
      <c r="AP94" s="186">
        <v>-3.0812510839915699E-3</v>
      </c>
      <c r="AQ94" s="186">
        <v>0.11803613810795099</v>
      </c>
      <c r="AR94" s="186">
        <v>7.4330230864297006E-2</v>
      </c>
      <c r="AS94" s="186">
        <v>-3.96789040034916E-3</v>
      </c>
      <c r="AT94" s="186">
        <v>-6.1110604890567098E-2</v>
      </c>
      <c r="AU94" s="186">
        <v>-8.0058410771990496E-2</v>
      </c>
      <c r="AV94" s="186">
        <v>-2.4353647591221099E-2</v>
      </c>
      <c r="AW94" s="186">
        <v>6.2537724715445897</v>
      </c>
      <c r="AX94" s="186">
        <v>17.528370793131</v>
      </c>
      <c r="AY94" s="186">
        <v>8.4394518110537398</v>
      </c>
      <c r="AZ94" s="186">
        <v>5.8234857683083003</v>
      </c>
      <c r="BA94" s="186">
        <v>2.4111044416616898</v>
      </c>
      <c r="BB94" s="186">
        <v>19.472244146843799</v>
      </c>
      <c r="BC94" s="186">
        <v>7.5780419249404103</v>
      </c>
      <c r="BD94" s="186">
        <v>18.0903534333872</v>
      </c>
      <c r="BE94" s="186">
        <v>8.2106911080591107</v>
      </c>
      <c r="BF94" s="187">
        <v>101.86598940636399</v>
      </c>
      <c r="BG94" s="187">
        <v>95.6475876458058</v>
      </c>
      <c r="BH94" s="187">
        <v>101.555686514309</v>
      </c>
      <c r="BI94" s="187">
        <v>99.064748428826206</v>
      </c>
      <c r="BJ94" s="187">
        <v>108.72745633498999</v>
      </c>
      <c r="BK94" s="187">
        <v>95.396137759589806</v>
      </c>
      <c r="BL94" s="187">
        <v>104.048067794738</v>
      </c>
      <c r="BM94" s="187">
        <v>97.074673595261501</v>
      </c>
      <c r="BN94" s="187">
        <v>106.517926995721</v>
      </c>
      <c r="BO94" s="186">
        <v>46.904465242635801</v>
      </c>
      <c r="BP94" s="186">
        <v>69.417156985621702</v>
      </c>
      <c r="BQ94" s="186">
        <v>75.282802620538305</v>
      </c>
      <c r="BR94" s="186">
        <v>61.315125420568698</v>
      </c>
      <c r="BS94" s="186">
        <v>65.590107486640505</v>
      </c>
      <c r="BT94" s="186">
        <v>84.854987874434997</v>
      </c>
      <c r="BU94" s="186">
        <v>74.373914660663104</v>
      </c>
      <c r="BV94" s="186">
        <v>97.721675681007596</v>
      </c>
      <c r="BW94" s="186">
        <v>155.76331803399299</v>
      </c>
      <c r="BX94" s="186">
        <v>6.5368155531614001</v>
      </c>
      <c r="BY94" s="186">
        <v>8.1289522106941394</v>
      </c>
      <c r="BZ94" s="186">
        <v>8.8545947609651297</v>
      </c>
      <c r="CA94" s="186">
        <v>9.10174780696223</v>
      </c>
      <c r="CB94" s="186">
        <v>9.2879686590883193</v>
      </c>
      <c r="CC94" s="186">
        <v>10.636057776144</v>
      </c>
      <c r="CD94" s="186">
        <v>10.373462588468501</v>
      </c>
      <c r="CE94" s="186">
        <v>11.4617325711239</v>
      </c>
      <c r="CF94" s="186">
        <v>13.270271095671401</v>
      </c>
      <c r="CG94" s="186">
        <v>15.324252870525999</v>
      </c>
      <c r="CH94" s="186">
        <v>12.182714962404599</v>
      </c>
      <c r="CI94" s="186">
        <v>11.813236369132399</v>
      </c>
      <c r="CJ94" s="186">
        <v>14.5923609406212</v>
      </c>
      <c r="CK94" s="186">
        <v>14.0116940204448</v>
      </c>
      <c r="CL94" s="186">
        <v>12.7837847006794</v>
      </c>
      <c r="CM94" s="186">
        <v>13.908064548783599</v>
      </c>
      <c r="CN94" s="186">
        <v>12.483917088874501</v>
      </c>
      <c r="CO94" s="186">
        <v>9.5323233516616099</v>
      </c>
      <c r="CP94" s="113">
        <v>2.31201111504117</v>
      </c>
      <c r="CQ94" s="113">
        <v>2.1986394020659499</v>
      </c>
      <c r="CR94" s="113">
        <v>3.5799144902339699</v>
      </c>
      <c r="CS94" s="113">
        <v>9.2836437497730007</v>
      </c>
      <c r="CT94" s="113">
        <v>16.938217501677201</v>
      </c>
      <c r="CU94" s="113">
        <v>21.891996050146801</v>
      </c>
      <c r="CV94" s="113">
        <v>28.611904403861601</v>
      </c>
      <c r="CW94" s="113">
        <v>33.9406359469737</v>
      </c>
      <c r="CX94" s="113">
        <v>31.211706382403499</v>
      </c>
      <c r="CY94" s="186">
        <v>-4.3967809470198002E-2</v>
      </c>
      <c r="CZ94" s="186">
        <v>-2.7036575591533302E-2</v>
      </c>
      <c r="DA94" s="186">
        <v>-7.5767629508585099E-3</v>
      </c>
      <c r="DB94" s="186">
        <v>2.1698215882344898E-2</v>
      </c>
      <c r="DC94" s="186">
        <v>4.5111618575274799E-2</v>
      </c>
      <c r="DD94" s="186">
        <v>4.27542452522977E-2</v>
      </c>
      <c r="DE94" s="186">
        <v>2.2727343988213002E-2</v>
      </c>
      <c r="DF94" s="186">
        <v>6.1483670801451198E-3</v>
      </c>
      <c r="DG94" s="186">
        <v>-2.0272378247688599E-2</v>
      </c>
      <c r="DH94" s="186">
        <v>10.184222661439501</v>
      </c>
      <c r="DI94" s="186">
        <v>12.9225935188104</v>
      </c>
      <c r="DJ94" s="186">
        <v>12.557236282706199</v>
      </c>
      <c r="DK94" s="186">
        <v>10.930233215287201</v>
      </c>
      <c r="DL94" s="186">
        <v>8.1201470476830906</v>
      </c>
      <c r="DM94" s="186">
        <v>10.8530649326252</v>
      </c>
      <c r="DN94" s="186">
        <v>8.8855346367478596</v>
      </c>
      <c r="DO94" s="186">
        <v>10.915986945453101</v>
      </c>
      <c r="DP94" s="186">
        <v>11.2491693183068</v>
      </c>
      <c r="DQ94" s="187">
        <v>96.440036675493502</v>
      </c>
      <c r="DR94" s="187">
        <v>95.401023938181297</v>
      </c>
      <c r="DS94" s="187">
        <v>96.422514245889303</v>
      </c>
      <c r="DT94" s="187">
        <v>98.225278252787504</v>
      </c>
      <c r="DU94" s="187">
        <v>101.227825938799</v>
      </c>
      <c r="DV94" s="187">
        <v>99.826050201359294</v>
      </c>
      <c r="DW94" s="187">
        <v>101.533826121236</v>
      </c>
      <c r="DX94" s="187">
        <v>100.55495676580399</v>
      </c>
      <c r="DY94" s="187">
        <v>102.041679931421</v>
      </c>
      <c r="DZ94" s="113">
        <v>3300</v>
      </c>
      <c r="EA94" s="113">
        <v>3393</v>
      </c>
      <c r="EB94" s="113">
        <v>3427</v>
      </c>
      <c r="EC94" s="113">
        <v>3403</v>
      </c>
      <c r="ED94" s="113">
        <v>3396</v>
      </c>
      <c r="EE94" s="113">
        <v>3386</v>
      </c>
      <c r="EF94" s="113">
        <v>3363</v>
      </c>
      <c r="EG94" s="113">
        <v>3420</v>
      </c>
      <c r="EH94" s="113">
        <v>3390</v>
      </c>
      <c r="EI94" s="112">
        <v>-471.81121212121201</v>
      </c>
      <c r="EJ94" s="112">
        <v>-844.95195991747698</v>
      </c>
      <c r="EK94" s="112">
        <v>-673.79836591771198</v>
      </c>
      <c r="EL94" s="112">
        <v>189.024684102263</v>
      </c>
      <c r="EM94" s="112">
        <v>190.522084805654</v>
      </c>
      <c r="EN94" s="112">
        <v>-6.4884819846426502</v>
      </c>
      <c r="EO94" s="112">
        <v>61.197740112994403</v>
      </c>
      <c r="EP94" s="112">
        <v>-606.02368421052597</v>
      </c>
      <c r="EQ94" s="114">
        <v>-1067.98554572271</v>
      </c>
    </row>
    <row r="95" spans="1:147" x14ac:dyDescent="0.25">
      <c r="A95" s="110" t="s">
        <v>342</v>
      </c>
      <c r="B95" s="110">
        <v>5477</v>
      </c>
      <c r="C95" s="110"/>
      <c r="D95" s="185">
        <v>37.454477593851699</v>
      </c>
      <c r="E95" s="185">
        <v>20.393674682173</v>
      </c>
      <c r="F95" s="185">
        <v>14.5638349843558</v>
      </c>
      <c r="G95" s="185">
        <v>82.723172668395193</v>
      </c>
      <c r="H95" s="185">
        <v>875.048610481791</v>
      </c>
      <c r="I95" s="185">
        <v>166.73558258053399</v>
      </c>
      <c r="J95" s="185">
        <v>325.785384994862</v>
      </c>
      <c r="K95" s="185">
        <v>54.150660104735799</v>
      </c>
      <c r="L95" s="185">
        <v>170.360808493804</v>
      </c>
      <c r="M95" s="185">
        <v>14.1726310372622</v>
      </c>
      <c r="N95" s="185">
        <v>11.073964800718</v>
      </c>
      <c r="O95" s="185">
        <v>4.6586707430969803</v>
      </c>
      <c r="P95" s="185">
        <v>16.0587001986468</v>
      </c>
      <c r="Q95" s="185">
        <v>20.3162348589311</v>
      </c>
      <c r="R95" s="185">
        <v>17.489697378446799</v>
      </c>
      <c r="S95" s="185">
        <v>24.7145963033228</v>
      </c>
      <c r="T95" s="185">
        <v>8.0434567452979397</v>
      </c>
      <c r="U95" s="185">
        <v>16.980051849408301</v>
      </c>
      <c r="V95" s="186">
        <v>33.467433626590299</v>
      </c>
      <c r="W95" s="186">
        <v>41.821876359554302</v>
      </c>
      <c r="X95" s="186">
        <v>30.814434124563999</v>
      </c>
      <c r="Y95" s="186">
        <v>19.077276392002702</v>
      </c>
      <c r="Z95" s="186">
        <v>8.7275209211162004</v>
      </c>
      <c r="AA95" s="186">
        <v>13.826445494531001</v>
      </c>
      <c r="AB95" s="186">
        <v>11.591108445958101</v>
      </c>
      <c r="AC95" s="186">
        <v>16.115674237587498</v>
      </c>
      <c r="AD95" s="186">
        <v>11.9085446615805</v>
      </c>
      <c r="AE95" s="186">
        <v>123.57585452299701</v>
      </c>
      <c r="AF95" s="186">
        <v>170.24631420367101</v>
      </c>
      <c r="AG95" s="186">
        <v>211.93054858591799</v>
      </c>
      <c r="AH95" s="186">
        <v>190.669481844389</v>
      </c>
      <c r="AI95" s="186">
        <v>164.21583525347401</v>
      </c>
      <c r="AJ95" s="186">
        <v>148.474244582458</v>
      </c>
      <c r="AK95" s="186">
        <v>132.503468819993</v>
      </c>
      <c r="AL95" s="186">
        <v>138.24177167802301</v>
      </c>
      <c r="AM95" s="186">
        <v>116.507099378741</v>
      </c>
      <c r="AN95" s="186">
        <v>0.85497792512206605</v>
      </c>
      <c r="AO95" s="186">
        <v>1.23142540895616</v>
      </c>
      <c r="AP95" s="186">
        <v>1.3497970955990499</v>
      </c>
      <c r="AQ95" s="186">
        <v>0.98112902809838998</v>
      </c>
      <c r="AR95" s="186">
        <v>0.52532144633035105</v>
      </c>
      <c r="AS95" s="186">
        <v>-2.9722604948062201E-2</v>
      </c>
      <c r="AT95" s="186">
        <v>-0.144453688537206</v>
      </c>
      <c r="AU95" s="186">
        <v>-1.6400911864355501</v>
      </c>
      <c r="AV95" s="186">
        <v>-6.3801698007733304E-2</v>
      </c>
      <c r="AW95" s="186">
        <v>6.07937512478403</v>
      </c>
      <c r="AX95" s="186">
        <v>7.5178440496056602</v>
      </c>
      <c r="AY95" s="186">
        <v>6.1698770951283803</v>
      </c>
      <c r="AZ95" s="186">
        <v>11.224346203261399</v>
      </c>
      <c r="BA95" s="186">
        <v>8.0601714208223392</v>
      </c>
      <c r="BB95" s="186">
        <v>4.2079827034945803</v>
      </c>
      <c r="BC95" s="186">
        <v>3.7451447718791702</v>
      </c>
      <c r="BD95" s="186">
        <v>5.6408445340878304</v>
      </c>
      <c r="BE95" s="186">
        <v>8.9145269388761008</v>
      </c>
      <c r="BF95" s="187">
        <v>109.827635134627</v>
      </c>
      <c r="BG95" s="187">
        <v>105.028277943015</v>
      </c>
      <c r="BH95" s="187">
        <v>99.838847048532202</v>
      </c>
      <c r="BI95" s="187">
        <v>106.174562349871</v>
      </c>
      <c r="BJ95" s="187">
        <v>114.65442167763401</v>
      </c>
      <c r="BK95" s="187">
        <v>115.27642358070599</v>
      </c>
      <c r="BL95" s="187">
        <v>126.302491939959</v>
      </c>
      <c r="BM95" s="187">
        <v>100.76837756821899</v>
      </c>
      <c r="BN95" s="187">
        <v>108.697689118615</v>
      </c>
      <c r="BO95" s="186">
        <v>84.251554480469096</v>
      </c>
      <c r="BP95" s="186">
        <v>46.045333400523099</v>
      </c>
      <c r="BQ95" s="186">
        <v>37.558098519869098</v>
      </c>
      <c r="BR95" s="186">
        <v>37.2423346722627</v>
      </c>
      <c r="BS95" s="186">
        <v>48.642662278730697</v>
      </c>
      <c r="BT95" s="186">
        <v>64.383216356200407</v>
      </c>
      <c r="BU95" s="186">
        <v>127.386428889611</v>
      </c>
      <c r="BV95" s="186">
        <v>161.73428464477601</v>
      </c>
      <c r="BW95" s="186">
        <v>193.66259216554201</v>
      </c>
      <c r="BX95" s="186">
        <v>14.4517884045391</v>
      </c>
      <c r="BY95" s="186">
        <v>12.595099555551601</v>
      </c>
      <c r="BZ95" s="186">
        <v>11.454972595117701</v>
      </c>
      <c r="CA95" s="186">
        <v>11.7780791579377</v>
      </c>
      <c r="CB95" s="186">
        <v>13.5869538760299</v>
      </c>
      <c r="CC95" s="186">
        <v>14.3389899963364</v>
      </c>
      <c r="CD95" s="186">
        <v>17.247203232007799</v>
      </c>
      <c r="CE95" s="186">
        <v>17.443419520211801</v>
      </c>
      <c r="CF95" s="186">
        <v>17.588322856230199</v>
      </c>
      <c r="CG95" s="186">
        <v>19.438769431242999</v>
      </c>
      <c r="CH95" s="186">
        <v>27.1985047250142</v>
      </c>
      <c r="CI95" s="186">
        <v>29.669674557561599</v>
      </c>
      <c r="CJ95" s="186">
        <v>30.124595561923801</v>
      </c>
      <c r="CK95" s="186">
        <v>28.220228127683701</v>
      </c>
      <c r="CL95" s="186">
        <v>24.446753411850601</v>
      </c>
      <c r="CM95" s="186">
        <v>17.5076917263297</v>
      </c>
      <c r="CN95" s="186">
        <v>14.0606580779676</v>
      </c>
      <c r="CO95" s="186">
        <v>12.619768791953099</v>
      </c>
      <c r="CP95" s="113">
        <v>108.273677489349</v>
      </c>
      <c r="CQ95" s="113">
        <v>121.83797684746099</v>
      </c>
      <c r="CR95" s="113">
        <v>143.41747795908</v>
      </c>
      <c r="CS95" s="113">
        <v>160.01882579214501</v>
      </c>
      <c r="CT95" s="113">
        <v>172.14545902568</v>
      </c>
      <c r="CU95" s="113">
        <v>175.84989031358299</v>
      </c>
      <c r="CV95" s="113">
        <v>166.94106648933399</v>
      </c>
      <c r="CW95" s="113">
        <v>153.760703437307</v>
      </c>
      <c r="CX95" s="113">
        <v>139.18130017108101</v>
      </c>
      <c r="CY95" s="186">
        <v>1.77262908312451</v>
      </c>
      <c r="CZ95" s="186">
        <v>1.5039325965616901</v>
      </c>
      <c r="DA95" s="186">
        <v>1.36089674027504</v>
      </c>
      <c r="DB95" s="186">
        <v>1.16233960558386</v>
      </c>
      <c r="DC95" s="186">
        <v>0.97054439484506605</v>
      </c>
      <c r="DD95" s="186">
        <v>0.77145643272015996</v>
      </c>
      <c r="DE95" s="186">
        <v>0.48580875851854</v>
      </c>
      <c r="DF95" s="186">
        <v>-8.6369126249049605E-2</v>
      </c>
      <c r="DG95" s="186">
        <v>-0.270378148047211</v>
      </c>
      <c r="DH95" s="186">
        <v>8.6443006219974308</v>
      </c>
      <c r="DI95" s="186">
        <v>8.1531401135559403</v>
      </c>
      <c r="DJ95" s="186">
        <v>7.4222572558800204</v>
      </c>
      <c r="DK95" s="186">
        <v>7.7811906960554804</v>
      </c>
      <c r="DL95" s="186">
        <v>7.8954124692989804</v>
      </c>
      <c r="DM95" s="186">
        <v>7.41670826775922</v>
      </c>
      <c r="DN95" s="186">
        <v>6.5651392805785198</v>
      </c>
      <c r="DO95" s="186">
        <v>6.4425805644934</v>
      </c>
      <c r="DP95" s="186">
        <v>6.1305560676251796</v>
      </c>
      <c r="DQ95" s="187">
        <v>108.201824768214</v>
      </c>
      <c r="DR95" s="187">
        <v>106.321778141785</v>
      </c>
      <c r="DS95" s="187">
        <v>105.701107713832</v>
      </c>
      <c r="DT95" s="187">
        <v>105.43988409450699</v>
      </c>
      <c r="DU95" s="187">
        <v>107.13759875479199</v>
      </c>
      <c r="DV95" s="187">
        <v>108.33501217365</v>
      </c>
      <c r="DW95" s="187">
        <v>112.571884801861</v>
      </c>
      <c r="DX95" s="187">
        <v>112.251675225569</v>
      </c>
      <c r="DY95" s="187">
        <v>112.596621661399</v>
      </c>
      <c r="DZ95" s="113">
        <v>3521</v>
      </c>
      <c r="EA95" s="113">
        <v>3608</v>
      </c>
      <c r="EB95" s="113">
        <v>3642</v>
      </c>
      <c r="EC95" s="113">
        <v>3632</v>
      </c>
      <c r="ED95" s="113">
        <v>3808</v>
      </c>
      <c r="EE95" s="113">
        <v>3871</v>
      </c>
      <c r="EF95" s="113">
        <v>4045</v>
      </c>
      <c r="EG95" s="113">
        <v>4222</v>
      </c>
      <c r="EH95" s="113">
        <v>4326</v>
      </c>
      <c r="EI95" s="112">
        <v>3768.0974155069598</v>
      </c>
      <c r="EJ95" s="112">
        <v>5687.33924611973</v>
      </c>
      <c r="EK95" s="112">
        <v>6906.5151015925303</v>
      </c>
      <c r="EL95" s="112">
        <v>7125.0724118942699</v>
      </c>
      <c r="EM95" s="112">
        <v>5838.9929096638698</v>
      </c>
      <c r="EN95" s="112">
        <v>5374.3626969775296</v>
      </c>
      <c r="EO95" s="112">
        <v>4185.4904820766396</v>
      </c>
      <c r="EP95" s="112">
        <v>4337.9746565608702</v>
      </c>
      <c r="EQ95" s="114">
        <v>3856.3964401294502</v>
      </c>
    </row>
    <row r="96" spans="1:147" x14ac:dyDescent="0.25">
      <c r="A96" s="110" t="s">
        <v>340</v>
      </c>
      <c r="B96" s="110">
        <v>5713</v>
      </c>
      <c r="C96" s="110"/>
      <c r="D96" s="185">
        <v>112.02523347872901</v>
      </c>
      <c r="E96" s="185">
        <v>111.310595047313</v>
      </c>
      <c r="F96" s="185">
        <v>38.808674472835897</v>
      </c>
      <c r="G96" s="185">
        <v>14.5449898476929</v>
      </c>
      <c r="H96" s="185">
        <v>-19.332462630117998</v>
      </c>
      <c r="I96" s="185">
        <v>-979.122725151655</v>
      </c>
      <c r="J96" s="185">
        <v>288.48511699420601</v>
      </c>
      <c r="K96" s="185" t="s">
        <v>466</v>
      </c>
      <c r="L96" s="185">
        <v>803.69728950874401</v>
      </c>
      <c r="M96" s="185">
        <v>8.5401850265549104</v>
      </c>
      <c r="N96" s="185">
        <v>11.382608689844499</v>
      </c>
      <c r="O96" s="185">
        <v>4.8454721503541496</v>
      </c>
      <c r="P96" s="185">
        <v>2.2291077030571</v>
      </c>
      <c r="Q96" s="185">
        <v>-1.1275113817554601</v>
      </c>
      <c r="R96" s="185">
        <v>-2.0642806250426999</v>
      </c>
      <c r="S96" s="185">
        <v>2.8266095541368301</v>
      </c>
      <c r="T96" s="185">
        <v>-0.42473263640861503</v>
      </c>
      <c r="U96" s="185">
        <v>8.3152382011750099</v>
      </c>
      <c r="V96" s="186">
        <v>7.6939810237336701</v>
      </c>
      <c r="W96" s="186">
        <v>10.3456463343084</v>
      </c>
      <c r="X96" s="186">
        <v>11.5993360192879</v>
      </c>
      <c r="Y96" s="186">
        <v>13.999646676826501</v>
      </c>
      <c r="Z96" s="186">
        <v>8.0836180377256994</v>
      </c>
      <c r="AA96" s="186">
        <v>1.72754701708638</v>
      </c>
      <c r="AB96" s="186">
        <v>0.99824585375951302</v>
      </c>
      <c r="AC96" s="186">
        <v>1.04664906729361</v>
      </c>
      <c r="AD96" s="186">
        <v>1.39062882926277</v>
      </c>
      <c r="AE96" s="186">
        <v>9.8966379691744208</v>
      </c>
      <c r="AF96" s="186">
        <v>4.1742457577255196</v>
      </c>
      <c r="AG96" s="186">
        <v>18.822233763848701</v>
      </c>
      <c r="AH96" s="186">
        <v>29.5063942985465</v>
      </c>
      <c r="AI96" s="186">
        <v>40.460244155401298</v>
      </c>
      <c r="AJ96" s="186">
        <v>25.957957822833102</v>
      </c>
      <c r="AK96" s="186">
        <v>22.7156242274459</v>
      </c>
      <c r="AL96" s="186">
        <v>17.599479113144501</v>
      </c>
      <c r="AM96" s="186">
        <v>10.250070103406999</v>
      </c>
      <c r="AN96" s="186">
        <v>-0.17072902938339099</v>
      </c>
      <c r="AO96" s="186">
        <v>-3.4005936787634998</v>
      </c>
      <c r="AP96" s="186">
        <v>-0.72428073834473305</v>
      </c>
      <c r="AQ96" s="186">
        <v>-0.38845356934959901</v>
      </c>
      <c r="AR96" s="186">
        <v>-1.0221054162460701</v>
      </c>
      <c r="AS96" s="186">
        <v>-0.57295717979223204</v>
      </c>
      <c r="AT96" s="186">
        <v>-0.44801157926946</v>
      </c>
      <c r="AU96" s="186">
        <v>-0.404085228402639</v>
      </c>
      <c r="AV96" s="186">
        <v>-0.53471676009368496</v>
      </c>
      <c r="AW96" s="186">
        <v>0.73848836233954096</v>
      </c>
      <c r="AX96" s="186">
        <v>-2.3550792767119102</v>
      </c>
      <c r="AY96" s="186">
        <v>1.1882710108594401</v>
      </c>
      <c r="AZ96" s="186">
        <v>1.2132927833565901</v>
      </c>
      <c r="BA96" s="186">
        <v>-0.14185812443604301</v>
      </c>
      <c r="BB96" s="186">
        <v>0.21228090837244401</v>
      </c>
      <c r="BC96" s="186">
        <v>0.62207695546202901</v>
      </c>
      <c r="BD96" s="186">
        <v>0.39149042516750399</v>
      </c>
      <c r="BE96" s="186">
        <v>0.161658242630835</v>
      </c>
      <c r="BF96" s="187">
        <v>108.261391475314</v>
      </c>
      <c r="BG96" s="187">
        <v>111.528838722134</v>
      </c>
      <c r="BH96" s="187">
        <v>103.02153715371</v>
      </c>
      <c r="BI96" s="187">
        <v>100.631320831013</v>
      </c>
      <c r="BJ96" s="187">
        <v>98.031755671168</v>
      </c>
      <c r="BK96" s="187">
        <v>97.229427882350194</v>
      </c>
      <c r="BL96" s="187">
        <v>101.787923512289</v>
      </c>
      <c r="BM96" s="187">
        <v>98.794403622637105</v>
      </c>
      <c r="BN96" s="187">
        <v>108.247207222559</v>
      </c>
      <c r="BO96" s="186">
        <v>299.23248636696502</v>
      </c>
      <c r="BP96" s="186">
        <v>218.131241965822</v>
      </c>
      <c r="BQ96" s="186">
        <v>104.91251717658901</v>
      </c>
      <c r="BR96" s="186">
        <v>87.100409079445001</v>
      </c>
      <c r="BS96" s="186">
        <v>55.8213233777455</v>
      </c>
      <c r="BT96" s="186">
        <v>40.542657547503801</v>
      </c>
      <c r="BU96" s="186">
        <v>21.155111622985999</v>
      </c>
      <c r="BV96" s="186">
        <v>10.618952630779001</v>
      </c>
      <c r="BW96" s="186">
        <v>337.48558617815098</v>
      </c>
      <c r="BX96" s="186">
        <v>14.0150893648348</v>
      </c>
      <c r="BY96" s="186">
        <v>12.699233535827601</v>
      </c>
      <c r="BZ96" s="186">
        <v>8.5170596060959092</v>
      </c>
      <c r="CA96" s="186">
        <v>8.1941579297558906</v>
      </c>
      <c r="CB96" s="186">
        <v>5.7072524903025101</v>
      </c>
      <c r="CC96" s="186">
        <v>3.5529165537721701</v>
      </c>
      <c r="CD96" s="186">
        <v>1.39003971438429</v>
      </c>
      <c r="CE96" s="186">
        <v>0.31622295024467501</v>
      </c>
      <c r="CF96" s="186">
        <v>1.85542786698714</v>
      </c>
      <c r="CG96" s="186">
        <v>5.6154414672600499</v>
      </c>
      <c r="CH96" s="186">
        <v>6.6635112699496402</v>
      </c>
      <c r="CI96" s="186">
        <v>8.4202319887664405</v>
      </c>
      <c r="CJ96" s="186">
        <v>9.5378694526741494</v>
      </c>
      <c r="CK96" s="186">
        <v>10.339117030279001</v>
      </c>
      <c r="CL96" s="186">
        <v>9.1694026632928995</v>
      </c>
      <c r="CM96" s="186">
        <v>7.1239826748837602</v>
      </c>
      <c r="CN96" s="186">
        <v>4.8928009584715699</v>
      </c>
      <c r="CO96" s="186">
        <v>2.49721726746276</v>
      </c>
      <c r="CP96" s="113">
        <v>28.291686259388701</v>
      </c>
      <c r="CQ96" s="113">
        <v>16.909443050322199</v>
      </c>
      <c r="CR96" s="113">
        <v>13.869104618285199</v>
      </c>
      <c r="CS96" s="113">
        <v>15.242745776411001</v>
      </c>
      <c r="CT96" s="113">
        <v>19.070837871760201</v>
      </c>
      <c r="CU96" s="113">
        <v>22.381895318106501</v>
      </c>
      <c r="CV96" s="113">
        <v>27.094615529026001</v>
      </c>
      <c r="CW96" s="113">
        <v>26.463762630986501</v>
      </c>
      <c r="CX96" s="113">
        <v>22.2343846850526</v>
      </c>
      <c r="CY96" s="186">
        <v>0.21837904024076699</v>
      </c>
      <c r="CZ96" s="186">
        <v>-0.68794302510773697</v>
      </c>
      <c r="DA96" s="186">
        <v>-0.91753066972059605</v>
      </c>
      <c r="DB96" s="186">
        <v>-1.06334350764495</v>
      </c>
      <c r="DC96" s="186">
        <v>-1.26434746153016</v>
      </c>
      <c r="DD96" s="186">
        <v>-1.35578328807393</v>
      </c>
      <c r="DE96" s="186">
        <v>-0.62297952463623296</v>
      </c>
      <c r="DF96" s="186">
        <v>-0.55316896658606696</v>
      </c>
      <c r="DG96" s="186">
        <v>-0.57531943444588096</v>
      </c>
      <c r="DH96" s="186">
        <v>1.4027071805175699</v>
      </c>
      <c r="DI96" s="186">
        <v>0.28151075533032899</v>
      </c>
      <c r="DJ96" s="186">
        <v>0.19298103980647999</v>
      </c>
      <c r="DK96" s="186">
        <v>0.15464202548881201</v>
      </c>
      <c r="DL96" s="186">
        <v>-1.33368760545046E-2</v>
      </c>
      <c r="DM96" s="186">
        <v>-0.126263610669066</v>
      </c>
      <c r="DN96" s="186">
        <v>0.61609046894250197</v>
      </c>
      <c r="DO96" s="186">
        <v>0.455838016146005</v>
      </c>
      <c r="DP96" s="186">
        <v>0.26650985013130202</v>
      </c>
      <c r="DQ96" s="187">
        <v>114.719368213839</v>
      </c>
      <c r="DR96" s="187">
        <v>113.28849041373699</v>
      </c>
      <c r="DS96" s="187">
        <v>107.998997475864</v>
      </c>
      <c r="DT96" s="187">
        <v>107.499339229908</v>
      </c>
      <c r="DU96" s="187">
        <v>104.664084806448</v>
      </c>
      <c r="DV96" s="187">
        <v>102.37866265007899</v>
      </c>
      <c r="DW96" s="187">
        <v>100.15119798398</v>
      </c>
      <c r="DX96" s="187">
        <v>99.311982443286198</v>
      </c>
      <c r="DY96" s="187">
        <v>101.023977604897</v>
      </c>
      <c r="DZ96" s="113">
        <v>2043</v>
      </c>
      <c r="EA96" s="113">
        <v>2048</v>
      </c>
      <c r="EB96" s="113">
        <v>2044</v>
      </c>
      <c r="EC96" s="113">
        <v>2059</v>
      </c>
      <c r="ED96" s="113">
        <v>2177</v>
      </c>
      <c r="EE96" s="113">
        <v>2193</v>
      </c>
      <c r="EF96" s="113">
        <v>2286</v>
      </c>
      <c r="EG96" s="113">
        <v>2340</v>
      </c>
      <c r="EH96" s="113">
        <v>2373</v>
      </c>
      <c r="EI96" s="112">
        <v>-5396.9148311306899</v>
      </c>
      <c r="EJ96" s="112">
        <v>-5519.0341796875</v>
      </c>
      <c r="EK96" s="112">
        <v>-4834.7891389432498</v>
      </c>
      <c r="EL96" s="112">
        <v>-3721.7323943662</v>
      </c>
      <c r="EM96" s="112">
        <v>-2966.9012402388598</v>
      </c>
      <c r="EN96" s="112">
        <v>-2745.4240766073899</v>
      </c>
      <c r="EO96" s="112">
        <v>-2717.5209973753299</v>
      </c>
      <c r="EP96" s="112">
        <v>-3013.8038461538499</v>
      </c>
      <c r="EQ96" s="114">
        <v>-3720.2056468605101</v>
      </c>
    </row>
    <row r="97" spans="1:147" x14ac:dyDescent="0.25">
      <c r="A97" s="110" t="s">
        <v>339</v>
      </c>
      <c r="B97" s="110">
        <v>5714</v>
      </c>
      <c r="C97" s="110"/>
      <c r="D97" s="185">
        <v>106.862328122243</v>
      </c>
      <c r="E97" s="185">
        <v>-23.807112537299801</v>
      </c>
      <c r="F97" s="185">
        <v>136.30988084433901</v>
      </c>
      <c r="G97" s="185">
        <v>172.17157457129699</v>
      </c>
      <c r="H97" s="185">
        <v>1465.25890961603</v>
      </c>
      <c r="I97" s="185">
        <v>120.630382170058</v>
      </c>
      <c r="J97" s="185">
        <v>100</v>
      </c>
      <c r="K97" s="185">
        <v>23703.625781755902</v>
      </c>
      <c r="L97" s="185">
        <v>1620.8673731101501</v>
      </c>
      <c r="M97" s="185">
        <v>7.2354148352019401</v>
      </c>
      <c r="N97" s="185">
        <v>-1.47763920004979</v>
      </c>
      <c r="O97" s="185">
        <v>14.1609944371175</v>
      </c>
      <c r="P97" s="185">
        <v>6.0200434682274704</v>
      </c>
      <c r="Q97" s="185">
        <v>1.91170790684674</v>
      </c>
      <c r="R97" s="185">
        <v>3.3528860246788499</v>
      </c>
      <c r="S97" s="185">
        <v>0.32859796008081799</v>
      </c>
      <c r="T97" s="185">
        <v>5.0672280155263296</v>
      </c>
      <c r="U97" s="185">
        <v>17.363538503986199</v>
      </c>
      <c r="V97" s="186">
        <v>6.8589939090699303</v>
      </c>
      <c r="W97" s="186">
        <v>8.4961386544429196</v>
      </c>
      <c r="X97" s="186">
        <v>12.113150827980199</v>
      </c>
      <c r="Y97" s="186">
        <v>3.6023275739554999</v>
      </c>
      <c r="Z97" s="186">
        <v>0.162657721497564</v>
      </c>
      <c r="AA97" s="186">
        <v>2.8192383319729499</v>
      </c>
      <c r="AB97" s="186">
        <v>0</v>
      </c>
      <c r="AC97" s="186">
        <v>2.2513439149129701E-2</v>
      </c>
      <c r="AD97" s="186">
        <v>1.2797510372884899</v>
      </c>
      <c r="AE97" s="186">
        <v>117.25206306226301</v>
      </c>
      <c r="AF97" s="186">
        <v>108.35066492511</v>
      </c>
      <c r="AG97" s="186">
        <v>96.794758029713293</v>
      </c>
      <c r="AH97" s="186">
        <v>95.877680603301599</v>
      </c>
      <c r="AI97" s="186">
        <v>100.460061950522</v>
      </c>
      <c r="AJ97" s="186">
        <v>110.01782760312101</v>
      </c>
      <c r="AK97" s="186">
        <v>118.849709563457</v>
      </c>
      <c r="AL97" s="186">
        <v>174.91452083268999</v>
      </c>
      <c r="AM97" s="186">
        <v>160.586308203128</v>
      </c>
      <c r="AN97" s="186">
        <v>1.7600692817151</v>
      </c>
      <c r="AO97" s="186">
        <v>1.6898618352605099</v>
      </c>
      <c r="AP97" s="186">
        <v>1.10058534553874</v>
      </c>
      <c r="AQ97" s="186">
        <v>1.1785433382425099</v>
      </c>
      <c r="AR97" s="186">
        <v>1.06964601393434</v>
      </c>
      <c r="AS97" s="186">
        <v>0.189596437034075</v>
      </c>
      <c r="AT97" s="186">
        <v>-2.66075861228347E-2</v>
      </c>
      <c r="AU97" s="186">
        <v>-0.34031338753291501</v>
      </c>
      <c r="AV97" s="186">
        <v>-0.352642471561672</v>
      </c>
      <c r="AW97" s="186">
        <v>3.45634453226659</v>
      </c>
      <c r="AX97" s="186">
        <v>3.9034103552369599</v>
      </c>
      <c r="AY97" s="186">
        <v>4.1727514200485203</v>
      </c>
      <c r="AZ97" s="186">
        <v>4.02454580561154</v>
      </c>
      <c r="BA97" s="186">
        <v>3.9723723665844699</v>
      </c>
      <c r="BB97" s="186">
        <v>3.5535015338271201</v>
      </c>
      <c r="BC97" s="186">
        <v>3.3976959735163201</v>
      </c>
      <c r="BD97" s="186">
        <v>2.9775717133298798</v>
      </c>
      <c r="BE97" s="186">
        <v>2.4193331627884098</v>
      </c>
      <c r="BF97" s="187">
        <v>105.863950191523</v>
      </c>
      <c r="BG97" s="187">
        <v>96.440216007593904</v>
      </c>
      <c r="BH97" s="187">
        <v>112.471802741391</v>
      </c>
      <c r="BI97" s="187">
        <v>103.278091999081</v>
      </c>
      <c r="BJ97" s="187">
        <v>99.018703155546305</v>
      </c>
      <c r="BK97" s="187">
        <v>99.9889784287205</v>
      </c>
      <c r="BL97" s="187">
        <v>96.997251629883806</v>
      </c>
      <c r="BM97" s="187">
        <v>101.78049122861999</v>
      </c>
      <c r="BN97" s="187">
        <v>117.08446067993999</v>
      </c>
      <c r="BO97" s="186">
        <v>19.594647960576701</v>
      </c>
      <c r="BP97" s="186">
        <v>33.930907061136502</v>
      </c>
      <c r="BQ97" s="186">
        <v>43.282545767997199</v>
      </c>
      <c r="BR97" s="186">
        <v>147.52909643428899</v>
      </c>
      <c r="BS97" s="186">
        <v>103.89493621662299</v>
      </c>
      <c r="BT97" s="186">
        <v>104.989140473242</v>
      </c>
      <c r="BU97" s="186">
        <v>152.839720441092</v>
      </c>
      <c r="BV97" s="186">
        <v>253.549162489141</v>
      </c>
      <c r="BW97" s="186">
        <v>690.11667872496105</v>
      </c>
      <c r="BX97" s="186">
        <v>1.48128456959597</v>
      </c>
      <c r="BY97" s="186">
        <v>2.9621535041170399</v>
      </c>
      <c r="BZ97" s="186">
        <v>3.9376354066146102</v>
      </c>
      <c r="CA97" s="186">
        <v>7.3006698875664302</v>
      </c>
      <c r="CB97" s="186">
        <v>5.6720749274758102</v>
      </c>
      <c r="CC97" s="186">
        <v>4.9231106990945399</v>
      </c>
      <c r="CD97" s="186">
        <v>5.3119475211739697</v>
      </c>
      <c r="CE97" s="186">
        <v>3.3313621561471201</v>
      </c>
      <c r="CF97" s="186">
        <v>5.5731851860070396</v>
      </c>
      <c r="CG97" s="186">
        <v>8.0411889288992295</v>
      </c>
      <c r="CH97" s="186">
        <v>9.6987398654213006</v>
      </c>
      <c r="CI97" s="186">
        <v>10.349843005465599</v>
      </c>
      <c r="CJ97" s="186">
        <v>6.9370392421762297</v>
      </c>
      <c r="CK97" s="186">
        <v>6.3766105824743304</v>
      </c>
      <c r="CL97" s="186">
        <v>5.60579455573406</v>
      </c>
      <c r="CM97" s="186">
        <v>3.8535602179158901</v>
      </c>
      <c r="CN97" s="186">
        <v>1.35509002641317</v>
      </c>
      <c r="CO97" s="186">
        <v>0.85938120028058496</v>
      </c>
      <c r="CP97" s="113">
        <v>114.96303351563699</v>
      </c>
      <c r="CQ97" s="113">
        <v>112.94571028766001</v>
      </c>
      <c r="CR97" s="113">
        <v>110.376604208117</v>
      </c>
      <c r="CS97" s="113">
        <v>105.87462194163901</v>
      </c>
      <c r="CT97" s="113">
        <v>103.569658510061</v>
      </c>
      <c r="CU97" s="113">
        <v>102.185881309443</v>
      </c>
      <c r="CV97" s="113">
        <v>104.18664089671501</v>
      </c>
      <c r="CW97" s="113">
        <v>119.11774157315899</v>
      </c>
      <c r="CX97" s="113">
        <v>132.284009114642</v>
      </c>
      <c r="CY97" s="186">
        <v>2.16667338043171</v>
      </c>
      <c r="CZ97" s="186">
        <v>2.0411711630732499</v>
      </c>
      <c r="DA97" s="186">
        <v>1.6853315601227301</v>
      </c>
      <c r="DB97" s="186">
        <v>1.5096021842910801</v>
      </c>
      <c r="DC97" s="186">
        <v>1.3543839089227101</v>
      </c>
      <c r="DD97" s="186">
        <v>1.0511826249954199</v>
      </c>
      <c r="DE97" s="186">
        <v>0.71423316103224199</v>
      </c>
      <c r="DF97" s="186">
        <v>0.43124402147052898</v>
      </c>
      <c r="DG97" s="186">
        <v>0.11776032366628</v>
      </c>
      <c r="DH97" s="186">
        <v>4.5305848206331403</v>
      </c>
      <c r="DI97" s="186">
        <v>4.0162501449426902</v>
      </c>
      <c r="DJ97" s="186">
        <v>3.8827026504954798</v>
      </c>
      <c r="DK97" s="186">
        <v>3.9295758877430602</v>
      </c>
      <c r="DL97" s="186">
        <v>3.9121009247488399</v>
      </c>
      <c r="DM97" s="186">
        <v>3.9303884814324301</v>
      </c>
      <c r="DN97" s="186">
        <v>3.8324017600214502</v>
      </c>
      <c r="DO97" s="186">
        <v>3.5970677367401298</v>
      </c>
      <c r="DP97" s="186">
        <v>3.2719147922027898</v>
      </c>
      <c r="DQ97" s="187">
        <v>99.1250952736019</v>
      </c>
      <c r="DR97" s="187">
        <v>100.996914814389</v>
      </c>
      <c r="DS97" s="187">
        <v>101.771085892031</v>
      </c>
      <c r="DT97" s="187">
        <v>105.131131104115</v>
      </c>
      <c r="DU97" s="187">
        <v>103.214467948522</v>
      </c>
      <c r="DV97" s="187">
        <v>102.08655197961301</v>
      </c>
      <c r="DW97" s="187">
        <v>102.24298505556099</v>
      </c>
      <c r="DX97" s="187">
        <v>100.165812925008</v>
      </c>
      <c r="DY97" s="187">
        <v>102.478998451498</v>
      </c>
      <c r="DZ97" s="113">
        <v>1079</v>
      </c>
      <c r="EA97" s="113">
        <v>1114</v>
      </c>
      <c r="EB97" s="113">
        <v>1141</v>
      </c>
      <c r="EC97" s="113">
        <v>1172</v>
      </c>
      <c r="ED97" s="113">
        <v>1161</v>
      </c>
      <c r="EE97" s="113">
        <v>1175</v>
      </c>
      <c r="EF97" s="113">
        <v>1169</v>
      </c>
      <c r="EG97" s="113">
        <v>1174</v>
      </c>
      <c r="EH97" s="113">
        <v>1228</v>
      </c>
      <c r="EI97" s="112">
        <v>-1264.97683039852</v>
      </c>
      <c r="EJ97" s="112">
        <v>-728.65888689407495</v>
      </c>
      <c r="EK97" s="112">
        <v>-963.82208588957099</v>
      </c>
      <c r="EL97" s="112">
        <v>-1094.5204778156999</v>
      </c>
      <c r="EM97" s="112">
        <v>-1214.0077519379799</v>
      </c>
      <c r="EN97" s="112">
        <v>-1233.6987234042599</v>
      </c>
      <c r="EO97" s="112">
        <v>-1259.6621043626999</v>
      </c>
      <c r="EP97" s="112">
        <v>-1536.87478705281</v>
      </c>
      <c r="EQ97" s="114">
        <v>-2386.76628664495</v>
      </c>
    </row>
    <row r="98" spans="1:147" x14ac:dyDescent="0.25">
      <c r="A98" s="110" t="s">
        <v>338</v>
      </c>
      <c r="B98" s="110">
        <v>5583</v>
      </c>
      <c r="C98" s="110"/>
      <c r="D98" s="185">
        <v>221.60253857338</v>
      </c>
      <c r="E98" s="185">
        <v>56.737424268464501</v>
      </c>
      <c r="F98" s="185">
        <v>115.260811055036</v>
      </c>
      <c r="G98" s="185">
        <v>80.020673319765905</v>
      </c>
      <c r="H98" s="185">
        <v>225.45073320382301</v>
      </c>
      <c r="I98" s="185">
        <v>134.71528280157401</v>
      </c>
      <c r="J98" s="185">
        <v>38.310745784848002</v>
      </c>
      <c r="K98" s="185">
        <v>62.830572869149599</v>
      </c>
      <c r="L98" s="185">
        <v>159.12453863744301</v>
      </c>
      <c r="M98" s="185">
        <v>8.6784566535490093</v>
      </c>
      <c r="N98" s="185">
        <v>8.3482139929841601</v>
      </c>
      <c r="O98" s="185">
        <v>16.711648069465799</v>
      </c>
      <c r="P98" s="185">
        <v>10.775079817154801</v>
      </c>
      <c r="Q98" s="185">
        <v>16.044350317428101</v>
      </c>
      <c r="R98" s="185">
        <v>14.965053614089699</v>
      </c>
      <c r="S98" s="185">
        <v>7.5679209652267199</v>
      </c>
      <c r="T98" s="185">
        <v>12.4959405378728</v>
      </c>
      <c r="U98" s="185">
        <v>18.904111975819099</v>
      </c>
      <c r="V98" s="186">
        <v>4.7047184340514896</v>
      </c>
      <c r="W98" s="186">
        <v>14.6941393827057</v>
      </c>
      <c r="X98" s="186">
        <v>16.029834543295401</v>
      </c>
      <c r="Y98" s="186">
        <v>16.308069195279501</v>
      </c>
      <c r="Z98" s="186">
        <v>8.3416571228881207</v>
      </c>
      <c r="AA98" s="186">
        <v>12.0057765993063</v>
      </c>
      <c r="AB98" s="186">
        <v>18.345723580070199</v>
      </c>
      <c r="AC98" s="186">
        <v>18.873257264944801</v>
      </c>
      <c r="AD98" s="186">
        <v>14.9366926177109</v>
      </c>
      <c r="AE98" s="186">
        <v>19.0691079459734</v>
      </c>
      <c r="AF98" s="186">
        <v>19.090620948360499</v>
      </c>
      <c r="AG98" s="186">
        <v>14.8126471322649</v>
      </c>
      <c r="AH98" s="186">
        <v>29.466866487066198</v>
      </c>
      <c r="AI98" s="186">
        <v>33.836968047022097</v>
      </c>
      <c r="AJ98" s="186">
        <v>32.474493889137698</v>
      </c>
      <c r="AK98" s="186">
        <v>35.297213931079398</v>
      </c>
      <c r="AL98" s="186">
        <v>32.377979568546699</v>
      </c>
      <c r="AM98" s="186">
        <v>29.5574218902293</v>
      </c>
      <c r="AN98" s="186">
        <v>-0.93076837489735698</v>
      </c>
      <c r="AO98" s="186">
        <v>-0.90062366982994502</v>
      </c>
      <c r="AP98" s="186">
        <v>-0.69207974740949196</v>
      </c>
      <c r="AQ98" s="186">
        <v>-5.7857159412808601</v>
      </c>
      <c r="AR98" s="186">
        <v>-5.7090236754684502</v>
      </c>
      <c r="AS98" s="186">
        <v>-5.6896309190603702</v>
      </c>
      <c r="AT98" s="186">
        <v>-6.42018429788759</v>
      </c>
      <c r="AU98" s="186">
        <v>-5.4682383446993796</v>
      </c>
      <c r="AV98" s="186">
        <v>-4.7038061581229398</v>
      </c>
      <c r="AW98" s="186">
        <v>2.4312106201292201</v>
      </c>
      <c r="AX98" s="186">
        <v>2.0507373921603298</v>
      </c>
      <c r="AY98" s="186">
        <v>1.5114915707886101</v>
      </c>
      <c r="AZ98" s="186">
        <v>-2.8240174277089398</v>
      </c>
      <c r="BA98" s="186">
        <v>-1.8121276353868601</v>
      </c>
      <c r="BB98" s="186">
        <v>-1.9877600697202</v>
      </c>
      <c r="BC98" s="186">
        <v>-2.14302612457664</v>
      </c>
      <c r="BD98" s="186">
        <v>-1.50284446606938</v>
      </c>
      <c r="BE98" s="186">
        <v>-1.39003639617966</v>
      </c>
      <c r="BF98" s="187">
        <v>105.61499777791499</v>
      </c>
      <c r="BG98" s="187">
        <v>105.704728126775</v>
      </c>
      <c r="BH98" s="187">
        <v>115.222852960105</v>
      </c>
      <c r="BI98" s="187">
        <v>107.88805700933</v>
      </c>
      <c r="BJ98" s="187">
        <v>113.82709368515</v>
      </c>
      <c r="BK98" s="187">
        <v>112.69279507519499</v>
      </c>
      <c r="BL98" s="187">
        <v>103.40274087003</v>
      </c>
      <c r="BM98" s="187">
        <v>109.326113902353</v>
      </c>
      <c r="BN98" s="187">
        <v>118.46985534380801</v>
      </c>
      <c r="BO98" s="186">
        <v>94.840098954854099</v>
      </c>
      <c r="BP98" s="186">
        <v>83.336008448585105</v>
      </c>
      <c r="BQ98" s="186">
        <v>95.724110936329097</v>
      </c>
      <c r="BR98" s="186">
        <v>100.103432852072</v>
      </c>
      <c r="BS98" s="186">
        <v>115.09228945306501</v>
      </c>
      <c r="BT98" s="186">
        <v>113.019961639957</v>
      </c>
      <c r="BU98" s="186">
        <v>101.907014018867</v>
      </c>
      <c r="BV98" s="186">
        <v>87.5104535831248</v>
      </c>
      <c r="BW98" s="186">
        <v>102.243802106974</v>
      </c>
      <c r="BX98" s="186">
        <v>12.6325158063062</v>
      </c>
      <c r="BY98" s="186">
        <v>10.729547686163601</v>
      </c>
      <c r="BZ98" s="186">
        <v>10.568757674670399</v>
      </c>
      <c r="CA98" s="186">
        <v>11.0382140963985</v>
      </c>
      <c r="CB98" s="186">
        <v>12.4654474082531</v>
      </c>
      <c r="CC98" s="186">
        <v>13.657071768924601</v>
      </c>
      <c r="CD98" s="186">
        <v>13.371485695622701</v>
      </c>
      <c r="CE98" s="186">
        <v>12.4687894099307</v>
      </c>
      <c r="CF98" s="186">
        <v>14.1762020395263</v>
      </c>
      <c r="CG98" s="186">
        <v>13.5736021307969</v>
      </c>
      <c r="CH98" s="186">
        <v>13.1257132975572</v>
      </c>
      <c r="CI98" s="186">
        <v>11.8045574779812</v>
      </c>
      <c r="CJ98" s="186">
        <v>12.423434769043199</v>
      </c>
      <c r="CK98" s="186">
        <v>12.3452158974883</v>
      </c>
      <c r="CL98" s="186">
        <v>13.539618318967999</v>
      </c>
      <c r="CM98" s="186">
        <v>14.370223492399999</v>
      </c>
      <c r="CN98" s="186">
        <v>15.018343689506599</v>
      </c>
      <c r="CO98" s="186">
        <v>14.7633695306607</v>
      </c>
      <c r="CP98" s="113">
        <v>16.0422052828864</v>
      </c>
      <c r="CQ98" s="113">
        <v>19.721914791920501</v>
      </c>
      <c r="CR98" s="113">
        <v>18.523436858297799</v>
      </c>
      <c r="CS98" s="113">
        <v>20.440737830012299</v>
      </c>
      <c r="CT98" s="113">
        <v>23.317039199314401</v>
      </c>
      <c r="CU98" s="113">
        <v>26.021655768646902</v>
      </c>
      <c r="CV98" s="113">
        <v>28.965311301740901</v>
      </c>
      <c r="CW98" s="113">
        <v>32.727642192768798</v>
      </c>
      <c r="CX98" s="113">
        <v>32.600268446414297</v>
      </c>
      <c r="CY98" s="186">
        <v>-1.1993345566204801</v>
      </c>
      <c r="CZ98" s="186">
        <v>-1.06980966829525</v>
      </c>
      <c r="DA98" s="186">
        <v>-0.97394737603229697</v>
      </c>
      <c r="DB98" s="186">
        <v>-1.89720637290192</v>
      </c>
      <c r="DC98" s="186">
        <v>-2.85017920916997</v>
      </c>
      <c r="DD98" s="186">
        <v>-3.79271962278612</v>
      </c>
      <c r="DE98" s="186">
        <v>-4.7817028474409904</v>
      </c>
      <c r="DF98" s="186">
        <v>-5.80586213178574</v>
      </c>
      <c r="DG98" s="186">
        <v>-5.5675300657204403</v>
      </c>
      <c r="DH98" s="186">
        <v>2.6105181430589099</v>
      </c>
      <c r="DI98" s="186">
        <v>2.79295156459284</v>
      </c>
      <c r="DJ98" s="186">
        <v>2.2668114206385401</v>
      </c>
      <c r="DK98" s="186">
        <v>1.1351017143747599</v>
      </c>
      <c r="DL98" s="186">
        <v>0.21021964173162599</v>
      </c>
      <c r="DM98" s="186">
        <v>-0.64624792232475803</v>
      </c>
      <c r="DN98" s="186">
        <v>-1.3849408808863699</v>
      </c>
      <c r="DO98" s="186">
        <v>-2.03281289794975</v>
      </c>
      <c r="DP98" s="186">
        <v>-1.7538576261819201</v>
      </c>
      <c r="DQ98" s="187">
        <v>109.67637727448</v>
      </c>
      <c r="DR98" s="187">
        <v>107.373080120156</v>
      </c>
      <c r="DS98" s="187">
        <v>107.540019372282</v>
      </c>
      <c r="DT98" s="187">
        <v>108.219367393108</v>
      </c>
      <c r="DU98" s="187">
        <v>109.901869562209</v>
      </c>
      <c r="DV98" s="187">
        <v>111.27454728663299</v>
      </c>
      <c r="DW98" s="187">
        <v>110.626762886992</v>
      </c>
      <c r="DX98" s="187">
        <v>109.414098120376</v>
      </c>
      <c r="DY98" s="187">
        <v>111.560488659201</v>
      </c>
      <c r="DZ98" s="113">
        <v>7316</v>
      </c>
      <c r="EA98" s="113">
        <v>7407</v>
      </c>
      <c r="EB98" s="113">
        <v>7542</v>
      </c>
      <c r="EC98" s="113">
        <v>7636</v>
      </c>
      <c r="ED98" s="113">
        <v>8008</v>
      </c>
      <c r="EE98" s="113">
        <v>7905</v>
      </c>
      <c r="EF98" s="113">
        <v>7944</v>
      </c>
      <c r="EG98" s="113">
        <v>8700</v>
      </c>
      <c r="EH98" s="113">
        <v>8974</v>
      </c>
      <c r="EI98" s="112">
        <v>-2973.1463914707501</v>
      </c>
      <c r="EJ98" s="112">
        <v>-2609.6271094910198</v>
      </c>
      <c r="EK98" s="112">
        <v>-2705.6264916467799</v>
      </c>
      <c r="EL98" s="112">
        <v>-2526.7480356207402</v>
      </c>
      <c r="EM98" s="112">
        <v>-2920.9777722277699</v>
      </c>
      <c r="EN98" s="112">
        <v>-3191.67488931056</v>
      </c>
      <c r="EO98" s="112">
        <v>-2504.5356243705901</v>
      </c>
      <c r="EP98" s="112">
        <v>-1882.47804597701</v>
      </c>
      <c r="EQ98" s="114">
        <v>-2231.9997771339399</v>
      </c>
    </row>
    <row r="99" spans="1:147" x14ac:dyDescent="0.25">
      <c r="A99" s="110" t="s">
        <v>337</v>
      </c>
      <c r="B99" s="110">
        <v>5910</v>
      </c>
      <c r="C99" s="110"/>
      <c r="D99" s="185" t="s">
        <v>466</v>
      </c>
      <c r="E99" s="185">
        <v>-908.07084943905102</v>
      </c>
      <c r="F99" s="185">
        <v>2435.36041583304</v>
      </c>
      <c r="G99" s="185">
        <v>100</v>
      </c>
      <c r="H99" s="185">
        <v>579.94194408282203</v>
      </c>
      <c r="I99" s="185">
        <v>100</v>
      </c>
      <c r="J99" s="185">
        <v>100</v>
      </c>
      <c r="K99" s="185">
        <v>100</v>
      </c>
      <c r="L99" s="185">
        <v>368.411049378293</v>
      </c>
      <c r="M99" s="185">
        <v>-2.3242736304780398</v>
      </c>
      <c r="N99" s="185">
        <v>-2.3934582452487101</v>
      </c>
      <c r="O99" s="185">
        <v>19.180424272130399</v>
      </c>
      <c r="P99" s="185">
        <v>4.7844214432970196</v>
      </c>
      <c r="Q99" s="185">
        <v>11.4924786398285</v>
      </c>
      <c r="R99" s="185">
        <v>13.772075200621501</v>
      </c>
      <c r="S99" s="185">
        <v>17.0379377145515</v>
      </c>
      <c r="T99" s="185">
        <v>7.7261914550367301</v>
      </c>
      <c r="U99" s="185">
        <v>14.862523641659299</v>
      </c>
      <c r="V99" s="186">
        <v>0</v>
      </c>
      <c r="W99" s="186">
        <v>0.256751722179968</v>
      </c>
      <c r="X99" s="186">
        <v>0.96508839565739601</v>
      </c>
      <c r="Y99" s="186">
        <v>0</v>
      </c>
      <c r="Z99" s="186">
        <v>2.18994041077246</v>
      </c>
      <c r="AA99" s="186">
        <v>0</v>
      </c>
      <c r="AB99" s="186">
        <v>0</v>
      </c>
      <c r="AC99" s="186">
        <v>0</v>
      </c>
      <c r="AD99" s="186">
        <v>4.5241082348892903</v>
      </c>
      <c r="AE99" s="186">
        <v>247.40222894912901</v>
      </c>
      <c r="AF99" s="186">
        <v>161.748680634653</v>
      </c>
      <c r="AG99" s="186">
        <v>151.73917455191099</v>
      </c>
      <c r="AH99" s="186">
        <v>139.393618659168</v>
      </c>
      <c r="AI99" s="186">
        <v>137.07995820027</v>
      </c>
      <c r="AJ99" s="186">
        <v>137.18471294129</v>
      </c>
      <c r="AK99" s="186">
        <v>116.804479243035</v>
      </c>
      <c r="AL99" s="186">
        <v>109.71379637102</v>
      </c>
      <c r="AM99" s="186">
        <v>100.65888347171899</v>
      </c>
      <c r="AN99" s="186">
        <v>2.4634200650771501</v>
      </c>
      <c r="AO99" s="186">
        <v>1.5429699453741299</v>
      </c>
      <c r="AP99" s="186">
        <v>1.4012806071705399</v>
      </c>
      <c r="AQ99" s="186">
        <v>0.74009316185128604</v>
      </c>
      <c r="AR99" s="186">
        <v>0.66650690708554905</v>
      </c>
      <c r="AS99" s="186">
        <v>0.68335094643149896</v>
      </c>
      <c r="AT99" s="186">
        <v>-0.43265948292590201</v>
      </c>
      <c r="AU99" s="186">
        <v>-0.58505702619723099</v>
      </c>
      <c r="AV99" s="186">
        <v>0.262877203517693</v>
      </c>
      <c r="AW99" s="186">
        <v>14.172772354681801</v>
      </c>
      <c r="AX99" s="186">
        <v>8.9417679929263798</v>
      </c>
      <c r="AY99" s="186">
        <v>8.6893068048037492</v>
      </c>
      <c r="AZ99" s="186">
        <v>7.2846102243333197</v>
      </c>
      <c r="BA99" s="186">
        <v>7.5828429020493804</v>
      </c>
      <c r="BB99" s="186">
        <v>6.2466833104219504</v>
      </c>
      <c r="BC99" s="186">
        <v>4.6017565801893499</v>
      </c>
      <c r="BD99" s="186">
        <v>4.03644805839967</v>
      </c>
      <c r="BE99" s="186">
        <v>4.8466885889635902</v>
      </c>
      <c r="BF99" s="187">
        <v>87.693375211560493</v>
      </c>
      <c r="BG99" s="187">
        <v>91.081123754564402</v>
      </c>
      <c r="BH99" s="187">
        <v>113.497601794151</v>
      </c>
      <c r="BI99" s="187">
        <v>98.270348887582898</v>
      </c>
      <c r="BJ99" s="187">
        <v>104.795589978034</v>
      </c>
      <c r="BK99" s="187">
        <v>108.942849255951</v>
      </c>
      <c r="BL99" s="187">
        <v>113.640937338402</v>
      </c>
      <c r="BM99" s="187">
        <v>103.20415832940201</v>
      </c>
      <c r="BN99" s="187">
        <v>111.456273701602</v>
      </c>
      <c r="BO99" s="186">
        <v>100</v>
      </c>
      <c r="BP99" s="186">
        <v>100</v>
      </c>
      <c r="BQ99" s="186">
        <v>100</v>
      </c>
      <c r="BR99" s="186">
        <v>15128.8266184696</v>
      </c>
      <c r="BS99" s="186">
        <v>1157.7877957307601</v>
      </c>
      <c r="BT99" s="186">
        <v>1528.14847894749</v>
      </c>
      <c r="BU99" s="186">
        <v>2398.2993648708102</v>
      </c>
      <c r="BV99" s="186">
        <v>2805.8404314673598</v>
      </c>
      <c r="BW99" s="186">
        <v>1064.5216455246</v>
      </c>
      <c r="BX99" s="186">
        <v>18.766529991629501</v>
      </c>
      <c r="BY99" s="186">
        <v>13.2495578413081</v>
      </c>
      <c r="BZ99" s="186">
        <v>14.5775995733076</v>
      </c>
      <c r="CA99" s="186">
        <v>7.2908416560083502</v>
      </c>
      <c r="CB99" s="186">
        <v>6.7486440447084703</v>
      </c>
      <c r="CC99" s="186">
        <v>9.3166054350631295</v>
      </c>
      <c r="CD99" s="186">
        <v>13.2205777386005</v>
      </c>
      <c r="CE99" s="186">
        <v>10.8844367616051</v>
      </c>
      <c r="CF99" s="186">
        <v>12.9375610720215</v>
      </c>
      <c r="CG99" s="186">
        <v>2.6428430674255501E-2</v>
      </c>
      <c r="CH99" s="186">
        <v>9.6515263458404596E-2</v>
      </c>
      <c r="CI99" s="186">
        <v>0.27692511463717701</v>
      </c>
      <c r="CJ99" s="186">
        <v>0.25256034099969399</v>
      </c>
      <c r="CK99" s="186">
        <v>0.686095669822117</v>
      </c>
      <c r="CL99" s="186">
        <v>0.66781225061869498</v>
      </c>
      <c r="CM99" s="186">
        <v>0.63121926951044405</v>
      </c>
      <c r="CN99" s="186">
        <v>0.43341411478153502</v>
      </c>
      <c r="CO99" s="186">
        <v>1.37672283788614</v>
      </c>
      <c r="CP99" s="113">
        <v>227.57555447481701</v>
      </c>
      <c r="CQ99" s="113">
        <v>211.65411447874399</v>
      </c>
      <c r="CR99" s="113">
        <v>188.97796082938501</v>
      </c>
      <c r="CS99" s="113">
        <v>178.57158092525299</v>
      </c>
      <c r="CT99" s="113">
        <v>161.766708542092</v>
      </c>
      <c r="CU99" s="113">
        <v>145.44379864567301</v>
      </c>
      <c r="CV99" s="113">
        <v>136.29739012868799</v>
      </c>
      <c r="CW99" s="113">
        <v>127.62625233875499</v>
      </c>
      <c r="CX99" s="113">
        <v>119.703537084752</v>
      </c>
      <c r="CY99" s="186">
        <v>5.2485072714281298</v>
      </c>
      <c r="CZ99" s="186">
        <v>3.9337195952410502</v>
      </c>
      <c r="DA99" s="186">
        <v>2.6185070574041802</v>
      </c>
      <c r="DB99" s="186">
        <v>1.64558998562315</v>
      </c>
      <c r="DC99" s="186">
        <v>1.2819649509537201</v>
      </c>
      <c r="DD99" s="186">
        <v>1.00753031810463</v>
      </c>
      <c r="DE99" s="186">
        <v>0.60351664297789898</v>
      </c>
      <c r="DF99" s="186">
        <v>0.194729426262856</v>
      </c>
      <c r="DG99" s="186">
        <v>9.8205087689191103E-2</v>
      </c>
      <c r="DH99" s="186">
        <v>15.7199625153188</v>
      </c>
      <c r="DI99" s="186">
        <v>13.742145954795999</v>
      </c>
      <c r="DJ99" s="186">
        <v>11.391312890715399</v>
      </c>
      <c r="DK99" s="186">
        <v>9.9716530336231592</v>
      </c>
      <c r="DL99" s="186">
        <v>8.9863768449139005</v>
      </c>
      <c r="DM99" s="186">
        <v>7.7604235911527599</v>
      </c>
      <c r="DN99" s="186">
        <v>6.8729520760300504</v>
      </c>
      <c r="DO99" s="186">
        <v>5.9145822738920204</v>
      </c>
      <c r="DP99" s="186">
        <v>5.4176398428253298</v>
      </c>
      <c r="DQ99" s="187">
        <v>109.045397207316</v>
      </c>
      <c r="DR99" s="187">
        <v>103.56376533254701</v>
      </c>
      <c r="DS99" s="187">
        <v>106.16251502647999</v>
      </c>
      <c r="DT99" s="187">
        <v>98.975385635099201</v>
      </c>
      <c r="DU99" s="187">
        <v>99.053280590487006</v>
      </c>
      <c r="DV99" s="187">
        <v>102.631167729089</v>
      </c>
      <c r="DW99" s="187">
        <v>107.470421967322</v>
      </c>
      <c r="DX99" s="187">
        <v>105.445838830181</v>
      </c>
      <c r="DY99" s="187">
        <v>108.246343154954</v>
      </c>
      <c r="DZ99" s="113">
        <v>350</v>
      </c>
      <c r="EA99" s="113">
        <v>352</v>
      </c>
      <c r="EB99" s="113">
        <v>364</v>
      </c>
      <c r="EC99" s="113">
        <v>380</v>
      </c>
      <c r="ED99" s="113">
        <v>380</v>
      </c>
      <c r="EE99" s="113">
        <v>385</v>
      </c>
      <c r="EF99" s="113">
        <v>394</v>
      </c>
      <c r="EG99" s="113">
        <v>393</v>
      </c>
      <c r="EH99" s="113">
        <v>403</v>
      </c>
      <c r="EI99" s="112">
        <v>3743.4485714285702</v>
      </c>
      <c r="EJ99" s="112">
        <v>3843.6875</v>
      </c>
      <c r="EK99" s="112">
        <v>2891.2197802197802</v>
      </c>
      <c r="EL99" s="112">
        <v>2556.70789473684</v>
      </c>
      <c r="EM99" s="112">
        <v>2149.2368421052602</v>
      </c>
      <c r="EN99" s="112">
        <v>1571.56883116883</v>
      </c>
      <c r="EO99" s="112">
        <v>801.26142131979702</v>
      </c>
      <c r="EP99" s="112">
        <v>456.60305343511499</v>
      </c>
      <c r="EQ99" s="114">
        <v>-14.873449131513601</v>
      </c>
    </row>
    <row r="100" spans="1:147" x14ac:dyDescent="0.25">
      <c r="A100" s="110" t="s">
        <v>336</v>
      </c>
      <c r="B100" s="110">
        <v>5752</v>
      </c>
      <c r="C100" s="110"/>
      <c r="D100" s="185">
        <v>100</v>
      </c>
      <c r="E100" s="185">
        <v>114.699697880103</v>
      </c>
      <c r="F100" s="185">
        <v>1266.98144111796</v>
      </c>
      <c r="G100" s="185">
        <v>-2696.0265609665998</v>
      </c>
      <c r="H100" s="185">
        <v>100</v>
      </c>
      <c r="I100" s="185">
        <v>100</v>
      </c>
      <c r="J100" s="185">
        <v>100</v>
      </c>
      <c r="K100" s="185">
        <v>133.44449206009</v>
      </c>
      <c r="L100" s="185">
        <v>8911.8926753950691</v>
      </c>
      <c r="M100" s="185">
        <v>13.848818854902101</v>
      </c>
      <c r="N100" s="185">
        <v>14.767352779167201</v>
      </c>
      <c r="O100" s="185">
        <v>18.0092034993067</v>
      </c>
      <c r="P100" s="185">
        <v>-6.4907321719193796</v>
      </c>
      <c r="Q100" s="185">
        <v>10.269333087563201</v>
      </c>
      <c r="R100" s="185">
        <v>0.17377248429054701</v>
      </c>
      <c r="S100" s="185">
        <v>9.7506227606688203</v>
      </c>
      <c r="T100" s="185">
        <v>2.7987996085245799</v>
      </c>
      <c r="U100" s="185">
        <v>18.600731078189099</v>
      </c>
      <c r="V100" s="186">
        <v>0</v>
      </c>
      <c r="W100" s="186">
        <v>13.1231861186</v>
      </c>
      <c r="X100" s="186">
        <v>1.7040973164272799</v>
      </c>
      <c r="Y100" s="186">
        <v>2.18590068425272</v>
      </c>
      <c r="Z100" s="186">
        <v>0</v>
      </c>
      <c r="AA100" s="186">
        <v>6.4879544009775594E-2</v>
      </c>
      <c r="AB100" s="186">
        <v>0</v>
      </c>
      <c r="AC100" s="186">
        <v>2.1121550882119302</v>
      </c>
      <c r="AD100" s="186">
        <v>0.49312820374947403</v>
      </c>
      <c r="AE100" s="186">
        <v>68.026079399724296</v>
      </c>
      <c r="AF100" s="186">
        <v>68.876570761174804</v>
      </c>
      <c r="AG100" s="186">
        <v>35.5861691876988</v>
      </c>
      <c r="AH100" s="186">
        <v>61.061372208345396</v>
      </c>
      <c r="AI100" s="186">
        <v>62.782260746107298</v>
      </c>
      <c r="AJ100" s="186">
        <v>45.825677180822197</v>
      </c>
      <c r="AK100" s="186">
        <v>48.225017680523401</v>
      </c>
      <c r="AL100" s="186">
        <v>64.288850689965699</v>
      </c>
      <c r="AM100" s="186">
        <v>62.808527985401803</v>
      </c>
      <c r="AN100" s="186">
        <v>0.30672601011038703</v>
      </c>
      <c r="AO100" s="186">
        <v>-6.1541193362972202E-2</v>
      </c>
      <c r="AP100" s="186">
        <v>-4.0870600853633103</v>
      </c>
      <c r="AQ100" s="186">
        <v>0.33429843235696999</v>
      </c>
      <c r="AR100" s="186">
        <v>-0.25182061799794597</v>
      </c>
      <c r="AS100" s="186">
        <v>-0.16035459581013201</v>
      </c>
      <c r="AT100" s="186">
        <v>-0.35384214315282198</v>
      </c>
      <c r="AU100" s="186">
        <v>-0.12753210251900099</v>
      </c>
      <c r="AV100" s="186">
        <v>-0.56015210212974398</v>
      </c>
      <c r="AW100" s="186">
        <v>7.1543386858356603</v>
      </c>
      <c r="AX100" s="186">
        <v>6.8527213237123599</v>
      </c>
      <c r="AY100" s="186">
        <v>1.12189924675214</v>
      </c>
      <c r="AZ100" s="186">
        <v>7.1817053697475002</v>
      </c>
      <c r="BA100" s="186">
        <v>4.5850467110067896</v>
      </c>
      <c r="BB100" s="186">
        <v>4.22401165354706</v>
      </c>
      <c r="BC100" s="186">
        <v>4.1816892729544497</v>
      </c>
      <c r="BD100" s="186">
        <v>3.1480889506230501</v>
      </c>
      <c r="BE100" s="186">
        <v>3.6108603008379898</v>
      </c>
      <c r="BF100" s="187">
        <v>107.528249326965</v>
      </c>
      <c r="BG100" s="187">
        <v>108.52239307068599</v>
      </c>
      <c r="BH100" s="187">
        <v>114.679212612328</v>
      </c>
      <c r="BI100" s="187">
        <v>88.231578354496605</v>
      </c>
      <c r="BJ100" s="187">
        <v>105.744538138973</v>
      </c>
      <c r="BK100" s="187">
        <v>95.959557185809302</v>
      </c>
      <c r="BL100" s="187">
        <v>105.502013686664</v>
      </c>
      <c r="BM100" s="187">
        <v>99.525425923192003</v>
      </c>
      <c r="BN100" s="187">
        <v>116.863033055518</v>
      </c>
      <c r="BO100" s="186">
        <v>420.87926733593201</v>
      </c>
      <c r="BP100" s="186">
        <v>346.64585749998201</v>
      </c>
      <c r="BQ100" s="186">
        <v>522.478243930845</v>
      </c>
      <c r="BR100" s="186">
        <v>338.119378402986</v>
      </c>
      <c r="BS100" s="186">
        <v>447.38081268699699</v>
      </c>
      <c r="BT100" s="186">
        <v>385.68457620943002</v>
      </c>
      <c r="BU100" s="186">
        <v>49716.584383343499</v>
      </c>
      <c r="BV100" s="186">
        <v>1527.66453112202</v>
      </c>
      <c r="BW100" s="186">
        <v>4194.6313284177104</v>
      </c>
      <c r="BX100" s="186">
        <v>10.4101398109418</v>
      </c>
      <c r="BY100" s="186">
        <v>11.439560492526599</v>
      </c>
      <c r="BZ100" s="186">
        <v>14.2143804184477</v>
      </c>
      <c r="CA100" s="186">
        <v>8.6470841791803306</v>
      </c>
      <c r="CB100" s="186">
        <v>9.7830949673116905</v>
      </c>
      <c r="CC100" s="186">
        <v>7.1882487804235398</v>
      </c>
      <c r="CD100" s="186">
        <v>6.6013077923808501</v>
      </c>
      <c r="CE100" s="186">
        <v>2.96304856978555</v>
      </c>
      <c r="CF100" s="186">
        <v>7.85414495034781</v>
      </c>
      <c r="CG100" s="186">
        <v>3.3511960064164299</v>
      </c>
      <c r="CH100" s="186">
        <v>4.1178819263812096</v>
      </c>
      <c r="CI100" s="186">
        <v>3.0738741668384901</v>
      </c>
      <c r="CJ100" s="186">
        <v>3.2522769168939698</v>
      </c>
      <c r="CK100" s="186">
        <v>3.1068076909717699</v>
      </c>
      <c r="CL100" s="186">
        <v>2.84209568183035</v>
      </c>
      <c r="CM100" s="186">
        <v>0.886346171026966</v>
      </c>
      <c r="CN100" s="186">
        <v>1.02786048404599</v>
      </c>
      <c r="CO100" s="186">
        <v>0.66188393826022096</v>
      </c>
      <c r="CP100" s="113">
        <v>82.516929866905201</v>
      </c>
      <c r="CQ100" s="113">
        <v>79.390081029318097</v>
      </c>
      <c r="CR100" s="113">
        <v>62.568639763689497</v>
      </c>
      <c r="CS100" s="113">
        <v>58.680263441070601</v>
      </c>
      <c r="CT100" s="113">
        <v>56.878281364182797</v>
      </c>
      <c r="CU100" s="113">
        <v>52.966533114843003</v>
      </c>
      <c r="CV100" s="113">
        <v>49.935869817205997</v>
      </c>
      <c r="CW100" s="113">
        <v>56.872647779369501</v>
      </c>
      <c r="CX100" s="113">
        <v>57.1472630780735</v>
      </c>
      <c r="CY100" s="186">
        <v>0.80754509323109203</v>
      </c>
      <c r="CZ100" s="186">
        <v>0.49746043402233497</v>
      </c>
      <c r="DA100" s="186">
        <v>-1.10699176430831</v>
      </c>
      <c r="DB100" s="186">
        <v>-0.99817086077916295</v>
      </c>
      <c r="DC100" s="186">
        <v>-1.0274152590438701</v>
      </c>
      <c r="DD100" s="186">
        <v>-1.0369792259541899</v>
      </c>
      <c r="DE100" s="186">
        <v>-1.0497208949336301</v>
      </c>
      <c r="DF100" s="186">
        <v>-0.10329208319220599</v>
      </c>
      <c r="DG100" s="186">
        <v>-0.279016830846397</v>
      </c>
      <c r="DH100" s="186">
        <v>7.8999970553170096</v>
      </c>
      <c r="DI100" s="186">
        <v>7.82570665953273</v>
      </c>
      <c r="DJ100" s="186">
        <v>5.49402681172998</v>
      </c>
      <c r="DK100" s="186">
        <v>5.5363853972000099</v>
      </c>
      <c r="DL100" s="186">
        <v>4.9905904517397897</v>
      </c>
      <c r="DM100" s="186">
        <v>4.5200563700248999</v>
      </c>
      <c r="DN100" s="186">
        <v>4.1391247291240303</v>
      </c>
      <c r="DO100" s="186">
        <v>4.6089172572754</v>
      </c>
      <c r="DP100" s="186">
        <v>3.8961469803539099</v>
      </c>
      <c r="DQ100" s="187">
        <v>103.43153548466</v>
      </c>
      <c r="DR100" s="187">
        <v>104.287590590682</v>
      </c>
      <c r="DS100" s="187">
        <v>108.240760779089</v>
      </c>
      <c r="DT100" s="187">
        <v>102.158118783066</v>
      </c>
      <c r="DU100" s="187">
        <v>103.912394397668</v>
      </c>
      <c r="DV100" s="187">
        <v>101.658262988953</v>
      </c>
      <c r="DW100" s="187">
        <v>101.432698492516</v>
      </c>
      <c r="DX100" s="187">
        <v>98.2809088965124</v>
      </c>
      <c r="DY100" s="187">
        <v>103.819499817026</v>
      </c>
      <c r="DZ100" s="113">
        <v>316</v>
      </c>
      <c r="EA100" s="113">
        <v>321</v>
      </c>
      <c r="EB100" s="113">
        <v>335</v>
      </c>
      <c r="EC100" s="113">
        <v>344</v>
      </c>
      <c r="ED100" s="113">
        <v>379</v>
      </c>
      <c r="EE100" s="113">
        <v>404</v>
      </c>
      <c r="EF100" s="113">
        <v>403</v>
      </c>
      <c r="EG100" s="113">
        <v>397</v>
      </c>
      <c r="EH100" s="113">
        <v>390</v>
      </c>
      <c r="EI100" s="112">
        <v>32.265822784810098</v>
      </c>
      <c r="EJ100" s="112">
        <v>-33.417445482866</v>
      </c>
      <c r="EK100" s="112">
        <v>-983.76119402985103</v>
      </c>
      <c r="EL100" s="112">
        <v>-639.15697674418595</v>
      </c>
      <c r="EM100" s="112">
        <v>-1013.40633245383</v>
      </c>
      <c r="EN100" s="112">
        <v>-991.71039603960401</v>
      </c>
      <c r="EO100" s="112">
        <v>-1340.841191067</v>
      </c>
      <c r="EP100" s="112">
        <v>-1396.4911838790899</v>
      </c>
      <c r="EQ100" s="114">
        <v>-2138.6076923076898</v>
      </c>
    </row>
    <row r="101" spans="1:147" x14ac:dyDescent="0.25">
      <c r="A101" s="110" t="s">
        <v>335</v>
      </c>
      <c r="B101" s="110">
        <v>5479</v>
      </c>
      <c r="C101" s="110"/>
      <c r="D101" s="185">
        <v>34.671380712568897</v>
      </c>
      <c r="E101" s="185">
        <v>30.124003521452899</v>
      </c>
      <c r="F101" s="185">
        <v>21.255742756207599</v>
      </c>
      <c r="G101" s="185">
        <v>100</v>
      </c>
      <c r="H101" s="185">
        <v>9062.2659269179203</v>
      </c>
      <c r="I101" s="185">
        <v>9054.9481681797606</v>
      </c>
      <c r="J101" s="185">
        <v>-24.823540626605698</v>
      </c>
      <c r="K101" s="185">
        <v>461.316759759381</v>
      </c>
      <c r="L101" s="185">
        <v>100</v>
      </c>
      <c r="M101" s="185">
        <v>12.353958809211401</v>
      </c>
      <c r="N101" s="185">
        <v>24.3542798292894</v>
      </c>
      <c r="O101" s="185">
        <v>17.0420259344559</v>
      </c>
      <c r="P101" s="185">
        <v>7.9748438013811196</v>
      </c>
      <c r="Q101" s="185">
        <v>22.2857994197444</v>
      </c>
      <c r="R101" s="185">
        <v>7.9484469463613898</v>
      </c>
      <c r="S101" s="185">
        <v>-3.0316287818744798</v>
      </c>
      <c r="T101" s="185">
        <v>21.808225099845799</v>
      </c>
      <c r="U101" s="185">
        <v>15.072044049373901</v>
      </c>
      <c r="V101" s="186">
        <v>31.187126434956099</v>
      </c>
      <c r="W101" s="186">
        <v>51.849926971610898</v>
      </c>
      <c r="X101" s="186">
        <v>49.567123287698401</v>
      </c>
      <c r="Y101" s="186">
        <v>3.9720769442329802</v>
      </c>
      <c r="Z101" s="186">
        <v>1.5735884044031301</v>
      </c>
      <c r="AA101" s="186">
        <v>1.4743800803906499</v>
      </c>
      <c r="AB101" s="186">
        <v>12.170196402125701</v>
      </c>
      <c r="AC101" s="186">
        <v>7.2226306471562802</v>
      </c>
      <c r="AD101" s="186">
        <v>16.852661572361601</v>
      </c>
      <c r="AE101" s="186">
        <v>161.84469510762401</v>
      </c>
      <c r="AF101" s="186">
        <v>139.254103489876</v>
      </c>
      <c r="AG101" s="186">
        <v>187.438753654425</v>
      </c>
      <c r="AH101" s="186">
        <v>184.58155439717501</v>
      </c>
      <c r="AI101" s="186">
        <v>135.152513558073</v>
      </c>
      <c r="AJ101" s="186">
        <v>154.46702005344801</v>
      </c>
      <c r="AK101" s="186">
        <v>139.36883730128801</v>
      </c>
      <c r="AL101" s="186">
        <v>139.15504668528399</v>
      </c>
      <c r="AM101" s="186">
        <v>136.553210954485</v>
      </c>
      <c r="AN101" s="186">
        <v>-1.0353109793031801</v>
      </c>
      <c r="AO101" s="186">
        <v>-1.1385458952729</v>
      </c>
      <c r="AP101" s="186">
        <v>-1.1732741812887799</v>
      </c>
      <c r="AQ101" s="186">
        <v>1.6941590146435299</v>
      </c>
      <c r="AR101" s="186">
        <v>1.09560354770047</v>
      </c>
      <c r="AS101" s="186">
        <v>1.2106796843535901</v>
      </c>
      <c r="AT101" s="186">
        <v>1.2716147980461201</v>
      </c>
      <c r="AU101" s="186">
        <v>0.75665052567056901</v>
      </c>
      <c r="AV101" s="186">
        <v>0.47400446805629798</v>
      </c>
      <c r="AW101" s="186">
        <v>2.7150418161654901</v>
      </c>
      <c r="AX101" s="186">
        <v>2.5663336359773901</v>
      </c>
      <c r="AY101" s="186">
        <v>3.28865568062781</v>
      </c>
      <c r="AZ101" s="186">
        <v>8.7902397499618505</v>
      </c>
      <c r="BA101" s="186">
        <v>6.8087204792871301</v>
      </c>
      <c r="BB101" s="186">
        <v>7.7461267399431497</v>
      </c>
      <c r="BC101" s="186">
        <v>7.4499341625346496</v>
      </c>
      <c r="BD101" s="186">
        <v>7.3917815542367302</v>
      </c>
      <c r="BE101" s="186">
        <v>5.3204305540867196</v>
      </c>
      <c r="BF101" s="187">
        <v>109.41350513821099</v>
      </c>
      <c r="BG101" s="187">
        <v>126.023003182728</v>
      </c>
      <c r="BH101" s="187">
        <v>114.390413162309</v>
      </c>
      <c r="BI101" s="187">
        <v>100.886565169257</v>
      </c>
      <c r="BJ101" s="187">
        <v>119.864813543548</v>
      </c>
      <c r="BK101" s="187">
        <v>101.433237523508</v>
      </c>
      <c r="BL101" s="187">
        <v>91.566740299397097</v>
      </c>
      <c r="BM101" s="187">
        <v>117.88711116989499</v>
      </c>
      <c r="BN101" s="187">
        <v>111.39035236179301</v>
      </c>
      <c r="BO101" s="186">
        <v>39.827582671612397</v>
      </c>
      <c r="BP101" s="186">
        <v>32.005958220131703</v>
      </c>
      <c r="BQ101" s="186">
        <v>29.869481865184301</v>
      </c>
      <c r="BR101" s="186">
        <v>32.232246019801998</v>
      </c>
      <c r="BS101" s="186">
        <v>47.368941940452899</v>
      </c>
      <c r="BT101" s="186">
        <v>55.433213710791399</v>
      </c>
      <c r="BU101" s="186">
        <v>67.484367264010302</v>
      </c>
      <c r="BV101" s="186">
        <v>528.14002864553095</v>
      </c>
      <c r="BW101" s="186">
        <v>100</v>
      </c>
      <c r="BX101" s="186">
        <v>10.7279694199897</v>
      </c>
      <c r="BY101" s="186">
        <v>13.68896178716</v>
      </c>
      <c r="BZ101" s="186">
        <v>14.8893643187437</v>
      </c>
      <c r="CA101" s="186">
        <v>13.660949526975401</v>
      </c>
      <c r="CB101" s="186">
        <v>17.258987578360401</v>
      </c>
      <c r="CC101" s="186">
        <v>16.2715486441801</v>
      </c>
      <c r="CD101" s="186">
        <v>10.6706330497164</v>
      </c>
      <c r="CE101" s="186">
        <v>11.998525793233499</v>
      </c>
      <c r="CF101" s="186">
        <v>13.2787310322626</v>
      </c>
      <c r="CG101" s="186">
        <v>23.998678717934101</v>
      </c>
      <c r="CH101" s="186">
        <v>33.804691810612297</v>
      </c>
      <c r="CI101" s="186">
        <v>37.525798034848002</v>
      </c>
      <c r="CJ101" s="186">
        <v>34.705938457139197</v>
      </c>
      <c r="CK101" s="186">
        <v>32.526495019410703</v>
      </c>
      <c r="CL101" s="186">
        <v>27.814665505642999</v>
      </c>
      <c r="CM101" s="186">
        <v>17.530315857323799</v>
      </c>
      <c r="CN101" s="186">
        <v>5.7475689064025399</v>
      </c>
      <c r="CO101" s="186">
        <v>8.4434244452006695</v>
      </c>
      <c r="CP101" s="113">
        <v>72.413977060997695</v>
      </c>
      <c r="CQ101" s="113">
        <v>96.8217989812496</v>
      </c>
      <c r="CR101" s="113">
        <v>122.633577144803</v>
      </c>
      <c r="CS101" s="113">
        <v>149.71194197766701</v>
      </c>
      <c r="CT101" s="113">
        <v>159.83778595742501</v>
      </c>
      <c r="CU101" s="113">
        <v>158.41745499371299</v>
      </c>
      <c r="CV101" s="113">
        <v>158.13748947832499</v>
      </c>
      <c r="CW101" s="113">
        <v>148.93414986141499</v>
      </c>
      <c r="CX101" s="113">
        <v>140.567147012666</v>
      </c>
      <c r="CY101" s="186">
        <v>-1.12186580809548</v>
      </c>
      <c r="CZ101" s="186">
        <v>-1.1261868286252501</v>
      </c>
      <c r="DA101" s="186">
        <v>-1.01483839345974</v>
      </c>
      <c r="DB101" s="186">
        <v>-0.484819958811537</v>
      </c>
      <c r="DC101" s="186">
        <v>-5.2604861317410503E-2</v>
      </c>
      <c r="DD101" s="186">
        <v>0.37130321367379698</v>
      </c>
      <c r="DE101" s="186">
        <v>0.85155860868208599</v>
      </c>
      <c r="DF101" s="186">
        <v>1.1807727913516599</v>
      </c>
      <c r="DG101" s="186">
        <v>0.95439778027254396</v>
      </c>
      <c r="DH101" s="186">
        <v>2.57782513667334</v>
      </c>
      <c r="DI101" s="186">
        <v>2.6336977702639799</v>
      </c>
      <c r="DJ101" s="186">
        <v>3.00613107691315</v>
      </c>
      <c r="DK101" s="186">
        <v>4.1518831485738801</v>
      </c>
      <c r="DL101" s="186">
        <v>4.9257678464058499</v>
      </c>
      <c r="DM101" s="186">
        <v>5.8751190136729896</v>
      </c>
      <c r="DN101" s="186">
        <v>6.8442822900839904</v>
      </c>
      <c r="DO101" s="186">
        <v>7.5781326462513903</v>
      </c>
      <c r="DP101" s="186">
        <v>6.9256523777020096</v>
      </c>
      <c r="DQ101" s="187">
        <v>107.55958732392401</v>
      </c>
      <c r="DR101" s="187">
        <v>111.023621029203</v>
      </c>
      <c r="DS101" s="187">
        <v>112.19364873984</v>
      </c>
      <c r="DT101" s="187">
        <v>109.91939727282799</v>
      </c>
      <c r="DU101" s="187">
        <v>113.999887085992</v>
      </c>
      <c r="DV101" s="187">
        <v>112.067084236892</v>
      </c>
      <c r="DW101" s="187">
        <v>104.90747667965999</v>
      </c>
      <c r="DX101" s="187">
        <v>105.933511779049</v>
      </c>
      <c r="DY101" s="187">
        <v>107.883566175319</v>
      </c>
      <c r="DZ101" s="113">
        <v>407</v>
      </c>
      <c r="EA101" s="113">
        <v>435</v>
      </c>
      <c r="EB101" s="113">
        <v>439</v>
      </c>
      <c r="EC101" s="113">
        <v>481</v>
      </c>
      <c r="ED101" s="113">
        <v>479</v>
      </c>
      <c r="EE101" s="113">
        <v>479</v>
      </c>
      <c r="EF101" s="113">
        <v>486</v>
      </c>
      <c r="EG101" s="113">
        <v>527</v>
      </c>
      <c r="EH101" s="113">
        <v>531</v>
      </c>
      <c r="EI101" s="112">
        <v>-57.660933660933701</v>
      </c>
      <c r="EJ101" s="112">
        <v>3353.28735632184</v>
      </c>
      <c r="EK101" s="112">
        <v>6855.1776765375898</v>
      </c>
      <c r="EL101" s="112">
        <v>5477.98336798337</v>
      </c>
      <c r="EM101" s="112">
        <v>4033.86847599165</v>
      </c>
      <c r="EN101" s="112">
        <v>3598.3382045929002</v>
      </c>
      <c r="EO101" s="112">
        <v>4436.9814814814799</v>
      </c>
      <c r="EP101" s="112">
        <v>3087.1062618595802</v>
      </c>
      <c r="EQ101" s="114">
        <v>-1806.29755178908</v>
      </c>
    </row>
    <row r="102" spans="1:147" x14ac:dyDescent="0.25">
      <c r="A102" s="110" t="s">
        <v>334</v>
      </c>
      <c r="B102" s="110">
        <v>5911</v>
      </c>
      <c r="C102" s="110"/>
      <c r="D102" s="185">
        <v>100</v>
      </c>
      <c r="E102" s="185">
        <v>100</v>
      </c>
      <c r="F102" s="185">
        <v>100</v>
      </c>
      <c r="G102" s="185">
        <v>100</v>
      </c>
      <c r="H102" s="185">
        <v>100</v>
      </c>
      <c r="I102" s="185">
        <v>100</v>
      </c>
      <c r="J102" s="185">
        <v>100</v>
      </c>
      <c r="K102" s="185">
        <v>100</v>
      </c>
      <c r="L102" s="185">
        <v>100</v>
      </c>
      <c r="M102" s="185">
        <v>28.454272875807501</v>
      </c>
      <c r="N102" s="185">
        <v>19.091543105086298</v>
      </c>
      <c r="O102" s="185">
        <v>16.606377696344101</v>
      </c>
      <c r="P102" s="185">
        <v>3.07855511094226</v>
      </c>
      <c r="Q102" s="185">
        <v>16.817189105182699</v>
      </c>
      <c r="R102" s="185">
        <v>3.5510697422645099</v>
      </c>
      <c r="S102" s="185">
        <v>12.275474194753899</v>
      </c>
      <c r="T102" s="185">
        <v>2.7412328745010202</v>
      </c>
      <c r="U102" s="185">
        <v>2.0114242627001802</v>
      </c>
      <c r="V102" s="186">
        <v>0</v>
      </c>
      <c r="W102" s="186">
        <v>0</v>
      </c>
      <c r="X102" s="186">
        <v>0</v>
      </c>
      <c r="Y102" s="186">
        <v>0</v>
      </c>
      <c r="Z102" s="186">
        <v>0</v>
      </c>
      <c r="AA102" s="186">
        <v>0</v>
      </c>
      <c r="AB102" s="186">
        <v>0</v>
      </c>
      <c r="AC102" s="186">
        <v>0</v>
      </c>
      <c r="AD102" s="186">
        <v>0</v>
      </c>
      <c r="AE102" s="186">
        <v>73.511069439024098</v>
      </c>
      <c r="AF102" s="186">
        <v>60.895079757658102</v>
      </c>
      <c r="AG102" s="186">
        <v>63.241444071247997</v>
      </c>
      <c r="AH102" s="186">
        <v>48.268233231611497</v>
      </c>
      <c r="AI102" s="186">
        <v>46.483368306109099</v>
      </c>
      <c r="AJ102" s="186">
        <v>36.612753657604799</v>
      </c>
      <c r="AK102" s="186">
        <v>34.306379123233299</v>
      </c>
      <c r="AL102" s="186">
        <v>34.691040065149402</v>
      </c>
      <c r="AM102" s="186">
        <v>18.6453427403078</v>
      </c>
      <c r="AN102" s="186">
        <v>-0.41362985440188099</v>
      </c>
      <c r="AO102" s="186">
        <v>-0.78216923219345502</v>
      </c>
      <c r="AP102" s="186">
        <v>-0.97431952004330302</v>
      </c>
      <c r="AQ102" s="186">
        <v>-1.0077163546243</v>
      </c>
      <c r="AR102" s="186">
        <v>-1.3274958297700099</v>
      </c>
      <c r="AS102" s="186">
        <v>-1.4612761721684799</v>
      </c>
      <c r="AT102" s="186">
        <v>-2.02024475705301</v>
      </c>
      <c r="AU102" s="186">
        <v>-2.0009952103484201</v>
      </c>
      <c r="AV102" s="186">
        <v>-1.7565315435938</v>
      </c>
      <c r="AW102" s="186">
        <v>0.775920130908343</v>
      </c>
      <c r="AX102" s="186">
        <v>0.28274665151033801</v>
      </c>
      <c r="AY102" s="186">
        <v>0.22870716772382199</v>
      </c>
      <c r="AZ102" s="186">
        <v>-0.21826696675743101</v>
      </c>
      <c r="BA102" s="186">
        <v>-0.48629436232349499</v>
      </c>
      <c r="BB102" s="186">
        <v>-0.71984426871238505</v>
      </c>
      <c r="BC102" s="186">
        <v>-1.6455627868628</v>
      </c>
      <c r="BD102" s="186">
        <v>-2.0009952103484201</v>
      </c>
      <c r="BE102" s="186">
        <v>-1.7565315435938</v>
      </c>
      <c r="BF102" s="187">
        <v>137.48491155468901</v>
      </c>
      <c r="BG102" s="187">
        <v>121.99077907041701</v>
      </c>
      <c r="BH102" s="187">
        <v>118.208136716882</v>
      </c>
      <c r="BI102" s="187">
        <v>102.34272869245</v>
      </c>
      <c r="BJ102" s="187">
        <v>119.013556262691</v>
      </c>
      <c r="BK102" s="187">
        <v>102.890928020158</v>
      </c>
      <c r="BL102" s="187">
        <v>113.508458997776</v>
      </c>
      <c r="BM102" s="187">
        <v>102.81852138611301</v>
      </c>
      <c r="BN102" s="187">
        <v>102.052746284984</v>
      </c>
      <c r="BO102" s="186">
        <v>194.664142068871</v>
      </c>
      <c r="BP102" s="186">
        <v>623.42862522789005</v>
      </c>
      <c r="BQ102" s="186">
        <v>1006.83157293748</v>
      </c>
      <c r="BR102" s="186">
        <v>100</v>
      </c>
      <c r="BS102" s="186">
        <v>100</v>
      </c>
      <c r="BT102" s="186">
        <v>100</v>
      </c>
      <c r="BU102" s="186">
        <v>100</v>
      </c>
      <c r="BV102" s="186">
        <v>100</v>
      </c>
      <c r="BW102" s="186">
        <v>100</v>
      </c>
      <c r="BX102" s="186">
        <v>14.1053809508778</v>
      </c>
      <c r="BY102" s="186">
        <v>13.1557914251533</v>
      </c>
      <c r="BZ102" s="186">
        <v>12.312496445419599</v>
      </c>
      <c r="CA102" s="186">
        <v>13.692027784492799</v>
      </c>
      <c r="CB102" s="186">
        <v>16.397073695343199</v>
      </c>
      <c r="CC102" s="186">
        <v>11.4067695691813</v>
      </c>
      <c r="CD102" s="186">
        <v>10.0858449287031</v>
      </c>
      <c r="CE102" s="186">
        <v>7.6697914625832002</v>
      </c>
      <c r="CF102" s="186">
        <v>7.3866736791999799</v>
      </c>
      <c r="CG102" s="186">
        <v>24.731396337674699</v>
      </c>
      <c r="CH102" s="186">
        <v>19.671648634813401</v>
      </c>
      <c r="CI102" s="186">
        <v>18.097721154251701</v>
      </c>
      <c r="CJ102" s="186">
        <v>0</v>
      </c>
      <c r="CK102" s="186">
        <v>0</v>
      </c>
      <c r="CL102" s="186">
        <v>0</v>
      </c>
      <c r="CM102" s="186">
        <v>0</v>
      </c>
      <c r="CN102" s="186">
        <v>0</v>
      </c>
      <c r="CO102" s="186">
        <v>0</v>
      </c>
      <c r="CP102" s="113">
        <v>65.644803414014106</v>
      </c>
      <c r="CQ102" s="113">
        <v>71.982926087547298</v>
      </c>
      <c r="CR102" s="113">
        <v>78.5889235474815</v>
      </c>
      <c r="CS102" s="113">
        <v>66.267653585446695</v>
      </c>
      <c r="CT102" s="113">
        <v>57.935784377860998</v>
      </c>
      <c r="CU102" s="113">
        <v>50.437254658874899</v>
      </c>
      <c r="CV102" s="113">
        <v>45.060096750483197</v>
      </c>
      <c r="CW102" s="113">
        <v>40.103851171204298</v>
      </c>
      <c r="CX102" s="113">
        <v>33.828824889068898</v>
      </c>
      <c r="CY102" s="186">
        <v>-2.7340272909456602</v>
      </c>
      <c r="CZ102" s="186">
        <v>-1.8659961440308299</v>
      </c>
      <c r="DA102" s="186">
        <v>-1.18810833445394</v>
      </c>
      <c r="DB102" s="186">
        <v>-0.93576361022122501</v>
      </c>
      <c r="DC102" s="186">
        <v>-0.91054959821543902</v>
      </c>
      <c r="DD102" s="186">
        <v>-1.12095661539714</v>
      </c>
      <c r="DE102" s="186">
        <v>-1.37304121247667</v>
      </c>
      <c r="DF102" s="186">
        <v>-1.55227384462026</v>
      </c>
      <c r="DG102" s="186">
        <v>-1.70694473633565</v>
      </c>
      <c r="DH102" s="186">
        <v>1.15609548360294</v>
      </c>
      <c r="DI102" s="186">
        <v>1.4546147865535299</v>
      </c>
      <c r="DJ102" s="186">
        <v>1.73860499025085</v>
      </c>
      <c r="DK102" s="186">
        <v>0.95728450652867703</v>
      </c>
      <c r="DL102" s="186">
        <v>9.6465809195928606E-2</v>
      </c>
      <c r="DM102" s="186">
        <v>-0.20531077556829799</v>
      </c>
      <c r="DN102" s="186">
        <v>-0.59838906847361095</v>
      </c>
      <c r="DO102" s="186">
        <v>-0.98779401459084604</v>
      </c>
      <c r="DP102" s="186">
        <v>-1.3096078961897899</v>
      </c>
      <c r="DQ102" s="187">
        <v>111.377499081515</v>
      </c>
      <c r="DR102" s="187">
        <v>110.908002199213</v>
      </c>
      <c r="DS102" s="187">
        <v>110.35795865589</v>
      </c>
      <c r="DT102" s="187">
        <v>113.37737321325299</v>
      </c>
      <c r="DU102" s="187">
        <v>118.18942074242899</v>
      </c>
      <c r="DV102" s="187">
        <v>111.720763533697</v>
      </c>
      <c r="DW102" s="187">
        <v>110.26719070479599</v>
      </c>
      <c r="DX102" s="187">
        <v>107.64878138613101</v>
      </c>
      <c r="DY102" s="187">
        <v>107.51455435487</v>
      </c>
      <c r="DZ102" s="113">
        <v>198</v>
      </c>
      <c r="EA102" s="113">
        <v>204</v>
      </c>
      <c r="EB102" s="113">
        <v>216</v>
      </c>
      <c r="EC102" s="113">
        <v>237</v>
      </c>
      <c r="ED102" s="113">
        <v>241</v>
      </c>
      <c r="EE102" s="113">
        <v>243</v>
      </c>
      <c r="EF102" s="113">
        <v>239</v>
      </c>
      <c r="EG102" s="113">
        <v>234</v>
      </c>
      <c r="EH102" s="113">
        <v>245</v>
      </c>
      <c r="EI102" s="112">
        <v>-4326.76262626263</v>
      </c>
      <c r="EJ102" s="112">
        <v>-5095.8823529411802</v>
      </c>
      <c r="EK102" s="112">
        <v>-5464.63425925926</v>
      </c>
      <c r="EL102" s="112">
        <v>-5112.0590717299601</v>
      </c>
      <c r="EM102" s="112">
        <v>-5690.84232365145</v>
      </c>
      <c r="EN102" s="112">
        <v>-5801.6625514403304</v>
      </c>
      <c r="EO102" s="112">
        <v>-6419.6736401673597</v>
      </c>
      <c r="EP102" s="112">
        <v>-6658.4444444444398</v>
      </c>
      <c r="EQ102" s="114">
        <v>-6447.4693877550999</v>
      </c>
    </row>
    <row r="103" spans="1:147" x14ac:dyDescent="0.25">
      <c r="A103" s="110" t="s">
        <v>333</v>
      </c>
      <c r="B103" s="110">
        <v>5456</v>
      </c>
      <c r="C103" s="110"/>
      <c r="D103" s="185">
        <v>120.81363369435</v>
      </c>
      <c r="E103" s="185">
        <v>40.345497058702499</v>
      </c>
      <c r="F103" s="185">
        <v>123.828928577607</v>
      </c>
      <c r="G103" s="185">
        <v>100</v>
      </c>
      <c r="H103" s="185">
        <v>238.45123024042101</v>
      </c>
      <c r="I103" s="185">
        <v>108.85410245856799</v>
      </c>
      <c r="J103" s="185">
        <v>100</v>
      </c>
      <c r="K103" s="185">
        <v>192.46583892560301</v>
      </c>
      <c r="L103" s="185">
        <v>411.29467348593499</v>
      </c>
      <c r="M103" s="185">
        <v>18.542214599331899</v>
      </c>
      <c r="N103" s="185">
        <v>22.402171253142299</v>
      </c>
      <c r="O103" s="185">
        <v>10.4014236954162</v>
      </c>
      <c r="P103" s="185">
        <v>12.400560886583801</v>
      </c>
      <c r="Q103" s="185">
        <v>12.208531498400299</v>
      </c>
      <c r="R103" s="185">
        <v>13.715814588707101</v>
      </c>
      <c r="S103" s="185">
        <v>7.7927942726092496</v>
      </c>
      <c r="T103" s="185">
        <v>4.3044052847588601</v>
      </c>
      <c r="U103" s="185">
        <v>13.2667229826849</v>
      </c>
      <c r="V103" s="186">
        <v>22.055889652542401</v>
      </c>
      <c r="W103" s="186">
        <v>41.709962585477001</v>
      </c>
      <c r="X103" s="186">
        <v>8.5714042553598198</v>
      </c>
      <c r="Y103" s="186">
        <v>0</v>
      </c>
      <c r="Z103" s="186">
        <v>5.5105507872135799</v>
      </c>
      <c r="AA103" s="186">
        <v>12.927491966793101</v>
      </c>
      <c r="AB103" s="186">
        <v>1.8498469355162299</v>
      </c>
      <c r="AC103" s="186">
        <v>2.2836749716678901</v>
      </c>
      <c r="AD103" s="186">
        <v>3.6831940911247898</v>
      </c>
      <c r="AE103" s="186">
        <v>155.317125024044</v>
      </c>
      <c r="AF103" s="186">
        <v>159.93094521321601</v>
      </c>
      <c r="AG103" s="186">
        <v>158.982664408864</v>
      </c>
      <c r="AH103" s="186">
        <v>131.559590098428</v>
      </c>
      <c r="AI103" s="186">
        <v>144.33984064399101</v>
      </c>
      <c r="AJ103" s="186">
        <v>128.88759863942099</v>
      </c>
      <c r="AK103" s="186">
        <v>123.710317076509</v>
      </c>
      <c r="AL103" s="186">
        <v>131.43799273495799</v>
      </c>
      <c r="AM103" s="186">
        <v>105.87446272615099</v>
      </c>
      <c r="AN103" s="186">
        <v>1.0724509963084801</v>
      </c>
      <c r="AO103" s="186">
        <v>0.59891157556685204</v>
      </c>
      <c r="AP103" s="186">
        <v>0.74305087023815897</v>
      </c>
      <c r="AQ103" s="186">
        <v>0.37080147669976399</v>
      </c>
      <c r="AR103" s="186">
        <v>0.229996772694948</v>
      </c>
      <c r="AS103" s="186">
        <v>0.220754698545848</v>
      </c>
      <c r="AT103" s="186">
        <v>8.12735760816332E-2</v>
      </c>
      <c r="AU103" s="186">
        <v>0.153393815284324</v>
      </c>
      <c r="AV103" s="186">
        <v>0.12194227943647699</v>
      </c>
      <c r="AW103" s="186">
        <v>3.5615231548105899</v>
      </c>
      <c r="AX103" s="186">
        <v>2.7781553399573502</v>
      </c>
      <c r="AY103" s="186">
        <v>4.1908453562756698</v>
      </c>
      <c r="AZ103" s="186">
        <v>3.6956904012211198</v>
      </c>
      <c r="BA103" s="186">
        <v>3.5721262528937401</v>
      </c>
      <c r="BB103" s="186">
        <v>3.5711878188772102</v>
      </c>
      <c r="BC103" s="186">
        <v>3.0587893599076899</v>
      </c>
      <c r="BD103" s="186">
        <v>3.4237463684792502</v>
      </c>
      <c r="BE103" s="186">
        <v>2.8554346561034598</v>
      </c>
      <c r="BF103" s="187">
        <v>119.122984727908</v>
      </c>
      <c r="BG103" s="187">
        <v>125.349297123581</v>
      </c>
      <c r="BH103" s="187">
        <v>107.473303451539</v>
      </c>
      <c r="BI103" s="187">
        <v>109.981559106379</v>
      </c>
      <c r="BJ103" s="187">
        <v>109.72901996453299</v>
      </c>
      <c r="BK103" s="187">
        <v>111.564036381191</v>
      </c>
      <c r="BL103" s="187">
        <v>105.058880307324</v>
      </c>
      <c r="BM103" s="187">
        <v>101.04485336386</v>
      </c>
      <c r="BN103" s="187">
        <v>111.77334020461601</v>
      </c>
      <c r="BO103" s="186">
        <v>100.88258585603801</v>
      </c>
      <c r="BP103" s="186">
        <v>73.583752762365293</v>
      </c>
      <c r="BQ103" s="186">
        <v>87.747906877021904</v>
      </c>
      <c r="BR103" s="186">
        <v>93.255810910367998</v>
      </c>
      <c r="BS103" s="186">
        <v>89.685882521109207</v>
      </c>
      <c r="BT103" s="186">
        <v>87.732941428853294</v>
      </c>
      <c r="BU103" s="186">
        <v>247.71965211160801</v>
      </c>
      <c r="BV103" s="186">
        <v>294.93750376407701</v>
      </c>
      <c r="BW103" s="186">
        <v>258.66751140171499</v>
      </c>
      <c r="BX103" s="186">
        <v>12.8953710148824</v>
      </c>
      <c r="BY103" s="186">
        <v>15.919231355183801</v>
      </c>
      <c r="BZ103" s="186">
        <v>15.4132847910265</v>
      </c>
      <c r="CA103" s="186">
        <v>14.7843074008105</v>
      </c>
      <c r="CB103" s="186">
        <v>15.1402326167544</v>
      </c>
      <c r="CC103" s="186">
        <v>14.2424465782086</v>
      </c>
      <c r="CD103" s="186">
        <v>11.2638667915627</v>
      </c>
      <c r="CE103" s="186">
        <v>10.0531602410085</v>
      </c>
      <c r="CF103" s="186">
        <v>10.3421487493129</v>
      </c>
      <c r="CG103" s="186">
        <v>22.121445545610101</v>
      </c>
      <c r="CH103" s="186">
        <v>27.8542595789031</v>
      </c>
      <c r="CI103" s="186">
        <v>22.6148073263073</v>
      </c>
      <c r="CJ103" s="186">
        <v>19.811536576841299</v>
      </c>
      <c r="CK103" s="186">
        <v>17.723335652070102</v>
      </c>
      <c r="CL103" s="186">
        <v>15.953925931482001</v>
      </c>
      <c r="CM103" s="186">
        <v>5.9021614933069504</v>
      </c>
      <c r="CN103" s="186">
        <v>4.6727199718392098</v>
      </c>
      <c r="CO103" s="186">
        <v>5.26126833231499</v>
      </c>
      <c r="CP103" s="113">
        <v>189.71673107761001</v>
      </c>
      <c r="CQ103" s="113">
        <v>179.96525586669</v>
      </c>
      <c r="CR103" s="113">
        <v>173.59215898778501</v>
      </c>
      <c r="CS103" s="113">
        <v>159.550393977467</v>
      </c>
      <c r="CT103" s="113">
        <v>149.68657034078799</v>
      </c>
      <c r="CU103" s="113">
        <v>144.25920762710999</v>
      </c>
      <c r="CV103" s="113">
        <v>136.74899708348201</v>
      </c>
      <c r="CW103" s="113">
        <v>131.75186809444801</v>
      </c>
      <c r="CX103" s="113">
        <v>125.96187074026599</v>
      </c>
      <c r="CY103" s="186">
        <v>1.8453793906612901</v>
      </c>
      <c r="CZ103" s="186">
        <v>1.3772233778133101</v>
      </c>
      <c r="DA103" s="186">
        <v>1.0889314303734201</v>
      </c>
      <c r="DB103" s="186">
        <v>0.84018869481076297</v>
      </c>
      <c r="DC103" s="186">
        <v>0.58776235323000603</v>
      </c>
      <c r="DD103" s="186">
        <v>0.42478687674002402</v>
      </c>
      <c r="DE103" s="186">
        <v>0.31608434427624799</v>
      </c>
      <c r="DF103" s="186">
        <v>0.20822331084252299</v>
      </c>
      <c r="DG103" s="186">
        <v>0.15870955007234999</v>
      </c>
      <c r="DH103" s="186">
        <v>4.6860888058832799</v>
      </c>
      <c r="DI103" s="186">
        <v>4.1282553129082302</v>
      </c>
      <c r="DJ103" s="186">
        <v>3.9875340912331101</v>
      </c>
      <c r="DK103" s="186">
        <v>3.7573878024468401</v>
      </c>
      <c r="DL103" s="186">
        <v>3.5532394208324698</v>
      </c>
      <c r="DM103" s="186">
        <v>3.5556307139086001</v>
      </c>
      <c r="DN103" s="186">
        <v>3.59575745325348</v>
      </c>
      <c r="DO103" s="186">
        <v>3.45615520041504</v>
      </c>
      <c r="DP103" s="186">
        <v>3.2765863630663299</v>
      </c>
      <c r="DQ103" s="187">
        <v>111.178635578542</v>
      </c>
      <c r="DR103" s="187">
        <v>115.16518065057301</v>
      </c>
      <c r="DS103" s="187">
        <v>114.30489416382601</v>
      </c>
      <c r="DT103" s="187">
        <v>113.465016367159</v>
      </c>
      <c r="DU103" s="187">
        <v>113.86247840843301</v>
      </c>
      <c r="DV103" s="187">
        <v>112.50062222257</v>
      </c>
      <c r="DW103" s="187">
        <v>108.676980621181</v>
      </c>
      <c r="DX103" s="187">
        <v>107.302156795983</v>
      </c>
      <c r="DY103" s="187">
        <v>107.786812442323</v>
      </c>
      <c r="DZ103" s="113">
        <v>1430</v>
      </c>
      <c r="EA103" s="113">
        <v>1464</v>
      </c>
      <c r="EB103" s="113">
        <v>1516</v>
      </c>
      <c r="EC103" s="113">
        <v>1555</v>
      </c>
      <c r="ED103" s="113">
        <v>1589</v>
      </c>
      <c r="EE103" s="113">
        <v>1633</v>
      </c>
      <c r="EF103" s="113">
        <v>1735</v>
      </c>
      <c r="EG103" s="113">
        <v>1780</v>
      </c>
      <c r="EH103" s="113">
        <v>1836</v>
      </c>
      <c r="EI103" s="112">
        <v>-1057.5104895104901</v>
      </c>
      <c r="EJ103" s="112">
        <v>960.44057377049205</v>
      </c>
      <c r="EK103" s="112">
        <v>817.55408970976202</v>
      </c>
      <c r="EL103" s="112">
        <v>77.509324758842396</v>
      </c>
      <c r="EM103" s="112">
        <v>-324.58716173694103</v>
      </c>
      <c r="EN103" s="112">
        <v>-381.09185548071002</v>
      </c>
      <c r="EO103" s="112">
        <v>-968.582132564841</v>
      </c>
      <c r="EP103" s="112">
        <v>-1050.6685393258399</v>
      </c>
      <c r="EQ103" s="114">
        <v>-1618.8453159041401</v>
      </c>
    </row>
    <row r="104" spans="1:147" x14ac:dyDescent="0.25">
      <c r="A104" s="110" t="s">
        <v>332</v>
      </c>
      <c r="B104" s="110">
        <v>5516</v>
      </c>
      <c r="C104" s="110"/>
      <c r="D104" s="185">
        <v>47.929398028443799</v>
      </c>
      <c r="E104" s="185">
        <v>27.9762773104069</v>
      </c>
      <c r="F104" s="185">
        <v>-2.98252130128443</v>
      </c>
      <c r="G104" s="185">
        <v>-4.2230397325554003</v>
      </c>
      <c r="H104" s="185">
        <v>149.291795352869</v>
      </c>
      <c r="I104" s="185">
        <v>663.77119511822104</v>
      </c>
      <c r="J104" s="185">
        <v>94.027055994873294</v>
      </c>
      <c r="K104" s="185">
        <v>294.56100603598298</v>
      </c>
      <c r="L104" s="185">
        <v>545.75634567377904</v>
      </c>
      <c r="M104" s="185">
        <v>12.767305842062401</v>
      </c>
      <c r="N104" s="185">
        <v>5.7579138637468104</v>
      </c>
      <c r="O104" s="185">
        <v>-1.3808036330165601</v>
      </c>
      <c r="P104" s="185">
        <v>-0.58646901272454299</v>
      </c>
      <c r="Q104" s="185">
        <v>15.7161002581429</v>
      </c>
      <c r="R104" s="185">
        <v>10.4496123041682</v>
      </c>
      <c r="S104" s="185">
        <v>8.4457110375733109</v>
      </c>
      <c r="T104" s="185">
        <v>12.4133622418701</v>
      </c>
      <c r="U104" s="185">
        <v>17.685666112034902</v>
      </c>
      <c r="V104" s="186">
        <v>24.3758046687262</v>
      </c>
      <c r="W104" s="186">
        <v>18.405719214304</v>
      </c>
      <c r="X104" s="186">
        <v>31.654811147651401</v>
      </c>
      <c r="Y104" s="186">
        <v>13.218812292580299</v>
      </c>
      <c r="Z104" s="186">
        <v>11.470548398822199</v>
      </c>
      <c r="AA104" s="186">
        <v>1.7276101256099801</v>
      </c>
      <c r="AB104" s="186">
        <v>9.4927544282592606</v>
      </c>
      <c r="AC104" s="186">
        <v>4.5905782320423398</v>
      </c>
      <c r="AD104" s="186">
        <v>3.7877185986477002</v>
      </c>
      <c r="AE104" s="186">
        <v>87.936842236614098</v>
      </c>
      <c r="AF104" s="186">
        <v>92.384211066227394</v>
      </c>
      <c r="AG104" s="186">
        <v>146.94194924356401</v>
      </c>
      <c r="AH104" s="186">
        <v>163.977020619543</v>
      </c>
      <c r="AI104" s="186">
        <v>143.68961623140899</v>
      </c>
      <c r="AJ104" s="186">
        <v>146.661841515921</v>
      </c>
      <c r="AK104" s="186">
        <v>143.37823676565199</v>
      </c>
      <c r="AL104" s="186">
        <v>136.46689260959701</v>
      </c>
      <c r="AM104" s="186">
        <v>126.69906150394699</v>
      </c>
      <c r="AN104" s="186">
        <v>1.67361607153129</v>
      </c>
      <c r="AO104" s="186">
        <v>1.3611895160049301</v>
      </c>
      <c r="AP104" s="186">
        <v>1.6901232322161099</v>
      </c>
      <c r="AQ104" s="186">
        <v>1.3628098781645901</v>
      </c>
      <c r="AR104" s="186">
        <v>0.92803778357532096</v>
      </c>
      <c r="AS104" s="186">
        <v>0.82536553593576201</v>
      </c>
      <c r="AT104" s="186">
        <v>0.44014758395494002</v>
      </c>
      <c r="AU104" s="186">
        <v>-3.5001321726688003E-2</v>
      </c>
      <c r="AV104" s="186">
        <v>-0.52937740659400301</v>
      </c>
      <c r="AW104" s="186">
        <v>6.1951449701326302</v>
      </c>
      <c r="AX104" s="186">
        <v>6.4953477090331599</v>
      </c>
      <c r="AY104" s="186">
        <v>6.6949937887943003</v>
      </c>
      <c r="AZ104" s="186">
        <v>8.6051568712367708</v>
      </c>
      <c r="BA104" s="186">
        <v>8.0624353152296209</v>
      </c>
      <c r="BB104" s="186">
        <v>7.4298423727409704</v>
      </c>
      <c r="BC104" s="186">
        <v>6.8005003264960697</v>
      </c>
      <c r="BD104" s="186">
        <v>5.8850467952621202</v>
      </c>
      <c r="BE104" s="186">
        <v>5.0364133304992897</v>
      </c>
      <c r="BF104" s="187">
        <v>108.986816242155</v>
      </c>
      <c r="BG104" s="187">
        <v>100.627674399884</v>
      </c>
      <c r="BH104" s="187">
        <v>93.997624352350499</v>
      </c>
      <c r="BI104" s="187">
        <v>92.739584562284307</v>
      </c>
      <c r="BJ104" s="187">
        <v>108.746255143998</v>
      </c>
      <c r="BK104" s="187">
        <v>103.998896613154</v>
      </c>
      <c r="BL104" s="187">
        <v>102.12977564425699</v>
      </c>
      <c r="BM104" s="187">
        <v>106.944218983954</v>
      </c>
      <c r="BN104" s="187">
        <v>113.79137401888001</v>
      </c>
      <c r="BO104" s="186">
        <v>46.108552474383899</v>
      </c>
      <c r="BP104" s="186">
        <v>42.724523893536002</v>
      </c>
      <c r="BQ104" s="186">
        <v>28.0977278094906</v>
      </c>
      <c r="BR104" s="186">
        <v>24.9124723120444</v>
      </c>
      <c r="BS104" s="186">
        <v>29.031441507997702</v>
      </c>
      <c r="BT104" s="186">
        <v>35.613161037626902</v>
      </c>
      <c r="BU104" s="186">
        <v>44.649010056334198</v>
      </c>
      <c r="BV104" s="186">
        <v>124.293051058758</v>
      </c>
      <c r="BW104" s="186">
        <v>230.19271580530599</v>
      </c>
      <c r="BX104" s="186">
        <v>11.915545106465199</v>
      </c>
      <c r="BY104" s="186">
        <v>10.948550291764899</v>
      </c>
      <c r="BZ104" s="186">
        <v>8.0803137977671007</v>
      </c>
      <c r="CA104" s="186">
        <v>6.67618123626493</v>
      </c>
      <c r="CB104" s="186">
        <v>6.7129186465623603</v>
      </c>
      <c r="CC104" s="186">
        <v>6.3709398207758801</v>
      </c>
      <c r="CD104" s="186">
        <v>6.9233700239174301</v>
      </c>
      <c r="CE104" s="186">
        <v>9.5514316273194204</v>
      </c>
      <c r="CF104" s="186">
        <v>13.039162694110299</v>
      </c>
      <c r="CG104" s="186">
        <v>23.599017066614099</v>
      </c>
      <c r="CH104" s="186">
        <v>23.160653593169801</v>
      </c>
      <c r="CI104" s="186">
        <v>24.499088967903099</v>
      </c>
      <c r="CJ104" s="186">
        <v>22.858940248484199</v>
      </c>
      <c r="CK104" s="186">
        <v>20.486963045629199</v>
      </c>
      <c r="CL104" s="186">
        <v>16.500466957514298</v>
      </c>
      <c r="CM104" s="186">
        <v>14.753331608499501</v>
      </c>
      <c r="CN104" s="186">
        <v>8.26492611099812</v>
      </c>
      <c r="CO104" s="186">
        <v>6.3154867070737204</v>
      </c>
      <c r="CP104" s="113">
        <v>91.053609451474202</v>
      </c>
      <c r="CQ104" s="113">
        <v>93.825600990919597</v>
      </c>
      <c r="CR104" s="113">
        <v>105.668731458138</v>
      </c>
      <c r="CS104" s="113">
        <v>116.536581555954</v>
      </c>
      <c r="CT104" s="113">
        <v>127.359325686612</v>
      </c>
      <c r="CU104" s="113">
        <v>138.84909471816599</v>
      </c>
      <c r="CV104" s="113">
        <v>148.62525430390201</v>
      </c>
      <c r="CW104" s="113">
        <v>146.34274281900699</v>
      </c>
      <c r="CX104" s="113">
        <v>139.10252896568099</v>
      </c>
      <c r="CY104" s="186">
        <v>1.5715247068784399</v>
      </c>
      <c r="CZ104" s="186">
        <v>1.5902194699169101</v>
      </c>
      <c r="DA104" s="186">
        <v>1.63619646454968</v>
      </c>
      <c r="DB104" s="186">
        <v>1.5409770182389</v>
      </c>
      <c r="DC104" s="186">
        <v>1.3882509365518201</v>
      </c>
      <c r="DD104" s="186">
        <v>1.2152472528499201</v>
      </c>
      <c r="DE104" s="186">
        <v>1.0246456347160999</v>
      </c>
      <c r="DF104" s="186">
        <v>0.68258283805469</v>
      </c>
      <c r="DG104" s="186">
        <v>0.30628804006374699</v>
      </c>
      <c r="DH104" s="186">
        <v>5.1588197930803199</v>
      </c>
      <c r="DI104" s="186">
        <v>5.6545183132250099</v>
      </c>
      <c r="DJ104" s="186">
        <v>6.1627145699057602</v>
      </c>
      <c r="DK104" s="186">
        <v>6.7932684893663096</v>
      </c>
      <c r="DL104" s="186">
        <v>7.2363875501327799</v>
      </c>
      <c r="DM104" s="186">
        <v>7.4726972372863898</v>
      </c>
      <c r="DN104" s="186">
        <v>7.5170501779027203</v>
      </c>
      <c r="DO104" s="186">
        <v>7.31572493029251</v>
      </c>
      <c r="DP104" s="186">
        <v>6.6062830816949996</v>
      </c>
      <c r="DQ104" s="187">
        <v>109.084859863703</v>
      </c>
      <c r="DR104" s="187">
        <v>107.393219251893</v>
      </c>
      <c r="DS104" s="187">
        <v>103.68474396470501</v>
      </c>
      <c r="DT104" s="187">
        <v>101.44445724399699</v>
      </c>
      <c r="DU104" s="187">
        <v>100.750621757546</v>
      </c>
      <c r="DV104" s="187">
        <v>99.996705193361507</v>
      </c>
      <c r="DW104" s="187">
        <v>100.31754873246901</v>
      </c>
      <c r="DX104" s="187">
        <v>102.88910038000201</v>
      </c>
      <c r="DY104" s="187">
        <v>107.104642885036</v>
      </c>
      <c r="DZ104" s="113">
        <v>2705</v>
      </c>
      <c r="EA104" s="113">
        <v>2738</v>
      </c>
      <c r="EB104" s="113">
        <v>2755</v>
      </c>
      <c r="EC104" s="113">
        <v>2739</v>
      </c>
      <c r="ED104" s="113">
        <v>2744</v>
      </c>
      <c r="EE104" s="113">
        <v>2742</v>
      </c>
      <c r="EF104" s="113">
        <v>2768</v>
      </c>
      <c r="EG104" s="113">
        <v>2760</v>
      </c>
      <c r="EH104" s="113">
        <v>2733</v>
      </c>
      <c r="EI104" s="112">
        <v>1924.10683918669</v>
      </c>
      <c r="EJ104" s="112">
        <v>2567.14134404675</v>
      </c>
      <c r="EK104" s="112">
        <v>4601.0283121597104</v>
      </c>
      <c r="EL104" s="112">
        <v>5267.2917123037596</v>
      </c>
      <c r="EM104" s="112">
        <v>4997.5276967930004</v>
      </c>
      <c r="EN104" s="112">
        <v>4564.9416484317999</v>
      </c>
      <c r="EO104" s="112">
        <v>4548.4552023121396</v>
      </c>
      <c r="EP104" s="112">
        <v>4138.1068840579701</v>
      </c>
      <c r="EQ104" s="114">
        <v>3387.9659714599302</v>
      </c>
    </row>
    <row r="105" spans="1:147" x14ac:dyDescent="0.25">
      <c r="A105" s="110" t="s">
        <v>331</v>
      </c>
      <c r="B105" s="110">
        <v>5669</v>
      </c>
      <c r="C105" s="110"/>
      <c r="D105" s="185">
        <v>100</v>
      </c>
      <c r="E105" s="185">
        <v>100</v>
      </c>
      <c r="F105" s="185">
        <v>100</v>
      </c>
      <c r="G105" s="185" t="s">
        <v>465</v>
      </c>
      <c r="H105" s="185">
        <v>100</v>
      </c>
      <c r="I105" s="185">
        <v>-9.2347097794882895</v>
      </c>
      <c r="J105" s="185">
        <v>3.1299523056615599</v>
      </c>
      <c r="K105" s="185">
        <v>100</v>
      </c>
      <c r="L105" s="185">
        <v>-205.513197595462</v>
      </c>
      <c r="M105" s="185">
        <v>11.886077109934099</v>
      </c>
      <c r="N105" s="185">
        <v>12.599807874948</v>
      </c>
      <c r="O105" s="185">
        <v>14.7037890436139</v>
      </c>
      <c r="P105" s="185">
        <v>-7.6439397008024903</v>
      </c>
      <c r="Q105" s="185">
        <v>6.8502437061217201</v>
      </c>
      <c r="R105" s="185">
        <v>-0.732166594922811</v>
      </c>
      <c r="S105" s="185">
        <v>4.1591444261592798</v>
      </c>
      <c r="T105" s="185">
        <v>6.4034377753600502</v>
      </c>
      <c r="U105" s="185">
        <v>-50.582225615432698</v>
      </c>
      <c r="V105" s="186">
        <v>0</v>
      </c>
      <c r="W105" s="186">
        <v>0</v>
      </c>
      <c r="X105" s="186">
        <v>0</v>
      </c>
      <c r="Y105" s="186">
        <v>0</v>
      </c>
      <c r="Z105" s="186">
        <v>0</v>
      </c>
      <c r="AA105" s="186">
        <v>7.2959077800504</v>
      </c>
      <c r="AB105" s="186">
        <v>58.097493427951498</v>
      </c>
      <c r="AC105" s="186">
        <v>0</v>
      </c>
      <c r="AD105" s="186">
        <v>14.048722591207801</v>
      </c>
      <c r="AE105" s="186">
        <v>0</v>
      </c>
      <c r="AF105" s="186">
        <v>0</v>
      </c>
      <c r="AG105" s="186">
        <v>0</v>
      </c>
      <c r="AH105" s="186">
        <v>0</v>
      </c>
      <c r="AI105" s="186">
        <v>0</v>
      </c>
      <c r="AJ105" s="186">
        <v>90.074867480195707</v>
      </c>
      <c r="AK105" s="186">
        <v>81.553503940287598</v>
      </c>
      <c r="AL105" s="186">
        <v>81.192511161726799</v>
      </c>
      <c r="AM105" s="186">
        <v>84.632299562563304</v>
      </c>
      <c r="AN105" s="186">
        <v>-0.293452813738453</v>
      </c>
      <c r="AO105" s="186">
        <v>3.2769314810342898E-2</v>
      </c>
      <c r="AP105" s="186">
        <v>0.22629021299489399</v>
      </c>
      <c r="AQ105" s="186">
        <v>0.29689529005694698</v>
      </c>
      <c r="AR105" s="186">
        <v>0.63275413671264902</v>
      </c>
      <c r="AS105" s="186">
        <v>-0.131464743165596</v>
      </c>
      <c r="AT105" s="186">
        <v>1.76087321105092</v>
      </c>
      <c r="AU105" s="186">
        <v>1.1407727296405199</v>
      </c>
      <c r="AV105" s="186">
        <v>0.66328738506220997</v>
      </c>
      <c r="AW105" s="186">
        <v>-0.293452813738453</v>
      </c>
      <c r="AX105" s="186">
        <v>3.2769314810342898E-2</v>
      </c>
      <c r="AY105" s="186">
        <v>0.22629021299489399</v>
      </c>
      <c r="AZ105" s="186">
        <v>0.29689529005694698</v>
      </c>
      <c r="BA105" s="186">
        <v>0.63275413671264902</v>
      </c>
      <c r="BB105" s="186">
        <v>-0.131464743165596</v>
      </c>
      <c r="BC105" s="186">
        <v>1.76087321105092</v>
      </c>
      <c r="BD105" s="186">
        <v>1.1407727296405199</v>
      </c>
      <c r="BE105" s="186">
        <v>25.275928022563299</v>
      </c>
      <c r="BF105" s="187">
        <v>113.48945511735501</v>
      </c>
      <c r="BG105" s="187">
        <v>114.41623221895</v>
      </c>
      <c r="BH105" s="187">
        <v>117.23851810896301</v>
      </c>
      <c r="BI105" s="187">
        <v>92.898867779293795</v>
      </c>
      <c r="BJ105" s="187">
        <v>107.35397678938099</v>
      </c>
      <c r="BK105" s="187">
        <v>99.273218804981994</v>
      </c>
      <c r="BL105" s="187">
        <v>104.339654077622</v>
      </c>
      <c r="BM105" s="187">
        <v>106.841493139668</v>
      </c>
      <c r="BN105" s="187">
        <v>57.079298390284997</v>
      </c>
      <c r="BO105" s="186">
        <v>100</v>
      </c>
      <c r="BP105" s="186">
        <v>100</v>
      </c>
      <c r="BQ105" s="186">
        <v>100</v>
      </c>
      <c r="BR105" s="186">
        <v>100</v>
      </c>
      <c r="BS105" s="186">
        <v>100</v>
      </c>
      <c r="BT105" s="186">
        <v>353.16196466676899</v>
      </c>
      <c r="BU105" s="186">
        <v>12.562704730305899</v>
      </c>
      <c r="BV105" s="186">
        <v>132.87714649367101</v>
      </c>
      <c r="BW105" s="186">
        <v>-104.348625970068</v>
      </c>
      <c r="BX105" s="186">
        <v>13.382865592724601</v>
      </c>
      <c r="BY105" s="186">
        <v>14.869232150436</v>
      </c>
      <c r="BZ105" s="186">
        <v>13.514900441281499</v>
      </c>
      <c r="CA105" s="186">
        <v>10.0304898057957</v>
      </c>
      <c r="CB105" s="186">
        <v>7.7649594150722097</v>
      </c>
      <c r="CC105" s="186">
        <v>5.3848046734875501</v>
      </c>
      <c r="CD105" s="186">
        <v>3.6949254479356002</v>
      </c>
      <c r="CE105" s="186">
        <v>1.99487150644279</v>
      </c>
      <c r="CF105" s="186">
        <v>-6.6700149139585001</v>
      </c>
      <c r="CG105" s="186">
        <v>0</v>
      </c>
      <c r="CH105" s="186">
        <v>0</v>
      </c>
      <c r="CI105" s="186">
        <v>0</v>
      </c>
      <c r="CJ105" s="186">
        <v>0</v>
      </c>
      <c r="CK105" s="186">
        <v>0</v>
      </c>
      <c r="CL105" s="186">
        <v>1.5859598950909899</v>
      </c>
      <c r="CM105" s="186">
        <v>23.3953063354584</v>
      </c>
      <c r="CN105" s="186">
        <v>23.012498846912798</v>
      </c>
      <c r="CO105" s="186">
        <v>24.107945302787702</v>
      </c>
      <c r="CP105" s="113">
        <v>0</v>
      </c>
      <c r="CQ105" s="113">
        <v>0</v>
      </c>
      <c r="CR105" s="113">
        <v>0</v>
      </c>
      <c r="CS105" s="113">
        <v>0</v>
      </c>
      <c r="CT105" s="113">
        <v>0</v>
      </c>
      <c r="CU105" s="113">
        <v>17.324126064857001</v>
      </c>
      <c r="CV105" s="113">
        <v>34.251540087149799</v>
      </c>
      <c r="CW105" s="113">
        <v>51.173037197468901</v>
      </c>
      <c r="CX105" s="113">
        <v>67.492333297204794</v>
      </c>
      <c r="CY105" s="186">
        <v>1.0420164196310699</v>
      </c>
      <c r="CZ105" s="186">
        <v>0.52273349745721998</v>
      </c>
      <c r="DA105" s="186">
        <v>0.17018385860256199</v>
      </c>
      <c r="DB105" s="186">
        <v>-0.16714723025514999</v>
      </c>
      <c r="DC105" s="186">
        <v>0.18948176675371101</v>
      </c>
      <c r="DD105" s="186">
        <v>0.21516382213330701</v>
      </c>
      <c r="DE105" s="186">
        <v>0.57596740834002202</v>
      </c>
      <c r="DF105" s="186">
        <v>0.76670011958833595</v>
      </c>
      <c r="DG105" s="186">
        <v>0.83466329936285499</v>
      </c>
      <c r="DH105" s="186">
        <v>1.13833290331944</v>
      </c>
      <c r="DI105" s="186">
        <v>0.61887271735581895</v>
      </c>
      <c r="DJ105" s="186">
        <v>0.17018385860256199</v>
      </c>
      <c r="DK105" s="186">
        <v>-0.16714723025514999</v>
      </c>
      <c r="DL105" s="186">
        <v>0.18948176675371101</v>
      </c>
      <c r="DM105" s="186">
        <v>0.21516382213330701</v>
      </c>
      <c r="DN105" s="186">
        <v>0.57596740834002202</v>
      </c>
      <c r="DO105" s="186">
        <v>0.76670011958833595</v>
      </c>
      <c r="DP105" s="186">
        <v>5.7416685261396498</v>
      </c>
      <c r="DQ105" s="187">
        <v>115.322362300796</v>
      </c>
      <c r="DR105" s="187">
        <v>117.333836740663</v>
      </c>
      <c r="DS105" s="187">
        <v>115.62685423297199</v>
      </c>
      <c r="DT105" s="187">
        <v>111.148765603085</v>
      </c>
      <c r="DU105" s="187">
        <v>108.41866536386701</v>
      </c>
      <c r="DV105" s="187">
        <v>105.69126835801001</v>
      </c>
      <c r="DW105" s="187">
        <v>103.83668821723199</v>
      </c>
      <c r="DX105" s="187">
        <v>102.03547665015699</v>
      </c>
      <c r="DY105" s="187">
        <v>89.624189527437693</v>
      </c>
      <c r="DZ105" s="113">
        <v>306</v>
      </c>
      <c r="EA105" s="113">
        <v>306</v>
      </c>
      <c r="EB105" s="113">
        <v>311</v>
      </c>
      <c r="EC105" s="113">
        <v>309</v>
      </c>
      <c r="ED105" s="113">
        <v>318</v>
      </c>
      <c r="EE105" s="113">
        <v>313</v>
      </c>
      <c r="EF105" s="113">
        <v>310</v>
      </c>
      <c r="EG105" s="113">
        <v>301</v>
      </c>
      <c r="EH105" s="113">
        <v>296</v>
      </c>
      <c r="EI105" s="112">
        <v>-7005.6241830065401</v>
      </c>
      <c r="EJ105" s="112">
        <v>-7459.1176470588198</v>
      </c>
      <c r="EK105" s="112">
        <v>-7881.9228295819903</v>
      </c>
      <c r="EL105" s="112">
        <v>-7670.3268608414201</v>
      </c>
      <c r="EM105" s="112">
        <v>-7694.1100628930799</v>
      </c>
      <c r="EN105" s="112">
        <v>-7525.2172523961699</v>
      </c>
      <c r="EO105" s="112">
        <v>-2761.03548387097</v>
      </c>
      <c r="EP105" s="112">
        <v>-8235.1063122923606</v>
      </c>
      <c r="EQ105" s="114">
        <v>-5522.64527027027</v>
      </c>
    </row>
    <row r="106" spans="1:147" x14ac:dyDescent="0.25">
      <c r="A106" s="110" t="s">
        <v>330</v>
      </c>
      <c r="B106" s="110">
        <v>5480</v>
      </c>
      <c r="C106" s="110"/>
      <c r="D106" s="185">
        <v>100</v>
      </c>
      <c r="E106" s="185">
        <v>162.548569363745</v>
      </c>
      <c r="F106" s="185">
        <v>913.55149414580796</v>
      </c>
      <c r="G106" s="185">
        <v>826.43120900727502</v>
      </c>
      <c r="H106" s="185">
        <v>4234.0095395478102</v>
      </c>
      <c r="I106" s="185">
        <v>3599.9615769554898</v>
      </c>
      <c r="J106" s="185">
        <v>51.484934017891</v>
      </c>
      <c r="K106" s="185">
        <v>482.76246317903201</v>
      </c>
      <c r="L106" s="185">
        <v>207.28017381233801</v>
      </c>
      <c r="M106" s="185">
        <v>25.618962716356901</v>
      </c>
      <c r="N106" s="185">
        <v>21.3492071947372</v>
      </c>
      <c r="O106" s="185">
        <v>20.232798912287301</v>
      </c>
      <c r="P106" s="185">
        <v>13.7371126363015</v>
      </c>
      <c r="Q106" s="185">
        <v>21.351300010208298</v>
      </c>
      <c r="R106" s="185">
        <v>14.702040997472301</v>
      </c>
      <c r="S106" s="185">
        <v>6.2522306424845198</v>
      </c>
      <c r="T106" s="185">
        <v>8.9017693859282296</v>
      </c>
      <c r="U106" s="185">
        <v>11.1563527024518</v>
      </c>
      <c r="V106" s="186">
        <v>21.249553852112602</v>
      </c>
      <c r="W106" s="186">
        <v>14.309600673915501</v>
      </c>
      <c r="X106" s="186">
        <v>3.4281868037233401</v>
      </c>
      <c r="Y106" s="186">
        <v>1.8904967930759899</v>
      </c>
      <c r="Z106" s="186">
        <v>0.79054138094233894</v>
      </c>
      <c r="AA106" s="186">
        <v>0.47650401768200301</v>
      </c>
      <c r="AB106" s="186">
        <v>11.4681489942885</v>
      </c>
      <c r="AC106" s="186">
        <v>1.98394830397379</v>
      </c>
      <c r="AD106" s="186">
        <v>17.895894170294898</v>
      </c>
      <c r="AE106" s="186">
        <v>212.72958317795499</v>
      </c>
      <c r="AF106" s="186">
        <v>205.05736320533401</v>
      </c>
      <c r="AG106" s="186">
        <v>195.742218337195</v>
      </c>
      <c r="AH106" s="186">
        <v>171.57344326152599</v>
      </c>
      <c r="AI106" s="186">
        <v>170.45465779966099</v>
      </c>
      <c r="AJ106" s="186">
        <v>138.689710651577</v>
      </c>
      <c r="AK106" s="186">
        <v>111.53212878708599</v>
      </c>
      <c r="AL106" s="186">
        <v>117.681853886493</v>
      </c>
      <c r="AM106" s="186">
        <v>111.861084581287</v>
      </c>
      <c r="AN106" s="186">
        <v>1.91198069185715</v>
      </c>
      <c r="AO106" s="186">
        <v>1.6069906461644099</v>
      </c>
      <c r="AP106" s="186">
        <v>1.48055844533332</v>
      </c>
      <c r="AQ106" s="186">
        <v>1.7504872612556099</v>
      </c>
      <c r="AR106" s="186">
        <v>0.73792037272024602</v>
      </c>
      <c r="AS106" s="186">
        <v>0.73423739528867404</v>
      </c>
      <c r="AT106" s="186">
        <v>0.46456756434006902</v>
      </c>
      <c r="AU106" s="186">
        <v>2.3072900409408899E-2</v>
      </c>
      <c r="AV106" s="186">
        <v>5.0751746944811799E-2</v>
      </c>
      <c r="AW106" s="186">
        <v>14.505527577060001</v>
      </c>
      <c r="AX106" s="186">
        <v>12.303229120585099</v>
      </c>
      <c r="AY106" s="186">
        <v>10.4903002515218</v>
      </c>
      <c r="AZ106" s="186">
        <v>11.2754005642532</v>
      </c>
      <c r="BA106" s="186">
        <v>9.1383482578507493</v>
      </c>
      <c r="BB106" s="186">
        <v>9.7909707117922107</v>
      </c>
      <c r="BC106" s="186">
        <v>9.4091626744391803</v>
      </c>
      <c r="BD106" s="186">
        <v>13.0063861940921</v>
      </c>
      <c r="BE106" s="186">
        <v>8.6653545262013196</v>
      </c>
      <c r="BF106" s="187">
        <v>114.976112479039</v>
      </c>
      <c r="BG106" s="187">
        <v>111.923129573594</v>
      </c>
      <c r="BH106" s="187">
        <v>112.64186848222199</v>
      </c>
      <c r="BI106" s="187">
        <v>104.39743100106099</v>
      </c>
      <c r="BJ106" s="187">
        <v>114.877645740535</v>
      </c>
      <c r="BK106" s="187">
        <v>105.983064550048</v>
      </c>
      <c r="BL106" s="187">
        <v>97.378221972285402</v>
      </c>
      <c r="BM106" s="187">
        <v>96.078517510374198</v>
      </c>
      <c r="BN106" s="187">
        <v>102.608026580302</v>
      </c>
      <c r="BO106" s="186">
        <v>125.592855121266</v>
      </c>
      <c r="BP106" s="186">
        <v>244.15620718185201</v>
      </c>
      <c r="BQ106" s="186">
        <v>245.56408944907199</v>
      </c>
      <c r="BR106" s="186">
        <v>100</v>
      </c>
      <c r="BS106" s="186">
        <v>100</v>
      </c>
      <c r="BT106" s="186">
        <v>518.41655161884296</v>
      </c>
      <c r="BU106" s="186">
        <v>437.42282437017201</v>
      </c>
      <c r="BV106" s="186">
        <v>379.42752298104301</v>
      </c>
      <c r="BW106" s="186">
        <v>300.76602846347402</v>
      </c>
      <c r="BX106" s="186">
        <v>16.8266734189062</v>
      </c>
      <c r="BY106" s="186">
        <v>17.802721674146898</v>
      </c>
      <c r="BZ106" s="186">
        <v>16.466552079792599</v>
      </c>
      <c r="CA106" s="186">
        <v>17.215943403712298</v>
      </c>
      <c r="CB106" s="186">
        <v>20.486277868936298</v>
      </c>
      <c r="CC106" s="186">
        <v>18.3547420908187</v>
      </c>
      <c r="CD106" s="186">
        <v>15.241403342325301</v>
      </c>
      <c r="CE106" s="186">
        <v>12.9614248393853</v>
      </c>
      <c r="CF106" s="186">
        <v>12.4497778837822</v>
      </c>
      <c r="CG106" s="186">
        <v>31.204572654764501</v>
      </c>
      <c r="CH106" s="186">
        <v>27.4884846421681</v>
      </c>
      <c r="CI106" s="186">
        <v>26.8481818778872</v>
      </c>
      <c r="CJ106" s="186">
        <v>16.552793538386901</v>
      </c>
      <c r="CK106" s="186">
        <v>8.6212147168498703</v>
      </c>
      <c r="CL106" s="186">
        <v>4.32770426525689</v>
      </c>
      <c r="CM106" s="186">
        <v>4.1118719273527002</v>
      </c>
      <c r="CN106" s="186">
        <v>3.8034007921356801</v>
      </c>
      <c r="CO106" s="186">
        <v>7.4328716062320801</v>
      </c>
      <c r="CP106" s="113">
        <v>166.51018098358799</v>
      </c>
      <c r="CQ106" s="113">
        <v>186.334323686928</v>
      </c>
      <c r="CR106" s="113">
        <v>205.68944029385901</v>
      </c>
      <c r="CS106" s="113">
        <v>203.46621180280999</v>
      </c>
      <c r="CT106" s="113">
        <v>190.91861167524499</v>
      </c>
      <c r="CU106" s="113">
        <v>176.34322573221499</v>
      </c>
      <c r="CV106" s="113">
        <v>157.21630628849701</v>
      </c>
      <c r="CW106" s="113">
        <v>141.491161498975</v>
      </c>
      <c r="CX106" s="113">
        <v>129.92403395232901</v>
      </c>
      <c r="CY106" s="186">
        <v>2.2206870193168502</v>
      </c>
      <c r="CZ106" s="186">
        <v>2.0760014254450199</v>
      </c>
      <c r="DA106" s="186">
        <v>1.8337036732082299</v>
      </c>
      <c r="DB106" s="186">
        <v>1.70055103068838</v>
      </c>
      <c r="DC106" s="186">
        <v>1.48357009942896</v>
      </c>
      <c r="DD106" s="186">
        <v>1.25246731092885</v>
      </c>
      <c r="DE106" s="186">
        <v>1.01888895547665</v>
      </c>
      <c r="DF106" s="186">
        <v>0.72641304346262703</v>
      </c>
      <c r="DG106" s="186">
        <v>0.40089749688432602</v>
      </c>
      <c r="DH106" s="186">
        <v>12.432938946012801</v>
      </c>
      <c r="DI106" s="186">
        <v>12.863847854562</v>
      </c>
      <c r="DJ106" s="186">
        <v>12.024332453769899</v>
      </c>
      <c r="DK106" s="186">
        <v>12.028284570883701</v>
      </c>
      <c r="DL106" s="186">
        <v>11.4866283230654</v>
      </c>
      <c r="DM106" s="186">
        <v>10.573456303213099</v>
      </c>
      <c r="DN106" s="186">
        <v>9.9948406978536095</v>
      </c>
      <c r="DO106" s="186">
        <v>10.494067374095</v>
      </c>
      <c r="DP106" s="186">
        <v>9.9765469540758502</v>
      </c>
      <c r="DQ106" s="187">
        <v>107.08291536862799</v>
      </c>
      <c r="DR106" s="187">
        <v>107.544083275164</v>
      </c>
      <c r="DS106" s="187">
        <v>106.696169778517</v>
      </c>
      <c r="DT106" s="187">
        <v>107.397784806221</v>
      </c>
      <c r="DU106" s="187">
        <v>111.71089889935899</v>
      </c>
      <c r="DV106" s="187">
        <v>109.930884703114</v>
      </c>
      <c r="DW106" s="187">
        <v>106.684250051761</v>
      </c>
      <c r="DX106" s="187">
        <v>103.299137385618</v>
      </c>
      <c r="DY106" s="187">
        <v>102.95917903235301</v>
      </c>
      <c r="DZ106" s="113">
        <v>915</v>
      </c>
      <c r="EA106" s="113">
        <v>940</v>
      </c>
      <c r="EB106" s="113">
        <v>940</v>
      </c>
      <c r="EC106" s="113">
        <v>958</v>
      </c>
      <c r="ED106" s="113">
        <v>998</v>
      </c>
      <c r="EE106" s="113">
        <v>1027</v>
      </c>
      <c r="EF106" s="113">
        <v>1034</v>
      </c>
      <c r="EG106" s="113">
        <v>1048</v>
      </c>
      <c r="EH106" s="113">
        <v>1051</v>
      </c>
      <c r="EI106" s="112">
        <v>-619.00546448087402</v>
      </c>
      <c r="EJ106" s="112">
        <v>-1014.60106382979</v>
      </c>
      <c r="EK106" s="112">
        <v>-1991.2127659574501</v>
      </c>
      <c r="EL106" s="112">
        <v>-2556.19519832985</v>
      </c>
      <c r="EM106" s="112">
        <v>-3556.66933867735</v>
      </c>
      <c r="EN106" s="112">
        <v>-4158.7049659201602</v>
      </c>
      <c r="EO106" s="112">
        <v>-3824.0290135396499</v>
      </c>
      <c r="EP106" s="112">
        <v>-4116.3072519083998</v>
      </c>
      <c r="EQ106" s="114">
        <v>-4399.2388201712702</v>
      </c>
    </row>
    <row r="107" spans="1:147" x14ac:dyDescent="0.25">
      <c r="A107" s="110" t="s">
        <v>329</v>
      </c>
      <c r="B107" s="110">
        <v>5912</v>
      </c>
      <c r="C107" s="110"/>
      <c r="D107" s="185">
        <v>300.79472222222199</v>
      </c>
      <c r="E107" s="185">
        <v>-17.5410392936734</v>
      </c>
      <c r="F107" s="185">
        <v>706.32126473583105</v>
      </c>
      <c r="G107" s="185">
        <v>100</v>
      </c>
      <c r="H107" s="185">
        <v>100</v>
      </c>
      <c r="I107" s="185">
        <v>-304.21762038965801</v>
      </c>
      <c r="J107" s="185">
        <v>100</v>
      </c>
      <c r="K107" s="185">
        <v>100</v>
      </c>
      <c r="L107" s="185">
        <v>100</v>
      </c>
      <c r="M107" s="185">
        <v>5.17742178404339</v>
      </c>
      <c r="N107" s="185">
        <v>-3.4076805468117599</v>
      </c>
      <c r="O107" s="185">
        <v>12.3904088273261</v>
      </c>
      <c r="P107" s="185">
        <v>6.8104626745775603</v>
      </c>
      <c r="Q107" s="185">
        <v>15.650379726823701</v>
      </c>
      <c r="R107" s="185">
        <v>-3.0819232591385002</v>
      </c>
      <c r="S107" s="185">
        <v>19.5807825110683</v>
      </c>
      <c r="T107" s="185">
        <v>18.015716136831799</v>
      </c>
      <c r="U107" s="185">
        <v>12.598135198922799</v>
      </c>
      <c r="V107" s="186">
        <v>1.7828854143258599</v>
      </c>
      <c r="W107" s="186">
        <v>15.815317213690999</v>
      </c>
      <c r="X107" s="186">
        <v>1.9630027122783</v>
      </c>
      <c r="Y107" s="186">
        <v>0</v>
      </c>
      <c r="Z107" s="186">
        <v>0</v>
      </c>
      <c r="AA107" s="186">
        <v>0.97316914282293598</v>
      </c>
      <c r="AB107" s="186">
        <v>0</v>
      </c>
      <c r="AC107" s="186">
        <v>0</v>
      </c>
      <c r="AD107" s="186">
        <v>0</v>
      </c>
      <c r="AE107" s="186">
        <v>72.727756072438197</v>
      </c>
      <c r="AF107" s="186">
        <v>93.864919316896902</v>
      </c>
      <c r="AG107" s="186">
        <v>73.253423688233497</v>
      </c>
      <c r="AH107" s="186">
        <v>92.369722605918099</v>
      </c>
      <c r="AI107" s="186">
        <v>75.157806686947794</v>
      </c>
      <c r="AJ107" s="186">
        <v>74.009971299258396</v>
      </c>
      <c r="AK107" s="186">
        <v>60.820309062541099</v>
      </c>
      <c r="AL107" s="186">
        <v>57.2362149779985</v>
      </c>
      <c r="AM107" s="186">
        <v>50.858004876124298</v>
      </c>
      <c r="AN107" s="186">
        <v>0.489977252285619</v>
      </c>
      <c r="AO107" s="186">
        <v>1.5048574130057999</v>
      </c>
      <c r="AP107" s="186">
        <v>0.39771226778656799</v>
      </c>
      <c r="AQ107" s="186">
        <v>0.88682750636582197</v>
      </c>
      <c r="AR107" s="186">
        <v>0.50686635296020499</v>
      </c>
      <c r="AS107" s="186">
        <v>0.52419971313740099</v>
      </c>
      <c r="AT107" s="186">
        <v>-0.28901078503445998</v>
      </c>
      <c r="AU107" s="186">
        <v>-8.92699931287083E-2</v>
      </c>
      <c r="AV107" s="186">
        <v>0.273891731875605</v>
      </c>
      <c r="AW107" s="186">
        <v>8.5027892982347009</v>
      </c>
      <c r="AX107" s="186">
        <v>8.6469499387321793</v>
      </c>
      <c r="AY107" s="186">
        <v>7.9796467606312396</v>
      </c>
      <c r="AZ107" s="186">
        <v>13.076242925533</v>
      </c>
      <c r="BA107" s="186">
        <v>6.4698091564412099</v>
      </c>
      <c r="BB107" s="186">
        <v>7.0678053728499997</v>
      </c>
      <c r="BC107" s="186">
        <v>7.1577831714767601</v>
      </c>
      <c r="BD107" s="186">
        <v>5.9798007056175102</v>
      </c>
      <c r="BE107" s="186">
        <v>4.83537505326799</v>
      </c>
      <c r="BF107" s="187">
        <v>97.242837558650095</v>
      </c>
      <c r="BG107" s="187">
        <v>90.457031922357999</v>
      </c>
      <c r="BH107" s="187">
        <v>105.051345933492</v>
      </c>
      <c r="BI107" s="187">
        <v>94.895596911984697</v>
      </c>
      <c r="BJ107" s="187">
        <v>110.72655643037599</v>
      </c>
      <c r="BK107" s="187">
        <v>91.219746950173601</v>
      </c>
      <c r="BL107" s="187">
        <v>113.809745972709</v>
      </c>
      <c r="BM107" s="187">
        <v>113.567433378223</v>
      </c>
      <c r="BN107" s="187">
        <v>108.73897374402399</v>
      </c>
      <c r="BO107" s="186">
        <v>54.0228322547324</v>
      </c>
      <c r="BP107" s="186">
        <v>83.883240846607094</v>
      </c>
      <c r="BQ107" s="186">
        <v>45.653463616633204</v>
      </c>
      <c r="BR107" s="186">
        <v>105.995592993497</v>
      </c>
      <c r="BS107" s="186">
        <v>174.53751913276699</v>
      </c>
      <c r="BT107" s="186">
        <v>142.270367415111</v>
      </c>
      <c r="BU107" s="186">
        <v>1868.7335242361</v>
      </c>
      <c r="BV107" s="186">
        <v>6248.3286361965402</v>
      </c>
      <c r="BW107" s="186">
        <v>7179.0767062859904</v>
      </c>
      <c r="BX107" s="186">
        <v>10.968152674666401</v>
      </c>
      <c r="BY107" s="186">
        <v>10.5662760931913</v>
      </c>
      <c r="BZ107" s="186">
        <v>5.8602731794600302</v>
      </c>
      <c r="CA107" s="186">
        <v>4.8447038405648604</v>
      </c>
      <c r="CB107" s="186">
        <v>7.7410763883148697</v>
      </c>
      <c r="CC107" s="186">
        <v>6.0010925613459003</v>
      </c>
      <c r="CD107" s="186">
        <v>10.7293079314951</v>
      </c>
      <c r="CE107" s="186">
        <v>12.0233055332956</v>
      </c>
      <c r="CF107" s="186">
        <v>12.967502080770499</v>
      </c>
      <c r="CG107" s="186">
        <v>19.736727677568499</v>
      </c>
      <c r="CH107" s="186">
        <v>13.702372932194301</v>
      </c>
      <c r="CI107" s="186">
        <v>13.2651298888412</v>
      </c>
      <c r="CJ107" s="186">
        <v>4.5832251501962702</v>
      </c>
      <c r="CK107" s="186">
        <v>4.5868285063318801</v>
      </c>
      <c r="CL107" s="186">
        <v>4.2946642565292104</v>
      </c>
      <c r="CM107" s="186">
        <v>0.63904463042646298</v>
      </c>
      <c r="CN107" s="186">
        <v>0.21824460638513801</v>
      </c>
      <c r="CO107" s="186">
        <v>0.20711229176218099</v>
      </c>
      <c r="CP107" s="113">
        <v>73.090518666202698</v>
      </c>
      <c r="CQ107" s="113">
        <v>73.7035587446357</v>
      </c>
      <c r="CR107" s="113">
        <v>75.853960285789796</v>
      </c>
      <c r="CS107" s="113">
        <v>80.056299398437503</v>
      </c>
      <c r="CT107" s="113">
        <v>81.005587649325804</v>
      </c>
      <c r="CU107" s="113">
        <v>81.039533167213307</v>
      </c>
      <c r="CV107" s="113">
        <v>74.209123468428302</v>
      </c>
      <c r="CW107" s="113">
        <v>70.573094806315396</v>
      </c>
      <c r="CX107" s="113">
        <v>62.845152845456802</v>
      </c>
      <c r="CY107" s="186">
        <v>0.90256641063374798</v>
      </c>
      <c r="CZ107" s="186">
        <v>1.05825462152303</v>
      </c>
      <c r="DA107" s="186">
        <v>0.925543500014122</v>
      </c>
      <c r="DB107" s="186">
        <v>0.86275919485756103</v>
      </c>
      <c r="DC107" s="186">
        <v>0.738798136132501</v>
      </c>
      <c r="DD107" s="186">
        <v>0.738945047708639</v>
      </c>
      <c r="DE107" s="186">
        <v>0.37152364990806902</v>
      </c>
      <c r="DF107" s="186">
        <v>0.26168429997827802</v>
      </c>
      <c r="DG107" s="186">
        <v>0.16617058832489001</v>
      </c>
      <c r="DH107" s="186">
        <v>8.8080371529146397</v>
      </c>
      <c r="DI107" s="186">
        <v>8.8435965862615795</v>
      </c>
      <c r="DJ107" s="186">
        <v>9.1334927493993607</v>
      </c>
      <c r="DK107" s="186">
        <v>9.0954136372349605</v>
      </c>
      <c r="DL107" s="186">
        <v>8.8142044540556093</v>
      </c>
      <c r="DM107" s="186">
        <v>8.5155428810247003</v>
      </c>
      <c r="DN107" s="186">
        <v>8.1860886940147903</v>
      </c>
      <c r="DO107" s="186">
        <v>7.7309898050032002</v>
      </c>
      <c r="DP107" s="186">
        <v>6.2592600037274497</v>
      </c>
      <c r="DQ107" s="187">
        <v>103.159445705161</v>
      </c>
      <c r="DR107" s="187">
        <v>102.860482255741</v>
      </c>
      <c r="DS107" s="187">
        <v>97.706175498971504</v>
      </c>
      <c r="DT107" s="187">
        <v>96.723070162343305</v>
      </c>
      <c r="DU107" s="187">
        <v>99.666784110839401</v>
      </c>
      <c r="DV107" s="187">
        <v>98.255468968465905</v>
      </c>
      <c r="DW107" s="187">
        <v>103.00225077841399</v>
      </c>
      <c r="DX107" s="187">
        <v>104.771284317436</v>
      </c>
      <c r="DY107" s="187">
        <v>107.38187308356601</v>
      </c>
      <c r="DZ107" s="113">
        <v>120</v>
      </c>
      <c r="EA107" s="113">
        <v>126</v>
      </c>
      <c r="EB107" s="113">
        <v>123</v>
      </c>
      <c r="EC107" s="113">
        <v>126</v>
      </c>
      <c r="ED107" s="113">
        <v>146</v>
      </c>
      <c r="EE107" s="113">
        <v>141</v>
      </c>
      <c r="EF107" s="113">
        <v>156</v>
      </c>
      <c r="EG107" s="113">
        <v>158</v>
      </c>
      <c r="EH107" s="113">
        <v>164</v>
      </c>
      <c r="EI107" s="112">
        <v>-1222.9749999999999</v>
      </c>
      <c r="EJ107" s="112">
        <v>-619.56349206349205</v>
      </c>
      <c r="EK107" s="112">
        <v>-1144.9024390243901</v>
      </c>
      <c r="EL107" s="112">
        <v>-1431.1031746031699</v>
      </c>
      <c r="EM107" s="112">
        <v>-1837.1575342465801</v>
      </c>
      <c r="EN107" s="112">
        <v>-1761.92907801418</v>
      </c>
      <c r="EO107" s="112">
        <v>-2361.25</v>
      </c>
      <c r="EP107" s="112">
        <v>-2987.8101265822802</v>
      </c>
      <c r="EQ107" s="114">
        <v>-3409.3048780487802</v>
      </c>
    </row>
    <row r="108" spans="1:147" x14ac:dyDescent="0.25">
      <c r="A108" s="110" t="s">
        <v>328</v>
      </c>
      <c r="B108" s="110">
        <v>5631</v>
      </c>
      <c r="C108" s="110"/>
      <c r="D108" s="185">
        <v>100</v>
      </c>
      <c r="E108" s="185">
        <v>595.84469366615804</v>
      </c>
      <c r="F108" s="185">
        <v>229.22812893310399</v>
      </c>
      <c r="G108" s="185">
        <v>88.211706042034095</v>
      </c>
      <c r="H108" s="185">
        <v>6.9431860858063796</v>
      </c>
      <c r="I108" s="185">
        <v>80.692642910845294</v>
      </c>
      <c r="J108" s="185">
        <v>1502.0860577511501</v>
      </c>
      <c r="K108" s="185">
        <v>4573.7810256410303</v>
      </c>
      <c r="L108" s="185">
        <v>100</v>
      </c>
      <c r="M108" s="185">
        <v>2.3630916291680402</v>
      </c>
      <c r="N108" s="185">
        <v>25.804369272081502</v>
      </c>
      <c r="O108" s="185">
        <v>14.7759649077941</v>
      </c>
      <c r="P108" s="185">
        <v>14.051063460440499</v>
      </c>
      <c r="Q108" s="185">
        <v>6.5402468514281997</v>
      </c>
      <c r="R108" s="185">
        <v>14.4139756187448</v>
      </c>
      <c r="S108" s="185">
        <v>11.380155345971801</v>
      </c>
      <c r="T108" s="185">
        <v>15.6164812303908</v>
      </c>
      <c r="U108" s="185">
        <v>20.125323414041102</v>
      </c>
      <c r="V108" s="186">
        <v>0</v>
      </c>
      <c r="W108" s="186">
        <v>5.5149909616840098</v>
      </c>
      <c r="X108" s="186">
        <v>7.0317075902364099</v>
      </c>
      <c r="Y108" s="186">
        <v>15.635217678361901</v>
      </c>
      <c r="Z108" s="186">
        <v>50.196395517960397</v>
      </c>
      <c r="AA108" s="186">
        <v>20.310264259752</v>
      </c>
      <c r="AB108" s="186">
        <v>0.84766651142420901</v>
      </c>
      <c r="AC108" s="186">
        <v>0.40299193404927502</v>
      </c>
      <c r="AD108" s="186">
        <v>0</v>
      </c>
      <c r="AE108" s="186">
        <v>102.67264497724</v>
      </c>
      <c r="AF108" s="186">
        <v>51.573814199457502</v>
      </c>
      <c r="AG108" s="186">
        <v>88.544069705226093</v>
      </c>
      <c r="AH108" s="186">
        <v>78.120637466406905</v>
      </c>
      <c r="AI108" s="186">
        <v>162.00434809605599</v>
      </c>
      <c r="AJ108" s="186">
        <v>138.55226120226499</v>
      </c>
      <c r="AK108" s="186">
        <v>123.853596219495</v>
      </c>
      <c r="AL108" s="186">
        <v>127.886543055646</v>
      </c>
      <c r="AM108" s="186">
        <v>113.101188580143</v>
      </c>
      <c r="AN108" s="186">
        <v>1.0833563491732201</v>
      </c>
      <c r="AO108" s="186">
        <v>-3.7393445287303799</v>
      </c>
      <c r="AP108" s="186">
        <v>0.78995045893067894</v>
      </c>
      <c r="AQ108" s="186">
        <v>0.104154655157272</v>
      </c>
      <c r="AR108" s="186">
        <v>0.92234103462037198</v>
      </c>
      <c r="AS108" s="186">
        <v>0.86319485294149101</v>
      </c>
      <c r="AT108" s="186">
        <v>-1.0130430954818901</v>
      </c>
      <c r="AU108" s="186">
        <v>0.119766991098398</v>
      </c>
      <c r="AV108" s="186">
        <v>0.11089736243838599</v>
      </c>
      <c r="AW108" s="186">
        <v>3.79652750732998</v>
      </c>
      <c r="AX108" s="186">
        <v>-2.3232260574143999</v>
      </c>
      <c r="AY108" s="186">
        <v>3.02455324685141</v>
      </c>
      <c r="AZ108" s="186">
        <v>2.3007027475371702</v>
      </c>
      <c r="BA108" s="186">
        <v>3.1363374588416</v>
      </c>
      <c r="BB108" s="186">
        <v>5.6921218924172603</v>
      </c>
      <c r="BC108" s="186">
        <v>3.4709518603091301</v>
      </c>
      <c r="BD108" s="186">
        <v>4.9348723513161499</v>
      </c>
      <c r="BE108" s="186">
        <v>4.86897422061414</v>
      </c>
      <c r="BF108" s="187">
        <v>99.651145348275705</v>
      </c>
      <c r="BG108" s="187">
        <v>132.25458247576699</v>
      </c>
      <c r="BH108" s="187">
        <v>114.33976760920901</v>
      </c>
      <c r="BI108" s="187">
        <v>113.448816021166</v>
      </c>
      <c r="BJ108" s="187">
        <v>104.521894368332</v>
      </c>
      <c r="BK108" s="187">
        <v>110.601200107728</v>
      </c>
      <c r="BL108" s="187">
        <v>107.40694779206299</v>
      </c>
      <c r="BM108" s="187">
        <v>112.10934789598301</v>
      </c>
      <c r="BN108" s="187">
        <v>118.15755534729399</v>
      </c>
      <c r="BO108" s="186">
        <v>472.04207381180902</v>
      </c>
      <c r="BP108" s="186">
        <v>899.09562984092997</v>
      </c>
      <c r="BQ108" s="186">
        <v>467.369718348856</v>
      </c>
      <c r="BR108" s="186">
        <v>194.68971877043199</v>
      </c>
      <c r="BS108" s="186">
        <v>63.816353167139702</v>
      </c>
      <c r="BT108" s="186">
        <v>64.614171644039303</v>
      </c>
      <c r="BU108" s="186">
        <v>45.912943296931402</v>
      </c>
      <c r="BV108" s="186">
        <v>49.975062818913699</v>
      </c>
      <c r="BW108" s="186">
        <v>63.294070557957703</v>
      </c>
      <c r="BX108" s="186">
        <v>13.1165422482655</v>
      </c>
      <c r="BY108" s="186">
        <v>13.766963110653201</v>
      </c>
      <c r="BZ108" s="186">
        <v>12.336689963723201</v>
      </c>
      <c r="CA108" s="186">
        <v>11.139676207694601</v>
      </c>
      <c r="CB108" s="186">
        <v>14.496273278865001</v>
      </c>
      <c r="CC108" s="186">
        <v>16.324971260819499</v>
      </c>
      <c r="CD108" s="186">
        <v>12.1993409831456</v>
      </c>
      <c r="CE108" s="186">
        <v>12.428860977786</v>
      </c>
      <c r="CF108" s="186">
        <v>13.6635664434724</v>
      </c>
      <c r="CG108" s="186">
        <v>6.9041245147086503</v>
      </c>
      <c r="CH108" s="186">
        <v>5.23589232889573</v>
      </c>
      <c r="CI108" s="186">
        <v>2.9230506147905801</v>
      </c>
      <c r="CJ108" s="186">
        <v>6.0495166602523103</v>
      </c>
      <c r="CK108" s="186">
        <v>20.990342315119801</v>
      </c>
      <c r="CL108" s="186">
        <v>23.7064332220064</v>
      </c>
      <c r="CM108" s="186">
        <v>23.770539655678501</v>
      </c>
      <c r="CN108" s="186">
        <v>22.6610119790762</v>
      </c>
      <c r="CO108" s="186">
        <v>20.5811290955921</v>
      </c>
      <c r="CP108" s="113">
        <v>109.19623501890101</v>
      </c>
      <c r="CQ108" s="113">
        <v>87.772345349223599</v>
      </c>
      <c r="CR108" s="113">
        <v>84.955013353686795</v>
      </c>
      <c r="CS108" s="113">
        <v>82.358544978886499</v>
      </c>
      <c r="CT108" s="113">
        <v>91.192208362379802</v>
      </c>
      <c r="CU108" s="113">
        <v>98.256414274788796</v>
      </c>
      <c r="CV108" s="113">
        <v>118.848115409987</v>
      </c>
      <c r="CW108" s="113">
        <v>126.009520476821</v>
      </c>
      <c r="CX108" s="113">
        <v>132.62357221470799</v>
      </c>
      <c r="CY108" s="186">
        <v>2.59376588837622</v>
      </c>
      <c r="CZ108" s="186">
        <v>0.35471593498943399</v>
      </c>
      <c r="DA108" s="186">
        <v>-0.26917722672462502</v>
      </c>
      <c r="DB108" s="186">
        <v>-0.70416017390472796</v>
      </c>
      <c r="DC108" s="186">
        <v>-0.63305375442612699</v>
      </c>
      <c r="DD108" s="186">
        <v>-0.61561064179652003</v>
      </c>
      <c r="DE108" s="186">
        <v>0.29731524441220297</v>
      </c>
      <c r="DF108" s="186">
        <v>0.17476380643915501</v>
      </c>
      <c r="DG108" s="186">
        <v>0.175506323138058</v>
      </c>
      <c r="DH108" s="186">
        <v>5.8024668484362003</v>
      </c>
      <c r="DI108" s="186">
        <v>2.8567404731647401</v>
      </c>
      <c r="DJ108" s="186">
        <v>2.08464569343464</v>
      </c>
      <c r="DK108" s="186">
        <v>1.4799837882326501</v>
      </c>
      <c r="DL108" s="186">
        <v>1.4192143628531</v>
      </c>
      <c r="DM108" s="186">
        <v>1.8526739177040501</v>
      </c>
      <c r="DN108" s="186">
        <v>3.5467188404846501</v>
      </c>
      <c r="DO108" s="186">
        <v>3.91698081585076</v>
      </c>
      <c r="DP108" s="186">
        <v>4.4190621298710102</v>
      </c>
      <c r="DQ108" s="187">
        <v>110.99745130972001</v>
      </c>
      <c r="DR108" s="187">
        <v>112.695025383714</v>
      </c>
      <c r="DS108" s="187">
        <v>111.089963338863</v>
      </c>
      <c r="DT108" s="187">
        <v>109.836437585325</v>
      </c>
      <c r="DU108" s="187">
        <v>114.212624943102</v>
      </c>
      <c r="DV108" s="187">
        <v>116.085620776246</v>
      </c>
      <c r="DW108" s="187">
        <v>109.829688338734</v>
      </c>
      <c r="DX108" s="187">
        <v>109.513004828522</v>
      </c>
      <c r="DY108" s="187">
        <v>110.399659685277</v>
      </c>
      <c r="DZ108" s="113">
        <v>671</v>
      </c>
      <c r="EA108" s="113">
        <v>699</v>
      </c>
      <c r="EB108" s="113">
        <v>714</v>
      </c>
      <c r="EC108" s="113">
        <v>769</v>
      </c>
      <c r="ED108" s="113">
        <v>774</v>
      </c>
      <c r="EE108" s="113">
        <v>747</v>
      </c>
      <c r="EF108" s="113">
        <v>742</v>
      </c>
      <c r="EG108" s="113">
        <v>742</v>
      </c>
      <c r="EH108" s="113">
        <v>733</v>
      </c>
      <c r="EI108" s="112">
        <v>-39.843517138599097</v>
      </c>
      <c r="EJ108" s="112">
        <v>-2229.2746781115902</v>
      </c>
      <c r="EK108" s="112">
        <v>-2652.3207282913199</v>
      </c>
      <c r="EL108" s="112">
        <v>-2354.5929778933701</v>
      </c>
      <c r="EM108" s="112">
        <v>2591.7183462532298</v>
      </c>
      <c r="EN108" s="112">
        <v>2895.7376171352098</v>
      </c>
      <c r="EO108" s="112">
        <v>2212.8571428571399</v>
      </c>
      <c r="EP108" s="112">
        <v>1272.2789757412399</v>
      </c>
      <c r="EQ108" s="114">
        <v>17.0900409276944</v>
      </c>
    </row>
    <row r="109" spans="1:147" x14ac:dyDescent="0.25">
      <c r="A109" s="110" t="s">
        <v>327</v>
      </c>
      <c r="B109" s="110">
        <v>5632</v>
      </c>
      <c r="C109" s="110"/>
      <c r="D109" s="185">
        <v>139.900061858409</v>
      </c>
      <c r="E109" s="185">
        <v>347.19079124206002</v>
      </c>
      <c r="F109" s="185">
        <v>777.74992188142505</v>
      </c>
      <c r="G109" s="185">
        <v>81358.856</v>
      </c>
      <c r="H109" s="185">
        <v>-7.5151107649924702</v>
      </c>
      <c r="I109" s="185">
        <v>58.5549128152945</v>
      </c>
      <c r="J109" s="185">
        <v>53.3566350440246</v>
      </c>
      <c r="K109" s="185">
        <v>765.36051757345399</v>
      </c>
      <c r="L109" s="185">
        <v>501.45762119983999</v>
      </c>
      <c r="M109" s="185">
        <v>1.46209479189532</v>
      </c>
      <c r="N109" s="185">
        <v>2.9501473927699999</v>
      </c>
      <c r="O109" s="185">
        <v>1.8350799716018</v>
      </c>
      <c r="P109" s="185">
        <v>3.2082810836389402</v>
      </c>
      <c r="Q109" s="185">
        <v>-0.215198219918802</v>
      </c>
      <c r="R109" s="185">
        <v>1.32633607957014</v>
      </c>
      <c r="S109" s="185">
        <v>6.9527253284226704</v>
      </c>
      <c r="T109" s="185">
        <v>14.0858013418057</v>
      </c>
      <c r="U109" s="185">
        <v>23.223854964773398</v>
      </c>
      <c r="V109" s="186">
        <v>1.06704940108836</v>
      </c>
      <c r="W109" s="186">
        <v>0.86794686499683005</v>
      </c>
      <c r="X109" s="186">
        <v>0.23978114438119699</v>
      </c>
      <c r="Y109" s="186">
        <v>4.07391516120564E-3</v>
      </c>
      <c r="Z109" s="186">
        <v>2.7781449510709399</v>
      </c>
      <c r="AA109" s="186">
        <v>2.2440639833309102</v>
      </c>
      <c r="AB109" s="186">
        <v>12.284041323518601</v>
      </c>
      <c r="AC109" s="186">
        <v>2.3854529482602498</v>
      </c>
      <c r="AD109" s="186">
        <v>6.2993255902785696</v>
      </c>
      <c r="AE109" s="186">
        <v>0.38028401633804798</v>
      </c>
      <c r="AF109" s="186">
        <v>0.344600344525334</v>
      </c>
      <c r="AG109" s="186">
        <v>0.240583793617859</v>
      </c>
      <c r="AH109" s="186">
        <v>0.244489130607914</v>
      </c>
      <c r="AI109" s="186">
        <v>0.25185537958443699</v>
      </c>
      <c r="AJ109" s="186">
        <v>0.24270646862344999</v>
      </c>
      <c r="AK109" s="186">
        <v>0.22064959137204601</v>
      </c>
      <c r="AL109" s="186">
        <v>0.20485785105356599</v>
      </c>
      <c r="AM109" s="186">
        <v>0.163628496147941</v>
      </c>
      <c r="AN109" s="186">
        <v>-0.46041321922992201</v>
      </c>
      <c r="AO109" s="186">
        <v>-0.32474351099840398</v>
      </c>
      <c r="AP109" s="186">
        <v>-0.69716806317565305</v>
      </c>
      <c r="AQ109" s="186">
        <v>-0.37344011163190699</v>
      </c>
      <c r="AR109" s="186">
        <v>-0.26811516289040799</v>
      </c>
      <c r="AS109" s="186">
        <v>-0.41039769167921902</v>
      </c>
      <c r="AT109" s="186">
        <v>-0.46459921017468098</v>
      </c>
      <c r="AU109" s="186">
        <v>-0.39334544514626402</v>
      </c>
      <c r="AV109" s="186">
        <v>-0.30794809078302399</v>
      </c>
      <c r="AW109" s="186">
        <v>1.68332737519666</v>
      </c>
      <c r="AX109" s="186">
        <v>1.61784075674441</v>
      </c>
      <c r="AY109" s="186">
        <v>1.1840419875652901</v>
      </c>
      <c r="AZ109" s="186">
        <v>1.5383071547990099</v>
      </c>
      <c r="BA109" s="186">
        <v>3.6315810371266699</v>
      </c>
      <c r="BB109" s="186">
        <v>1.4874103081376899</v>
      </c>
      <c r="BC109" s="186">
        <v>1.6308601349843701</v>
      </c>
      <c r="BD109" s="186">
        <v>2.1601085434698</v>
      </c>
      <c r="BE109" s="186">
        <v>1.4444603195755701</v>
      </c>
      <c r="BF109" s="187">
        <v>99.322971213098896</v>
      </c>
      <c r="BG109" s="187">
        <v>101.017807531003</v>
      </c>
      <c r="BH109" s="187">
        <v>99.953886770629893</v>
      </c>
      <c r="BI109" s="187">
        <v>101.313566820768</v>
      </c>
      <c r="BJ109" s="187">
        <v>96.047727271021202</v>
      </c>
      <c r="BK109" s="187">
        <v>99.431784579989198</v>
      </c>
      <c r="BL109" s="187">
        <v>105.105235724759</v>
      </c>
      <c r="BM109" s="187">
        <v>113.03566518194</v>
      </c>
      <c r="BN109" s="187">
        <v>127.34221133987801</v>
      </c>
      <c r="BO109" s="186">
        <v>50.5037978654398</v>
      </c>
      <c r="BP109" s="186">
        <v>54.3434903220191</v>
      </c>
      <c r="BQ109" s="186">
        <v>50.150321238608299</v>
      </c>
      <c r="BR109" s="186">
        <v>256.47427795568098</v>
      </c>
      <c r="BS109" s="186">
        <v>189.308189660848</v>
      </c>
      <c r="BT109" s="186">
        <v>148.22792207767199</v>
      </c>
      <c r="BU109" s="186">
        <v>70.422789217462906</v>
      </c>
      <c r="BV109" s="186">
        <v>132.94633111394199</v>
      </c>
      <c r="BW109" s="186">
        <v>210.86485700146</v>
      </c>
      <c r="BX109" s="186">
        <v>5.9352420217555002</v>
      </c>
      <c r="BY109" s="186">
        <v>3.7175018274161</v>
      </c>
      <c r="BZ109" s="186">
        <v>2.3133056274772898</v>
      </c>
      <c r="CA109" s="186">
        <v>2.0791743457266501</v>
      </c>
      <c r="CB109" s="186">
        <v>1.8654350923518599</v>
      </c>
      <c r="CC109" s="186">
        <v>1.8286044229773699</v>
      </c>
      <c r="CD109" s="186">
        <v>2.72505204134603</v>
      </c>
      <c r="CE109" s="186">
        <v>5.4644645249504</v>
      </c>
      <c r="CF109" s="186">
        <v>10.451114013765901</v>
      </c>
      <c r="CG109" s="186">
        <v>11.2844310257617</v>
      </c>
      <c r="CH109" s="186">
        <v>6.8207253813939603</v>
      </c>
      <c r="CI109" s="186">
        <v>4.6570607254926797</v>
      </c>
      <c r="CJ109" s="186">
        <v>0.82759963784322299</v>
      </c>
      <c r="CK109" s="186">
        <v>0.99738454332656201</v>
      </c>
      <c r="CL109" s="186">
        <v>1.2410273255651201</v>
      </c>
      <c r="CM109" s="186">
        <v>3.8257736598576302</v>
      </c>
      <c r="CN109" s="186">
        <v>4.2235722390022303</v>
      </c>
      <c r="CO109" s="186">
        <v>5.4353842455635997</v>
      </c>
      <c r="CP109" s="113">
        <v>4.0190017109004597</v>
      </c>
      <c r="CQ109" s="113">
        <v>0.379777333094516</v>
      </c>
      <c r="CR109" s="113">
        <v>0.34849923204022498</v>
      </c>
      <c r="CS109" s="113">
        <v>0.31733374905405798</v>
      </c>
      <c r="CT109" s="113">
        <v>0.29030619169135902</v>
      </c>
      <c r="CU109" s="113">
        <v>0.26455727037681098</v>
      </c>
      <c r="CV109" s="113">
        <v>0.23958378318086801</v>
      </c>
      <c r="CW109" s="113">
        <v>0.23154147119333199</v>
      </c>
      <c r="CX109" s="113">
        <v>0.21172402969639201</v>
      </c>
      <c r="CY109" s="186">
        <v>-0.45508874654521497</v>
      </c>
      <c r="CZ109" s="186">
        <v>-0.48721619931445898</v>
      </c>
      <c r="DA109" s="186">
        <v>-0.57244858105334195</v>
      </c>
      <c r="DB109" s="186">
        <v>-0.50559128126408404</v>
      </c>
      <c r="DC109" s="186">
        <v>-0.42616099105406302</v>
      </c>
      <c r="DD109" s="186">
        <v>-0.41683589658611198</v>
      </c>
      <c r="DE109" s="186">
        <v>-0.44497070645407</v>
      </c>
      <c r="DF109" s="186">
        <v>-0.38475706363506401</v>
      </c>
      <c r="DG109" s="186">
        <v>-0.36684002025552598</v>
      </c>
      <c r="DH109" s="186">
        <v>0.91808529174348397</v>
      </c>
      <c r="DI109" s="186">
        <v>1.2777768761648001</v>
      </c>
      <c r="DJ109" s="186">
        <v>1.3255846748268201</v>
      </c>
      <c r="DK109" s="186">
        <v>1.5080658069742301</v>
      </c>
      <c r="DL109" s="186">
        <v>1.92483261495596</v>
      </c>
      <c r="DM109" s="186">
        <v>1.87958457729548</v>
      </c>
      <c r="DN109" s="186">
        <v>1.8760551569291</v>
      </c>
      <c r="DO109" s="186">
        <v>2.0734664524665298</v>
      </c>
      <c r="DP109" s="186">
        <v>2.0033763431585299</v>
      </c>
      <c r="DQ109" s="187">
        <v>104.780141278288</v>
      </c>
      <c r="DR109" s="187">
        <v>101.991390832221</v>
      </c>
      <c r="DS109" s="187">
        <v>100.41700407430601</v>
      </c>
      <c r="DT109" s="187">
        <v>100.06556021074</v>
      </c>
      <c r="DU109" s="187">
        <v>99.516787764490402</v>
      </c>
      <c r="DV109" s="187">
        <v>99.534362277102602</v>
      </c>
      <c r="DW109" s="187">
        <v>100.40566517145</v>
      </c>
      <c r="DX109" s="187">
        <v>103.099416952304</v>
      </c>
      <c r="DY109" s="187">
        <v>108.791314801588</v>
      </c>
      <c r="DZ109" s="113">
        <v>1631</v>
      </c>
      <c r="EA109" s="113">
        <v>1612</v>
      </c>
      <c r="EB109" s="113">
        <v>1651</v>
      </c>
      <c r="EC109" s="113">
        <v>1624</v>
      </c>
      <c r="ED109" s="113">
        <v>1614</v>
      </c>
      <c r="EE109" s="113">
        <v>1610</v>
      </c>
      <c r="EF109" s="113">
        <v>1609</v>
      </c>
      <c r="EG109" s="113">
        <v>1730</v>
      </c>
      <c r="EH109" s="113">
        <v>1744</v>
      </c>
      <c r="EI109" s="112">
        <v>-1492.9350091968099</v>
      </c>
      <c r="EJ109" s="112">
        <v>-1591.8269230769199</v>
      </c>
      <c r="EK109" s="112">
        <v>-1616.62749848577</v>
      </c>
      <c r="EL109" s="112">
        <v>-1768.59544334975</v>
      </c>
      <c r="EM109" s="112">
        <v>-1662.1524163568799</v>
      </c>
      <c r="EN109" s="112">
        <v>-1629.04347826087</v>
      </c>
      <c r="EO109" s="112">
        <v>-1364.69981354879</v>
      </c>
      <c r="EP109" s="112">
        <v>-1804.8063583815001</v>
      </c>
      <c r="EQ109" s="114">
        <v>-2800.1897935779798</v>
      </c>
    </row>
    <row r="110" spans="1:147" x14ac:dyDescent="0.25">
      <c r="A110" s="110" t="s">
        <v>326</v>
      </c>
      <c r="B110" s="110">
        <v>5481</v>
      </c>
      <c r="C110" s="110"/>
      <c r="D110" s="185">
        <v>-55.056836910138898</v>
      </c>
      <c r="E110" s="185">
        <v>62.834391095271698</v>
      </c>
      <c r="F110" s="185">
        <v>173.19985987201599</v>
      </c>
      <c r="G110" s="185">
        <v>150.96579325168599</v>
      </c>
      <c r="H110" s="185" t="s">
        <v>466</v>
      </c>
      <c r="I110" s="185">
        <v>100</v>
      </c>
      <c r="J110" s="185">
        <v>66.277295051001403</v>
      </c>
      <c r="K110" s="185">
        <v>100</v>
      </c>
      <c r="L110" s="185">
        <v>100</v>
      </c>
      <c r="M110" s="185">
        <v>-11.1331034273111</v>
      </c>
      <c r="N110" s="185">
        <v>9.5499693462354305</v>
      </c>
      <c r="O110" s="185">
        <v>16.897154491550602</v>
      </c>
      <c r="P110" s="185">
        <v>4.2867202495310801</v>
      </c>
      <c r="Q110" s="185">
        <v>-6.3155569960447098</v>
      </c>
      <c r="R110" s="185">
        <v>13.760891427284699</v>
      </c>
      <c r="S110" s="185">
        <v>3.3746836909451998</v>
      </c>
      <c r="T110" s="185">
        <v>15.7054157581687</v>
      </c>
      <c r="U110" s="185">
        <v>16.592897066877899</v>
      </c>
      <c r="V110" s="186">
        <v>15.394333877893001</v>
      </c>
      <c r="W110" s="186">
        <v>14.386075660935999</v>
      </c>
      <c r="X110" s="186">
        <v>10.506136164549799</v>
      </c>
      <c r="Y110" s="186">
        <v>11.4440303445641</v>
      </c>
      <c r="Z110" s="186">
        <v>0</v>
      </c>
      <c r="AA110" s="186">
        <v>0</v>
      </c>
      <c r="AB110" s="186">
        <v>5.7044814999806199</v>
      </c>
      <c r="AC110" s="186">
        <v>0</v>
      </c>
      <c r="AD110" s="186">
        <v>0</v>
      </c>
      <c r="AE110" s="186">
        <v>53.182282123897402</v>
      </c>
      <c r="AF110" s="186">
        <v>56.739995440241501</v>
      </c>
      <c r="AG110" s="186">
        <v>58.211537692999997</v>
      </c>
      <c r="AH110" s="186">
        <v>64.414528128886303</v>
      </c>
      <c r="AI110" s="186">
        <v>50.649798130580997</v>
      </c>
      <c r="AJ110" s="186">
        <v>38.779121282822501</v>
      </c>
      <c r="AK110" s="186">
        <v>42.343448213604098</v>
      </c>
      <c r="AL110" s="186">
        <v>42.877493172619197</v>
      </c>
      <c r="AM110" s="186">
        <v>40.123442694089697</v>
      </c>
      <c r="AN110" s="186">
        <v>-0.370196045581973</v>
      </c>
      <c r="AO110" s="186">
        <v>-0.34844746770394402</v>
      </c>
      <c r="AP110" s="186">
        <v>-2.8936304631572301E-2</v>
      </c>
      <c r="AQ110" s="186">
        <v>0.22249092398234199</v>
      </c>
      <c r="AR110" s="186">
        <v>-0.12909906131511301</v>
      </c>
      <c r="AS110" s="186">
        <v>-0.377143589247804</v>
      </c>
      <c r="AT110" s="186">
        <v>-0.57548331059754898</v>
      </c>
      <c r="AU110" s="186">
        <v>-0.51464546352267104</v>
      </c>
      <c r="AV110" s="186">
        <v>-0.661153219355747</v>
      </c>
      <c r="AW110" s="186">
        <v>-0.370196045581973</v>
      </c>
      <c r="AX110" s="186">
        <v>1.5052471308520401</v>
      </c>
      <c r="AY110" s="186">
        <v>2.09785930129715</v>
      </c>
      <c r="AZ110" s="186">
        <v>2.3483146943578102</v>
      </c>
      <c r="BA110" s="186">
        <v>1.78171619414208</v>
      </c>
      <c r="BB110" s="186">
        <v>1.14320652062081</v>
      </c>
      <c r="BC110" s="186">
        <v>1.1523619690793201</v>
      </c>
      <c r="BD110" s="186">
        <v>1.3094393615144599</v>
      </c>
      <c r="BE110" s="186">
        <v>1.1216272302239101</v>
      </c>
      <c r="BF110" s="187">
        <v>89.982191873152601</v>
      </c>
      <c r="BG110" s="187">
        <v>108.338038038441</v>
      </c>
      <c r="BH110" s="187">
        <v>117.330056031632</v>
      </c>
      <c r="BI110" s="187">
        <v>102.208638050839</v>
      </c>
      <c r="BJ110" s="187">
        <v>92.3989117868352</v>
      </c>
      <c r="BK110" s="187">
        <v>113.947812704321</v>
      </c>
      <c r="BL110" s="187">
        <v>101.674370133553</v>
      </c>
      <c r="BM110" s="187">
        <v>116.11879037008801</v>
      </c>
      <c r="BN110" s="187">
        <v>117.384763454314</v>
      </c>
      <c r="BO110" s="186">
        <v>-49.947569756875097</v>
      </c>
      <c r="BP110" s="186">
        <v>-20.0251758300254</v>
      </c>
      <c r="BQ110" s="186">
        <v>26.766090026861701</v>
      </c>
      <c r="BR110" s="186">
        <v>29.031246616568101</v>
      </c>
      <c r="BS110" s="186">
        <v>36.527767347541797</v>
      </c>
      <c r="BT110" s="186">
        <v>170.76146784989601</v>
      </c>
      <c r="BU110" s="186">
        <v>243.42429113216599</v>
      </c>
      <c r="BV110" s="186">
        <v>722.01562841762802</v>
      </c>
      <c r="BW110" s="186">
        <v>3794.73181361667</v>
      </c>
      <c r="BX110" s="186">
        <v>-4.87241630399968</v>
      </c>
      <c r="BY110" s="186">
        <v>-2.6590858208936599</v>
      </c>
      <c r="BZ110" s="186">
        <v>3.9613600765955499</v>
      </c>
      <c r="CA110" s="186">
        <v>4.3086506167825904</v>
      </c>
      <c r="CB110" s="186">
        <v>3.27396310465241</v>
      </c>
      <c r="CC110" s="186">
        <v>7.9923799586387796</v>
      </c>
      <c r="CD110" s="186">
        <v>6.7632994995266396</v>
      </c>
      <c r="CE110" s="186">
        <v>6.5318638908392996</v>
      </c>
      <c r="CF110" s="186">
        <v>8.9287352215135094</v>
      </c>
      <c r="CG110" s="186">
        <v>8.6243107006043598</v>
      </c>
      <c r="CH110" s="186">
        <v>11.562072104905701</v>
      </c>
      <c r="CI110" s="186">
        <v>13.4582736448669</v>
      </c>
      <c r="CJ110" s="186">
        <v>15.117677712826101</v>
      </c>
      <c r="CK110" s="186">
        <v>10.4265426181713</v>
      </c>
      <c r="CL110" s="186">
        <v>7.2752394779144698</v>
      </c>
      <c r="CM110" s="186">
        <v>5.5078437632924899</v>
      </c>
      <c r="CN110" s="186">
        <v>3.6706904770609099</v>
      </c>
      <c r="CO110" s="186">
        <v>1.27824987308926</v>
      </c>
      <c r="CP110" s="113">
        <v>18.437317248313999</v>
      </c>
      <c r="CQ110" s="113">
        <v>31.6580337298467</v>
      </c>
      <c r="CR110" s="113">
        <v>43.186162990963503</v>
      </c>
      <c r="CS110" s="113">
        <v>55.507810685315903</v>
      </c>
      <c r="CT110" s="113">
        <v>56.837812036941301</v>
      </c>
      <c r="CU110" s="113">
        <v>53.200291591898598</v>
      </c>
      <c r="CV110" s="113">
        <v>50.333695301124202</v>
      </c>
      <c r="CW110" s="113">
        <v>47.3894573921256</v>
      </c>
      <c r="CX110" s="113">
        <v>42.709478347026</v>
      </c>
      <c r="CY110" s="186">
        <v>-1.60390005205278</v>
      </c>
      <c r="CZ110" s="186">
        <v>-1.2015104275772499</v>
      </c>
      <c r="DA110" s="186">
        <v>-0.79452624853851095</v>
      </c>
      <c r="DB110" s="186">
        <v>-0.40789998755703899</v>
      </c>
      <c r="DC110" s="186">
        <v>-0.12041474231502899</v>
      </c>
      <c r="DD110" s="186">
        <v>-0.14094030893048401</v>
      </c>
      <c r="DE110" s="186">
        <v>-0.189767167379052</v>
      </c>
      <c r="DF110" s="186">
        <v>-0.283002230598702</v>
      </c>
      <c r="DG110" s="186">
        <v>-0.45371017424224003</v>
      </c>
      <c r="DH110" s="186">
        <v>1.3862249712786801</v>
      </c>
      <c r="DI110" s="186">
        <v>1.4669675816232499</v>
      </c>
      <c r="DJ110" s="186">
        <v>1.5108348444172</v>
      </c>
      <c r="DK110" s="186">
        <v>1.5909418679698</v>
      </c>
      <c r="DL110" s="186">
        <v>1.5434873064038299</v>
      </c>
      <c r="DM110" s="186">
        <v>1.7517920330527299</v>
      </c>
      <c r="DN110" s="186">
        <v>1.6769443699234301</v>
      </c>
      <c r="DO110" s="186">
        <v>1.52555818245492</v>
      </c>
      <c r="DP110" s="186">
        <v>1.28907114548177</v>
      </c>
      <c r="DQ110" s="187">
        <v>92.710591433711301</v>
      </c>
      <c r="DR110" s="187">
        <v>94.941909186575202</v>
      </c>
      <c r="DS110" s="187">
        <v>101.68388408700601</v>
      </c>
      <c r="DT110" s="187">
        <v>102.36442239693299</v>
      </c>
      <c r="DU110" s="187">
        <v>101.636408227521</v>
      </c>
      <c r="DV110" s="187">
        <v>106.49587297793499</v>
      </c>
      <c r="DW110" s="187">
        <v>105.148698513865</v>
      </c>
      <c r="DX110" s="187">
        <v>104.957459326567</v>
      </c>
      <c r="DY110" s="187">
        <v>107.742312940636</v>
      </c>
      <c r="DZ110" s="113">
        <v>224</v>
      </c>
      <c r="EA110" s="113">
        <v>224</v>
      </c>
      <c r="EB110" s="113">
        <v>221</v>
      </c>
      <c r="EC110" s="113">
        <v>222</v>
      </c>
      <c r="ED110" s="113">
        <v>229</v>
      </c>
      <c r="EE110" s="113">
        <v>223</v>
      </c>
      <c r="EF110" s="113">
        <v>234</v>
      </c>
      <c r="EG110" s="113">
        <v>224</v>
      </c>
      <c r="EH110" s="113">
        <v>225</v>
      </c>
      <c r="EI110" s="112">
        <v>-3073.5267857142899</v>
      </c>
      <c r="EJ110" s="112">
        <v>-2801.6428571428601</v>
      </c>
      <c r="EK110" s="112">
        <v>-3194.2262443438899</v>
      </c>
      <c r="EL110" s="112">
        <v>-3251.4009009009001</v>
      </c>
      <c r="EM110" s="112">
        <v>-2928.8820960698699</v>
      </c>
      <c r="EN110" s="112">
        <v>-3924.00896860987</v>
      </c>
      <c r="EO110" s="112">
        <v>-3654.67094017094</v>
      </c>
      <c r="EP110" s="112">
        <v>-4586.0357142857101</v>
      </c>
      <c r="EQ110" s="114">
        <v>-5423.5022222222196</v>
      </c>
    </row>
    <row r="111" spans="1:147" x14ac:dyDescent="0.25">
      <c r="A111" s="110" t="s">
        <v>325</v>
      </c>
      <c r="B111" s="110">
        <v>5671</v>
      </c>
      <c r="C111" s="110"/>
      <c r="D111" s="185">
        <v>2.3769490125655799</v>
      </c>
      <c r="E111" s="185">
        <v>1448.34752851711</v>
      </c>
      <c r="F111" s="185">
        <v>148.45667655130799</v>
      </c>
      <c r="G111" s="185">
        <v>222.07652282870001</v>
      </c>
      <c r="H111" s="185">
        <v>61.676873921004798</v>
      </c>
      <c r="I111" s="185">
        <v>164.08060822820201</v>
      </c>
      <c r="J111" s="185">
        <v>167.95101944981101</v>
      </c>
      <c r="K111" s="185">
        <v>100</v>
      </c>
      <c r="L111" s="185">
        <v>100</v>
      </c>
      <c r="M111" s="185">
        <v>2.9444775740370801</v>
      </c>
      <c r="N111" s="185">
        <v>16.852371693200698</v>
      </c>
      <c r="O111" s="185">
        <v>24.117853496681999</v>
      </c>
      <c r="P111" s="185">
        <v>14.1377799279597</v>
      </c>
      <c r="Q111" s="185">
        <v>7.4059980786559896</v>
      </c>
      <c r="R111" s="185">
        <v>19.255076657681101</v>
      </c>
      <c r="S111" s="185">
        <v>9.6604004028102803</v>
      </c>
      <c r="T111" s="185">
        <v>5.4178383931603102</v>
      </c>
      <c r="U111" s="185">
        <v>13.8911001892104</v>
      </c>
      <c r="V111" s="186">
        <v>56.126621573730297</v>
      </c>
      <c r="W111" s="186">
        <v>1.4059456339184599</v>
      </c>
      <c r="X111" s="186">
        <v>17.633938893323698</v>
      </c>
      <c r="Y111" s="186">
        <v>6.9026205634174298</v>
      </c>
      <c r="Z111" s="186">
        <v>11.4794441222983</v>
      </c>
      <c r="AA111" s="186">
        <v>12.6893642134423</v>
      </c>
      <c r="AB111" s="186">
        <v>5.9858804783200696</v>
      </c>
      <c r="AC111" s="186">
        <v>0</v>
      </c>
      <c r="AD111" s="186">
        <v>0</v>
      </c>
      <c r="AE111" s="186">
        <v>88.941977852957706</v>
      </c>
      <c r="AF111" s="186">
        <v>136.950498842911</v>
      </c>
      <c r="AG111" s="186">
        <v>119.61017193536</v>
      </c>
      <c r="AH111" s="186">
        <v>120.295085128404</v>
      </c>
      <c r="AI111" s="186">
        <v>123.828493334482</v>
      </c>
      <c r="AJ111" s="186">
        <v>108.487450987777</v>
      </c>
      <c r="AK111" s="186">
        <v>102.33691738285</v>
      </c>
      <c r="AL111" s="186">
        <v>109.61267221743</v>
      </c>
      <c r="AM111" s="186">
        <v>93.206306759150806</v>
      </c>
      <c r="AN111" s="186">
        <v>-5.2150754362362403E-4</v>
      </c>
      <c r="AO111" s="186">
        <v>0.415515688530191</v>
      </c>
      <c r="AP111" s="186">
        <v>0.42684191439524799</v>
      </c>
      <c r="AQ111" s="186">
        <v>0.36513059864094899</v>
      </c>
      <c r="AR111" s="186">
        <v>0.322966593196785</v>
      </c>
      <c r="AS111" s="186">
        <v>0.28534441003349398</v>
      </c>
      <c r="AT111" s="186">
        <v>0.25928712418474797</v>
      </c>
      <c r="AU111" s="186">
        <v>0.24013032676830501</v>
      </c>
      <c r="AV111" s="186">
        <v>0.14660632419188899</v>
      </c>
      <c r="AW111" s="186">
        <v>3.8994479491199998</v>
      </c>
      <c r="AX111" s="186">
        <v>4.2203106814199796</v>
      </c>
      <c r="AY111" s="186">
        <v>5.5514254248374399</v>
      </c>
      <c r="AZ111" s="186">
        <v>5.6899388793849797</v>
      </c>
      <c r="BA111" s="186">
        <v>5.99214318301809</v>
      </c>
      <c r="BB111" s="186">
        <v>6.9113640714978102</v>
      </c>
      <c r="BC111" s="186">
        <v>8.4994788078760095</v>
      </c>
      <c r="BD111" s="186">
        <v>5.8055472500812</v>
      </c>
      <c r="BE111" s="186">
        <v>1.7810456608317999</v>
      </c>
      <c r="BF111" s="187">
        <v>99.053587442702394</v>
      </c>
      <c r="BG111" s="187">
        <v>115.005436451848</v>
      </c>
      <c r="BH111" s="187">
        <v>123.446643979504</v>
      </c>
      <c r="BI111" s="187">
        <v>109.66472376654499</v>
      </c>
      <c r="BJ111" s="187">
        <v>101.767492998118</v>
      </c>
      <c r="BK111" s="187">
        <v>114.454524884683</v>
      </c>
      <c r="BL111" s="187">
        <v>101.44068238381401</v>
      </c>
      <c r="BM111" s="187">
        <v>99.852635425820296</v>
      </c>
      <c r="BN111" s="187">
        <v>113.968744676781</v>
      </c>
      <c r="BO111" s="186">
        <v>85.800139811552995</v>
      </c>
      <c r="BP111" s="186">
        <v>42.378914783816697</v>
      </c>
      <c r="BQ111" s="186">
        <v>50.606418339839003</v>
      </c>
      <c r="BR111" s="186">
        <v>55.809685961508102</v>
      </c>
      <c r="BS111" s="186">
        <v>43.430381470479098</v>
      </c>
      <c r="BT111" s="186">
        <v>171.41155494884501</v>
      </c>
      <c r="BU111" s="186">
        <v>144.63711615487301</v>
      </c>
      <c r="BV111" s="186">
        <v>157.21287938803599</v>
      </c>
      <c r="BW111" s="186">
        <v>193.932722135424</v>
      </c>
      <c r="BX111" s="186">
        <v>24.769948518526999</v>
      </c>
      <c r="BY111" s="186">
        <v>13.781941947407001</v>
      </c>
      <c r="BZ111" s="186">
        <v>16.516834728685101</v>
      </c>
      <c r="CA111" s="186">
        <v>15.9483726266321</v>
      </c>
      <c r="CB111" s="186">
        <v>13.384305738281499</v>
      </c>
      <c r="CC111" s="186">
        <v>16.539218643643501</v>
      </c>
      <c r="CD111" s="186">
        <v>15.045793153271999</v>
      </c>
      <c r="CE111" s="186">
        <v>11.316323954199</v>
      </c>
      <c r="CF111" s="186">
        <v>11.307014337917</v>
      </c>
      <c r="CG111" s="186">
        <v>28.253882447646799</v>
      </c>
      <c r="CH111" s="186">
        <v>27.799390462334699</v>
      </c>
      <c r="CI111" s="186">
        <v>28.514972224011601</v>
      </c>
      <c r="CJ111" s="186">
        <v>25.8037979190828</v>
      </c>
      <c r="CK111" s="186">
        <v>26.2792116682044</v>
      </c>
      <c r="CL111" s="186">
        <v>10.3669064548353</v>
      </c>
      <c r="CM111" s="186">
        <v>10.908985123954301</v>
      </c>
      <c r="CN111" s="186">
        <v>7.5072560157779398</v>
      </c>
      <c r="CO111" s="186">
        <v>6.1681890087821998</v>
      </c>
      <c r="CP111" s="113">
        <v>43.385809225056001</v>
      </c>
      <c r="CQ111" s="113">
        <v>68.415952351926293</v>
      </c>
      <c r="CR111" s="113">
        <v>84.422532545419401</v>
      </c>
      <c r="CS111" s="113">
        <v>100.445987834721</v>
      </c>
      <c r="CT111" s="113">
        <v>118.132498360315</v>
      </c>
      <c r="CU111" s="113">
        <v>121.503603281854</v>
      </c>
      <c r="CV111" s="113">
        <v>114.651127352373</v>
      </c>
      <c r="CW111" s="113">
        <v>112.655363560512</v>
      </c>
      <c r="CX111" s="113">
        <v>107.00677147362499</v>
      </c>
      <c r="CY111" s="186">
        <v>-14.4726499727779</v>
      </c>
      <c r="CZ111" s="186">
        <v>0.143896827604094</v>
      </c>
      <c r="DA111" s="186">
        <v>0.28860809157613998</v>
      </c>
      <c r="DB111" s="186">
        <v>0.28404209078375797</v>
      </c>
      <c r="DC111" s="186">
        <v>0.310786910145465</v>
      </c>
      <c r="DD111" s="186">
        <v>0.362930384058471</v>
      </c>
      <c r="DE111" s="186">
        <v>0.33158980969914398</v>
      </c>
      <c r="DF111" s="186">
        <v>0.29427114621078099</v>
      </c>
      <c r="DG111" s="186">
        <v>0.24884545694390001</v>
      </c>
      <c r="DH111" s="186">
        <v>-11.3780951353015</v>
      </c>
      <c r="DI111" s="186">
        <v>3.84987651876052</v>
      </c>
      <c r="DJ111" s="186">
        <v>4.3725656061358604</v>
      </c>
      <c r="DK111" s="186">
        <v>4.6803574014836498</v>
      </c>
      <c r="DL111" s="186">
        <v>5.0950252279966302</v>
      </c>
      <c r="DM111" s="186">
        <v>5.6955908533451902</v>
      </c>
      <c r="DN111" s="186">
        <v>6.5531827130486402</v>
      </c>
      <c r="DO111" s="186">
        <v>6.6192235120692198</v>
      </c>
      <c r="DP111" s="186">
        <v>5.7730294917128502</v>
      </c>
      <c r="DQ111" s="187">
        <v>127.67379843926101</v>
      </c>
      <c r="DR111" s="187">
        <v>111.204970894393</v>
      </c>
      <c r="DS111" s="187">
        <v>114.19811091033201</v>
      </c>
      <c r="DT111" s="187">
        <v>113.060854741637</v>
      </c>
      <c r="DU111" s="187">
        <v>109.409271076807</v>
      </c>
      <c r="DV111" s="187">
        <v>112.620930041615</v>
      </c>
      <c r="DW111" s="187">
        <v>109.678226321141</v>
      </c>
      <c r="DX111" s="187">
        <v>105.253598196065</v>
      </c>
      <c r="DY111" s="187">
        <v>106.13776695028599</v>
      </c>
      <c r="DZ111" s="113">
        <v>246</v>
      </c>
      <c r="EA111" s="113">
        <v>247</v>
      </c>
      <c r="EB111" s="113">
        <v>247</v>
      </c>
      <c r="EC111" s="113">
        <v>242</v>
      </c>
      <c r="ED111" s="113">
        <v>259</v>
      </c>
      <c r="EE111" s="113">
        <v>239</v>
      </c>
      <c r="EF111" s="113">
        <v>232</v>
      </c>
      <c r="EG111" s="113">
        <v>245</v>
      </c>
      <c r="EH111" s="113">
        <v>246</v>
      </c>
      <c r="EI111" s="112">
        <v>362.55691056910598</v>
      </c>
      <c r="EJ111" s="112">
        <v>-213.18623481781401</v>
      </c>
      <c r="EK111" s="112">
        <v>-532.85425101214605</v>
      </c>
      <c r="EL111" s="112">
        <v>-853.859504132231</v>
      </c>
      <c r="EM111" s="112">
        <v>-636.72586872586896</v>
      </c>
      <c r="EN111" s="112">
        <v>-1004.45188284519</v>
      </c>
      <c r="EO111" s="112">
        <v>-1206.9051724137901</v>
      </c>
      <c r="EP111" s="112">
        <v>-1213.4081632653099</v>
      </c>
      <c r="EQ111" s="114">
        <v>-1795.8089430894299</v>
      </c>
    </row>
    <row r="112" spans="1:147" x14ac:dyDescent="0.25">
      <c r="A112" s="110" t="s">
        <v>324</v>
      </c>
      <c r="B112" s="110">
        <v>5913</v>
      </c>
      <c r="C112" s="110"/>
      <c r="D112" s="185">
        <v>125.684100871425</v>
      </c>
      <c r="E112" s="185">
        <v>100</v>
      </c>
      <c r="F112" s="185">
        <v>100</v>
      </c>
      <c r="G112" s="185">
        <v>53.396616596106</v>
      </c>
      <c r="H112" s="185">
        <v>94.061435154660003</v>
      </c>
      <c r="I112" s="185">
        <v>196.926697528754</v>
      </c>
      <c r="J112" s="185">
        <v>127.748072947271</v>
      </c>
      <c r="K112" s="185">
        <v>103.210181369095</v>
      </c>
      <c r="L112" s="185">
        <v>-9875.7314558712606</v>
      </c>
      <c r="M112" s="185">
        <v>14.605515803369199</v>
      </c>
      <c r="N112" s="185">
        <v>16.545002496582701</v>
      </c>
      <c r="O112" s="185">
        <v>2.6758879369968498</v>
      </c>
      <c r="P112" s="185">
        <v>10.855784721381999</v>
      </c>
      <c r="Q112" s="185">
        <v>3.08699265880447</v>
      </c>
      <c r="R112" s="185">
        <v>10.938259404464899</v>
      </c>
      <c r="S112" s="185">
        <v>5.3034106940221104</v>
      </c>
      <c r="T112" s="185">
        <v>7.5195561291861699</v>
      </c>
      <c r="U112" s="185">
        <v>-2.86799941348391</v>
      </c>
      <c r="V112" s="186">
        <v>12.0967650718397</v>
      </c>
      <c r="W112" s="186">
        <v>0</v>
      </c>
      <c r="X112" s="186">
        <v>0</v>
      </c>
      <c r="Y112" s="186">
        <v>18.570946954523102</v>
      </c>
      <c r="Z112" s="186">
        <v>3.8205899781442501</v>
      </c>
      <c r="AA112" s="186">
        <v>5.8705382734984104</v>
      </c>
      <c r="AB112" s="186">
        <v>4.1998174746233996</v>
      </c>
      <c r="AC112" s="186">
        <v>7.3027544363928101</v>
      </c>
      <c r="AD112" s="186">
        <v>2.82233732968067E-2</v>
      </c>
      <c r="AE112" s="186">
        <v>56.987506675835697</v>
      </c>
      <c r="AF112" s="186">
        <v>43.771090208333497</v>
      </c>
      <c r="AG112" s="186">
        <v>53.571078775908099</v>
      </c>
      <c r="AH112" s="186">
        <v>40.739899652459499</v>
      </c>
      <c r="AI112" s="186">
        <v>47.027618079128899</v>
      </c>
      <c r="AJ112" s="186">
        <v>38.012411112467397</v>
      </c>
      <c r="AK112" s="186">
        <v>67.409351535159004</v>
      </c>
      <c r="AL112" s="186">
        <v>61.959354264201899</v>
      </c>
      <c r="AM112" s="186">
        <v>53.245520085712698</v>
      </c>
      <c r="AN112" s="186">
        <v>0.34947045777003499</v>
      </c>
      <c r="AO112" s="186">
        <v>0.22915565197440799</v>
      </c>
      <c r="AP112" s="186">
        <v>-0.122362863131736</v>
      </c>
      <c r="AQ112" s="186">
        <v>7.2939889869152494E-2</v>
      </c>
      <c r="AR112" s="186">
        <v>-7.2993641284687504E-3</v>
      </c>
      <c r="AS112" s="186">
        <v>3.0015039380926499E-2</v>
      </c>
      <c r="AT112" s="186">
        <v>-0.135336415027035</v>
      </c>
      <c r="AU112" s="186">
        <v>-0.39736011827092299</v>
      </c>
      <c r="AV112" s="186">
        <v>-0.28408791517135201</v>
      </c>
      <c r="AW112" s="186">
        <v>10.3062677082389</v>
      </c>
      <c r="AX112" s="186">
        <v>6.9443927735755899</v>
      </c>
      <c r="AY112" s="186">
        <v>8.5872578146785195</v>
      </c>
      <c r="AZ112" s="186">
        <v>8.0484619080026292</v>
      </c>
      <c r="BA112" s="186">
        <v>9.7859131803598896</v>
      </c>
      <c r="BB112" s="186">
        <v>9.5842563669533103</v>
      </c>
      <c r="BC112" s="186">
        <v>6.9980359289928096</v>
      </c>
      <c r="BD112" s="186">
        <v>6.8922298303018099</v>
      </c>
      <c r="BE112" s="186">
        <v>6.0691086947840303</v>
      </c>
      <c r="BF112" s="187">
        <v>104.875378704832</v>
      </c>
      <c r="BG112" s="187">
        <v>110.901357234648</v>
      </c>
      <c r="BH112" s="187">
        <v>94.309625832219396</v>
      </c>
      <c r="BI112" s="187">
        <v>102.965690374188</v>
      </c>
      <c r="BJ112" s="187">
        <v>93.715242405138397</v>
      </c>
      <c r="BK112" s="187">
        <v>101.403439809178</v>
      </c>
      <c r="BL112" s="187">
        <v>98.2028964314527</v>
      </c>
      <c r="BM112" s="187">
        <v>100.230497997105</v>
      </c>
      <c r="BN112" s="187">
        <v>91.557308556983301</v>
      </c>
      <c r="BO112" s="186">
        <v>85.211664854155202</v>
      </c>
      <c r="BP112" s="186">
        <v>150.800224514766</v>
      </c>
      <c r="BQ112" s="186">
        <v>139.69807903302399</v>
      </c>
      <c r="BR112" s="186">
        <v>110.54228205361299</v>
      </c>
      <c r="BS112" s="186">
        <v>137.793436554951</v>
      </c>
      <c r="BT112" s="186">
        <v>152.99398435366001</v>
      </c>
      <c r="BU112" s="186">
        <v>95.905285242964396</v>
      </c>
      <c r="BV112" s="186">
        <v>91.747001014707493</v>
      </c>
      <c r="BW112" s="186">
        <v>116.177387188061</v>
      </c>
      <c r="BX112" s="186">
        <v>14.531510516656599</v>
      </c>
      <c r="BY112" s="186">
        <v>15.8114348770196</v>
      </c>
      <c r="BZ112" s="186">
        <v>13.438413922391399</v>
      </c>
      <c r="CA112" s="186">
        <v>12.423847996348499</v>
      </c>
      <c r="CB112" s="186">
        <v>10.022496608900299</v>
      </c>
      <c r="CC112" s="186">
        <v>9.3663451696559008</v>
      </c>
      <c r="CD112" s="186">
        <v>6.8457480155750003</v>
      </c>
      <c r="CE112" s="186">
        <v>7.7055248236380196</v>
      </c>
      <c r="CF112" s="186">
        <v>4.6282893096199302</v>
      </c>
      <c r="CG112" s="186">
        <v>16.786692562816999</v>
      </c>
      <c r="CH112" s="186">
        <v>11.140927798853401</v>
      </c>
      <c r="CI112" s="186">
        <v>10.0572561872854</v>
      </c>
      <c r="CJ112" s="186">
        <v>11.424187352230501</v>
      </c>
      <c r="CK112" s="186">
        <v>7.5997233100669099</v>
      </c>
      <c r="CL112" s="186">
        <v>6.4242610086832199</v>
      </c>
      <c r="CM112" s="186">
        <v>7.2122451606168401</v>
      </c>
      <c r="CN112" s="186">
        <v>8.4307314595618497</v>
      </c>
      <c r="CO112" s="186">
        <v>4.1032466795523401</v>
      </c>
      <c r="CP112" s="113">
        <v>80.297804059968001</v>
      </c>
      <c r="CQ112" s="113">
        <v>67.9920066663189</v>
      </c>
      <c r="CR112" s="113">
        <v>62.494059965925601</v>
      </c>
      <c r="CS112" s="113">
        <v>52.728505410135298</v>
      </c>
      <c r="CT112" s="113">
        <v>47.9181832010078</v>
      </c>
      <c r="CU112" s="113">
        <v>44.223662792597999</v>
      </c>
      <c r="CV112" s="113">
        <v>49.1645847854913</v>
      </c>
      <c r="CW112" s="113">
        <v>51.0915170056387</v>
      </c>
      <c r="CX112" s="113">
        <v>53.754392490173998</v>
      </c>
      <c r="CY112" s="186">
        <v>0.56670903160681596</v>
      </c>
      <c r="CZ112" s="186">
        <v>0.483780897826947</v>
      </c>
      <c r="DA112" s="186">
        <v>0.33573824591648999</v>
      </c>
      <c r="DB112" s="186">
        <v>0.21538338644207899</v>
      </c>
      <c r="DC112" s="186">
        <v>0.11187699088208899</v>
      </c>
      <c r="DD112" s="186">
        <v>5.1414266240023501E-2</v>
      </c>
      <c r="DE112" s="186">
        <v>-2.8962294659962601E-2</v>
      </c>
      <c r="DF112" s="186">
        <v>-9.0210757318446202E-2</v>
      </c>
      <c r="DG112" s="186">
        <v>-0.16873306034395499</v>
      </c>
      <c r="DH112" s="186">
        <v>9.3511403419058698</v>
      </c>
      <c r="DI112" s="186">
        <v>8.8414148756312603</v>
      </c>
      <c r="DJ112" s="186">
        <v>8.7378293163533307</v>
      </c>
      <c r="DK112" s="186">
        <v>8.3971628351320309</v>
      </c>
      <c r="DL112" s="186">
        <v>8.6254310630346307</v>
      </c>
      <c r="DM112" s="186">
        <v>8.5121698721139794</v>
      </c>
      <c r="DN112" s="186">
        <v>8.5618222370310395</v>
      </c>
      <c r="DO112" s="186">
        <v>8.2069408758245501</v>
      </c>
      <c r="DP112" s="186">
        <v>7.7515503287517999</v>
      </c>
      <c r="DQ112" s="187">
        <v>106.097507809801</v>
      </c>
      <c r="DR112" s="187">
        <v>108.054140495925</v>
      </c>
      <c r="DS112" s="187">
        <v>105.30342021624</v>
      </c>
      <c r="DT112" s="187">
        <v>104.429991838086</v>
      </c>
      <c r="DU112" s="187">
        <v>101.532060448545</v>
      </c>
      <c r="DV112" s="187">
        <v>100.913865433777</v>
      </c>
      <c r="DW112" s="187">
        <v>98.284892732001097</v>
      </c>
      <c r="DX112" s="187">
        <v>99.411852826850705</v>
      </c>
      <c r="DY112" s="187">
        <v>96.812924265027902</v>
      </c>
      <c r="DZ112" s="113">
        <v>738</v>
      </c>
      <c r="EA112" s="113">
        <v>728</v>
      </c>
      <c r="EB112" s="113">
        <v>765</v>
      </c>
      <c r="EC112" s="113">
        <v>779</v>
      </c>
      <c r="ED112" s="113">
        <v>813</v>
      </c>
      <c r="EE112" s="113">
        <v>809</v>
      </c>
      <c r="EF112" s="113">
        <v>823</v>
      </c>
      <c r="EG112" s="113">
        <v>829</v>
      </c>
      <c r="EH112" s="113">
        <v>891</v>
      </c>
      <c r="EI112" s="112">
        <v>-1175.42953929539</v>
      </c>
      <c r="EJ112" s="112">
        <v>-1940.47802197802</v>
      </c>
      <c r="EK112" s="112">
        <v>-2166.3176470588201</v>
      </c>
      <c r="EL112" s="112">
        <v>-1864.7573812580199</v>
      </c>
      <c r="EM112" s="112">
        <v>-1780.6396063960599</v>
      </c>
      <c r="EN112" s="112">
        <v>-1986.61804697157</v>
      </c>
      <c r="EO112" s="112">
        <v>-1994.1081409477499</v>
      </c>
      <c r="EP112" s="112">
        <v>-1978.7297949336601</v>
      </c>
      <c r="EQ112" s="114">
        <v>-1750.0202020202</v>
      </c>
    </row>
    <row r="113" spans="1:147" x14ac:dyDescent="0.25">
      <c r="A113" s="110" t="s">
        <v>323</v>
      </c>
      <c r="B113" s="110">
        <v>5715</v>
      </c>
      <c r="C113" s="110"/>
      <c r="D113" s="185">
        <v>212.49146482548699</v>
      </c>
      <c r="E113" s="185">
        <v>81.694094357329206</v>
      </c>
      <c r="F113" s="185">
        <v>82.004469642234895</v>
      </c>
      <c r="G113" s="185">
        <v>167.265694083385</v>
      </c>
      <c r="H113" s="185">
        <v>-65.468523183905901</v>
      </c>
      <c r="I113" s="185">
        <v>71.576411352207501</v>
      </c>
      <c r="J113" s="185">
        <v>11.531116161484601</v>
      </c>
      <c r="K113" s="185">
        <v>94.456579297880893</v>
      </c>
      <c r="L113" s="185">
        <v>1230.29063569802</v>
      </c>
      <c r="M113" s="185">
        <v>26.959900850987498</v>
      </c>
      <c r="N113" s="185">
        <v>14.5118631603991</v>
      </c>
      <c r="O113" s="185">
        <v>10.4977542890311</v>
      </c>
      <c r="P113" s="185">
        <v>17.549370168414701</v>
      </c>
      <c r="Q113" s="185">
        <v>-3.7629390224283998</v>
      </c>
      <c r="R113" s="185">
        <v>16.800672004603801</v>
      </c>
      <c r="S113" s="185">
        <v>3.3501329960437598</v>
      </c>
      <c r="T113" s="185">
        <v>9.4423532747584495</v>
      </c>
      <c r="U113" s="185">
        <v>13.351865245965699</v>
      </c>
      <c r="V113" s="186">
        <v>14.8145571999693</v>
      </c>
      <c r="W113" s="186">
        <v>19.564673759104</v>
      </c>
      <c r="X113" s="186">
        <v>12.9114630664592</v>
      </c>
      <c r="Y113" s="186">
        <v>13.291124247666501</v>
      </c>
      <c r="Z113" s="186">
        <v>6.8427191939840597</v>
      </c>
      <c r="AA113" s="186">
        <v>22.168575072574001</v>
      </c>
      <c r="AB113" s="186">
        <v>30.6431504786609</v>
      </c>
      <c r="AC113" s="186">
        <v>14.4763442355371</v>
      </c>
      <c r="AD113" s="186">
        <v>3.5766598453445</v>
      </c>
      <c r="AE113" s="186">
        <v>27.462220412644999</v>
      </c>
      <c r="AF113" s="186">
        <v>132.28066223314499</v>
      </c>
      <c r="AG113" s="186">
        <v>134.05671427379801</v>
      </c>
      <c r="AH113" s="186">
        <v>103.807069436078</v>
      </c>
      <c r="AI113" s="186">
        <v>116.336450015913</v>
      </c>
      <c r="AJ113" s="186">
        <v>82.873498786017294</v>
      </c>
      <c r="AK113" s="186">
        <v>94.137376655267602</v>
      </c>
      <c r="AL113" s="186">
        <v>98.775817178519404</v>
      </c>
      <c r="AM113" s="186">
        <v>82.482039404375101</v>
      </c>
      <c r="AN113" s="186">
        <v>8.5551199696079605E-2</v>
      </c>
      <c r="AO113" s="186">
        <v>1.9160432943677399</v>
      </c>
      <c r="AP113" s="186">
        <v>1.63773518785906</v>
      </c>
      <c r="AQ113" s="186">
        <v>1.5843199760772699</v>
      </c>
      <c r="AR113" s="186">
        <v>1.81412969734229</v>
      </c>
      <c r="AS113" s="186">
        <v>0.96320287503840296</v>
      </c>
      <c r="AT113" s="186">
        <v>1.27427393214866</v>
      </c>
      <c r="AU113" s="186">
        <v>1.2247366300959199</v>
      </c>
      <c r="AV113" s="186">
        <v>1.27111677264037</v>
      </c>
      <c r="AW113" s="186">
        <v>3.3261377417185898</v>
      </c>
      <c r="AX113" s="186">
        <v>5.1551815249774702</v>
      </c>
      <c r="AY113" s="186">
        <v>4.5524589454664</v>
      </c>
      <c r="AZ113" s="186">
        <v>4.2545230733090502</v>
      </c>
      <c r="BA113" s="186">
        <v>4.3598802423858301</v>
      </c>
      <c r="BB113" s="186">
        <v>3.42353804723788</v>
      </c>
      <c r="BC113" s="186">
        <v>3.41304426504268</v>
      </c>
      <c r="BD113" s="186">
        <v>4.7224630207868401</v>
      </c>
      <c r="BE113" s="186">
        <v>4.19740887821228</v>
      </c>
      <c r="BF113" s="187">
        <v>131.09478496031801</v>
      </c>
      <c r="BG113" s="187">
        <v>112.704908706165</v>
      </c>
      <c r="BH113" s="187">
        <v>108.205231581104</v>
      </c>
      <c r="BI113" s="187">
        <v>117.48005983639101</v>
      </c>
      <c r="BJ113" s="187">
        <v>94.065687456079303</v>
      </c>
      <c r="BK113" s="187">
        <v>116.741057521824</v>
      </c>
      <c r="BL113" s="187">
        <v>101.2262175745</v>
      </c>
      <c r="BM113" s="187">
        <v>106.32035074512601</v>
      </c>
      <c r="BN113" s="187">
        <v>111.639005092169</v>
      </c>
      <c r="BO113" s="186">
        <v>92.149569111664803</v>
      </c>
      <c r="BP113" s="186">
        <v>73.569377780173099</v>
      </c>
      <c r="BQ113" s="186">
        <v>95.014986363008006</v>
      </c>
      <c r="BR113" s="186">
        <v>92.613136759434596</v>
      </c>
      <c r="BS113" s="186">
        <v>116.709912842525</v>
      </c>
      <c r="BT113" s="186">
        <v>79.976241158839201</v>
      </c>
      <c r="BU113" s="186">
        <v>55.6699188868742</v>
      </c>
      <c r="BV113" s="186">
        <v>56.432798630038597</v>
      </c>
      <c r="BW113" s="186">
        <v>59.920336129584101</v>
      </c>
      <c r="BX113" s="186">
        <v>11.9531263889732</v>
      </c>
      <c r="BY113" s="186">
        <v>11.278796454663</v>
      </c>
      <c r="BZ113" s="186">
        <v>12.110447542336701</v>
      </c>
      <c r="CA113" s="186">
        <v>12.819093484216999</v>
      </c>
      <c r="CB113" s="186">
        <v>13.813903206037001</v>
      </c>
      <c r="CC113" s="186">
        <v>11.632778499599899</v>
      </c>
      <c r="CD113" s="186">
        <v>9.4609161968895705</v>
      </c>
      <c r="CE113" s="186">
        <v>9.2704606778963292</v>
      </c>
      <c r="CF113" s="186">
        <v>8.5479446416798304</v>
      </c>
      <c r="CG113" s="186">
        <v>13.6211390442735</v>
      </c>
      <c r="CH113" s="186">
        <v>15.9549030289059</v>
      </c>
      <c r="CI113" s="186">
        <v>14.0525296059966</v>
      </c>
      <c r="CJ113" s="186">
        <v>14.651539384534001</v>
      </c>
      <c r="CK113" s="186">
        <v>13.344782391584401</v>
      </c>
      <c r="CL113" s="186">
        <v>15.3274939576183</v>
      </c>
      <c r="CM113" s="186">
        <v>18.601150064672101</v>
      </c>
      <c r="CN113" s="186">
        <v>18.805579088801402</v>
      </c>
      <c r="CO113" s="186">
        <v>17.047478329167198</v>
      </c>
      <c r="CP113" s="113">
        <v>31.315672483813401</v>
      </c>
      <c r="CQ113" s="113">
        <v>48.406415658361198</v>
      </c>
      <c r="CR113" s="113">
        <v>72.712502333882597</v>
      </c>
      <c r="CS113" s="113">
        <v>88.603782293956598</v>
      </c>
      <c r="CT113" s="113">
        <v>99.593428001319396</v>
      </c>
      <c r="CU113" s="113">
        <v>111.47847306902899</v>
      </c>
      <c r="CV113" s="113">
        <v>104.508392285171</v>
      </c>
      <c r="CW113" s="113">
        <v>98.096718120522596</v>
      </c>
      <c r="CX113" s="113">
        <v>93.6204072174868</v>
      </c>
      <c r="CY113" s="186">
        <v>0.17268686285554999</v>
      </c>
      <c r="CZ113" s="186">
        <v>0.44857829569199997</v>
      </c>
      <c r="DA113" s="186">
        <v>0.65287822856658395</v>
      </c>
      <c r="DB113" s="186">
        <v>1.05228886084087</v>
      </c>
      <c r="DC113" s="186">
        <v>1.3533158460485</v>
      </c>
      <c r="DD113" s="186">
        <v>1.5382297155784399</v>
      </c>
      <c r="DE113" s="186">
        <v>1.4221028884172</v>
      </c>
      <c r="DF113" s="186">
        <v>1.34590323312557</v>
      </c>
      <c r="DG113" s="186">
        <v>1.2835844655635</v>
      </c>
      <c r="DH113" s="186">
        <v>5.8304280106763704</v>
      </c>
      <c r="DI113" s="186">
        <v>5.1979196603156899</v>
      </c>
      <c r="DJ113" s="186">
        <v>4.3877046017210297</v>
      </c>
      <c r="DK113" s="186">
        <v>4.0330493330077601</v>
      </c>
      <c r="DL113" s="186">
        <v>4.2783018704437801</v>
      </c>
      <c r="DM113" s="186">
        <v>4.2772442381539504</v>
      </c>
      <c r="DN113" s="186">
        <v>3.9559215270550898</v>
      </c>
      <c r="DO113" s="186">
        <v>3.9933092099074101</v>
      </c>
      <c r="DP113" s="186">
        <v>3.9867708949965701</v>
      </c>
      <c r="DQ113" s="187">
        <v>106.718329996184</v>
      </c>
      <c r="DR113" s="187">
        <v>106.985575077506</v>
      </c>
      <c r="DS113" s="187">
        <v>109.141258337639</v>
      </c>
      <c r="DT113" s="187">
        <v>110.911880115709</v>
      </c>
      <c r="DU113" s="187">
        <v>112.21948700122699</v>
      </c>
      <c r="DV113" s="187">
        <v>109.76197060186</v>
      </c>
      <c r="DW113" s="187">
        <v>107.442657719401</v>
      </c>
      <c r="DX113" s="187">
        <v>107.092815769369</v>
      </c>
      <c r="DY113" s="187">
        <v>106.20757602154799</v>
      </c>
      <c r="DZ113" s="113">
        <v>1008</v>
      </c>
      <c r="EA113" s="113">
        <v>1014</v>
      </c>
      <c r="EB113" s="113">
        <v>998</v>
      </c>
      <c r="EC113" s="113">
        <v>1039</v>
      </c>
      <c r="ED113" s="113">
        <v>1078</v>
      </c>
      <c r="EE113" s="113">
        <v>1085</v>
      </c>
      <c r="EF113" s="113">
        <v>1090</v>
      </c>
      <c r="EG113" s="113">
        <v>1128</v>
      </c>
      <c r="EH113" s="113">
        <v>1146</v>
      </c>
      <c r="EI113" s="112">
        <v>-3574.7926587301599</v>
      </c>
      <c r="EJ113" s="112">
        <v>-3370.4733727810599</v>
      </c>
      <c r="EK113" s="112">
        <v>-3291.80360721443</v>
      </c>
      <c r="EL113" s="112">
        <v>-3590.5004812319498</v>
      </c>
      <c r="EM113" s="112">
        <v>-2998.7912801484199</v>
      </c>
      <c r="EN113" s="112">
        <v>-2515.6202764977002</v>
      </c>
      <c r="EO113" s="112">
        <v>-976.08440366972502</v>
      </c>
      <c r="EP113" s="112">
        <v>-913.60904255319099</v>
      </c>
      <c r="EQ113" s="114">
        <v>-1651.93542757417</v>
      </c>
    </row>
    <row r="114" spans="1:147" x14ac:dyDescent="0.25">
      <c r="A114" s="110" t="s">
        <v>322</v>
      </c>
      <c r="B114" s="110">
        <v>5855</v>
      </c>
      <c r="C114" s="110"/>
      <c r="D114" s="185">
        <v>161.52388496098399</v>
      </c>
      <c r="E114" s="185">
        <v>27.851331923612999</v>
      </c>
      <c r="F114" s="185">
        <v>-238.55528841378</v>
      </c>
      <c r="G114" s="185">
        <v>71.504779658382901</v>
      </c>
      <c r="H114" s="185">
        <v>-61.347850355211399</v>
      </c>
      <c r="I114" s="185">
        <v>135.10684153491999</v>
      </c>
      <c r="J114" s="185">
        <v>-239.151653412173</v>
      </c>
      <c r="K114" s="185">
        <v>-895.50007600157301</v>
      </c>
      <c r="L114" s="185">
        <v>411.30844242749203</v>
      </c>
      <c r="M114" s="185">
        <v>15.135009282462599</v>
      </c>
      <c r="N114" s="185">
        <v>5.26552332272116</v>
      </c>
      <c r="O114" s="185">
        <v>-5.1435025044795397</v>
      </c>
      <c r="P114" s="185">
        <v>5.4100032290154898</v>
      </c>
      <c r="Q114" s="185">
        <v>-6.5881300322907004</v>
      </c>
      <c r="R114" s="185">
        <v>0.78297256505064505</v>
      </c>
      <c r="S114" s="185">
        <v>-4.2507728713695103</v>
      </c>
      <c r="T114" s="185">
        <v>-9.4285932563803794</v>
      </c>
      <c r="U114" s="185">
        <v>2.87554114939456</v>
      </c>
      <c r="V114" s="186">
        <v>10.013891499302799</v>
      </c>
      <c r="W114" s="186">
        <v>16.650722145342801</v>
      </c>
      <c r="X114" s="186">
        <v>2.0094258804789198</v>
      </c>
      <c r="Y114" s="186">
        <v>8.2908322121779001</v>
      </c>
      <c r="Z114" s="186">
        <v>9.2199273715675503</v>
      </c>
      <c r="AA114" s="186">
        <v>0.62147732610516204</v>
      </c>
      <c r="AB114" s="186">
        <v>2.3974290799997999</v>
      </c>
      <c r="AC114" s="186">
        <v>0.95299690566747697</v>
      </c>
      <c r="AD114" s="186">
        <v>0.85880089164483098</v>
      </c>
      <c r="AE114" s="186">
        <v>102.503693279275</v>
      </c>
      <c r="AF114" s="186">
        <v>202.152494113595</v>
      </c>
      <c r="AG114" s="186">
        <v>201.089492417271</v>
      </c>
      <c r="AH114" s="186">
        <v>174.39347124967</v>
      </c>
      <c r="AI114" s="186">
        <v>200.56416716590601</v>
      </c>
      <c r="AJ114" s="186">
        <v>156.67952143428599</v>
      </c>
      <c r="AK114" s="186">
        <v>179.543673121609</v>
      </c>
      <c r="AL114" s="186">
        <v>188.577589664209</v>
      </c>
      <c r="AM114" s="186">
        <v>181.49261318819001</v>
      </c>
      <c r="AN114" s="186">
        <v>-0.230203423629979</v>
      </c>
      <c r="AO114" s="186">
        <v>0.63466941150899503</v>
      </c>
      <c r="AP114" s="186">
        <v>1.7423105730696</v>
      </c>
      <c r="AQ114" s="186">
        <v>1.49572036844117</v>
      </c>
      <c r="AR114" s="186">
        <v>1.3552836957576699</v>
      </c>
      <c r="AS114" s="186">
        <v>-1.0206641081274399</v>
      </c>
      <c r="AT114" s="186">
        <v>1.21307286818116</v>
      </c>
      <c r="AU114" s="186">
        <v>1.06036257672751</v>
      </c>
      <c r="AV114" s="186">
        <v>0.95200962659489996</v>
      </c>
      <c r="AW114" s="186">
        <v>3.2336066787233499</v>
      </c>
      <c r="AX114" s="186">
        <v>2.0583957909745898</v>
      </c>
      <c r="AY114" s="186">
        <v>3.77363590448266</v>
      </c>
      <c r="AZ114" s="186">
        <v>4.5134668564093801</v>
      </c>
      <c r="BA114" s="186">
        <v>3.6119841779945099</v>
      </c>
      <c r="BB114" s="186">
        <v>1.02876003438782</v>
      </c>
      <c r="BC114" s="186">
        <v>3.5126160140750899</v>
      </c>
      <c r="BD114" s="186">
        <v>3.408146018904</v>
      </c>
      <c r="BE114" s="186">
        <v>3.1631769412658302</v>
      </c>
      <c r="BF114" s="187">
        <v>113.21335907883901</v>
      </c>
      <c r="BG114" s="187">
        <v>103.995290640162</v>
      </c>
      <c r="BH114" s="187">
        <v>93.305489205066493</v>
      </c>
      <c r="BI114" s="187">
        <v>102.450888221287</v>
      </c>
      <c r="BJ114" s="187">
        <v>91.873903913387593</v>
      </c>
      <c r="BK114" s="187">
        <v>98.749391320116203</v>
      </c>
      <c r="BL114" s="187">
        <v>93.852372744536495</v>
      </c>
      <c r="BM114" s="187">
        <v>89.4643478971674</v>
      </c>
      <c r="BN114" s="187">
        <v>100.668814149643</v>
      </c>
      <c r="BO114" s="186">
        <v>75.141677169909002</v>
      </c>
      <c r="BP114" s="186">
        <v>42.948845810933499</v>
      </c>
      <c r="BQ114" s="186">
        <v>36.653888585596299</v>
      </c>
      <c r="BR114" s="186">
        <v>-13.2098266704667</v>
      </c>
      <c r="BS114" s="186">
        <v>30.720730519339199</v>
      </c>
      <c r="BT114" s="186">
        <v>2.0266556547529602</v>
      </c>
      <c r="BU114" s="186">
        <v>-38.192382389952797</v>
      </c>
      <c r="BV114" s="186">
        <v>-63.660228083619501</v>
      </c>
      <c r="BW114" s="186">
        <v>-113.796428409483</v>
      </c>
      <c r="BX114" s="186">
        <v>4.9356183769686899</v>
      </c>
      <c r="BY114" s="186">
        <v>3.8844718920225101</v>
      </c>
      <c r="BZ114" s="186">
        <v>3.1344733009508898</v>
      </c>
      <c r="CA114" s="186">
        <v>-1.21730353128944</v>
      </c>
      <c r="CB114" s="186">
        <v>2.98690628719786</v>
      </c>
      <c r="CC114" s="186">
        <v>0.156416718832109</v>
      </c>
      <c r="CD114" s="186">
        <v>-1.68812088098484</v>
      </c>
      <c r="CE114" s="186">
        <v>-2.63820347885212</v>
      </c>
      <c r="CF114" s="186">
        <v>-3.09029733414352</v>
      </c>
      <c r="CG114" s="186">
        <v>6.6734178397659702</v>
      </c>
      <c r="CH114" s="186">
        <v>8.7985655517188004</v>
      </c>
      <c r="CI114" s="186">
        <v>8.2595332271501203</v>
      </c>
      <c r="CJ114" s="186">
        <v>8.5474699713340598</v>
      </c>
      <c r="CK114" s="186">
        <v>9.3226262944136895</v>
      </c>
      <c r="CL114" s="186">
        <v>7.3799986007826002</v>
      </c>
      <c r="CM114" s="186">
        <v>4.5145893172349503</v>
      </c>
      <c r="CN114" s="186">
        <v>4.2209109273443204</v>
      </c>
      <c r="CO114" s="186">
        <v>2.7556327095783302</v>
      </c>
      <c r="CP114" s="113">
        <v>36.707117083444601</v>
      </c>
      <c r="CQ114" s="113">
        <v>78.519616049606995</v>
      </c>
      <c r="CR114" s="113">
        <v>113.772212350583</v>
      </c>
      <c r="CS114" s="113">
        <v>150.08415990171599</v>
      </c>
      <c r="CT114" s="113">
        <v>175.741934740706</v>
      </c>
      <c r="CU114" s="113">
        <v>185.473826716415</v>
      </c>
      <c r="CV114" s="113">
        <v>181.14185414289</v>
      </c>
      <c r="CW114" s="113">
        <v>179.050657293706</v>
      </c>
      <c r="CX114" s="113">
        <v>180.51514390827799</v>
      </c>
      <c r="CY114" s="186">
        <v>-1.6144338652029899</v>
      </c>
      <c r="CZ114" s="186">
        <v>-1.42714626104838</v>
      </c>
      <c r="DA114" s="186">
        <v>-0.91961858472184399</v>
      </c>
      <c r="DB114" s="186">
        <v>0.689763621835917</v>
      </c>
      <c r="DC114" s="186">
        <v>1.00341794883216</v>
      </c>
      <c r="DD114" s="186">
        <v>0.78133068010776296</v>
      </c>
      <c r="DE114" s="186">
        <v>0.89525688012048898</v>
      </c>
      <c r="DF114" s="186">
        <v>0.77581782839651903</v>
      </c>
      <c r="DG114" s="186">
        <v>0.66767930352938198</v>
      </c>
      <c r="DH114" s="186">
        <v>0.447194429054938</v>
      </c>
      <c r="DI114" s="186">
        <v>0.88880933042696098</v>
      </c>
      <c r="DJ114" s="186">
        <v>1.1488381971947501</v>
      </c>
      <c r="DK114" s="186">
        <v>3.0784269830345599</v>
      </c>
      <c r="DL114" s="186">
        <v>3.4588096286262902</v>
      </c>
      <c r="DM114" s="186">
        <v>2.95121175878519</v>
      </c>
      <c r="DN114" s="186">
        <v>3.23184117298677</v>
      </c>
      <c r="DO114" s="186">
        <v>3.1698244528843</v>
      </c>
      <c r="DP114" s="186">
        <v>2.8963442938804298</v>
      </c>
      <c r="DQ114" s="187">
        <v>102.959032379852</v>
      </c>
      <c r="DR114" s="187">
        <v>101.593510776833</v>
      </c>
      <c r="DS114" s="187">
        <v>101.07750287770401</v>
      </c>
      <c r="DT114" s="187">
        <v>96.519537435300407</v>
      </c>
      <c r="DU114" s="187">
        <v>100.534354781121</v>
      </c>
      <c r="DV114" s="187">
        <v>98.026275872032997</v>
      </c>
      <c r="DW114" s="187">
        <v>96.131010256530104</v>
      </c>
      <c r="DX114" s="187">
        <v>95.208888684348594</v>
      </c>
      <c r="DY114" s="187">
        <v>94.949663187806095</v>
      </c>
      <c r="DZ114" s="113">
        <v>559</v>
      </c>
      <c r="EA114" s="113">
        <v>612</v>
      </c>
      <c r="EB114" s="113">
        <v>636</v>
      </c>
      <c r="EC114" s="113">
        <v>633</v>
      </c>
      <c r="ED114" s="113">
        <v>640</v>
      </c>
      <c r="EE114" s="113">
        <v>635</v>
      </c>
      <c r="EF114" s="113">
        <v>639</v>
      </c>
      <c r="EG114" s="113">
        <v>628</v>
      </c>
      <c r="EH114" s="113">
        <v>634</v>
      </c>
      <c r="EI114" s="112">
        <v>-14340.4973166369</v>
      </c>
      <c r="EJ114" s="112">
        <v>-11760.683006535901</v>
      </c>
      <c r="EK114" s="112">
        <v>-10383.1242138365</v>
      </c>
      <c r="EL114" s="112">
        <v>-10205.240126382299</v>
      </c>
      <c r="EM114" s="112">
        <v>-8528.0125000000007</v>
      </c>
      <c r="EN114" s="112">
        <v>-8618.0173228346393</v>
      </c>
      <c r="EO114" s="112">
        <v>-7964.2895148669804</v>
      </c>
      <c r="EP114" s="112">
        <v>-6998.3519108280298</v>
      </c>
      <c r="EQ114" s="114">
        <v>-7071.0110410094603</v>
      </c>
    </row>
    <row r="115" spans="1:147" x14ac:dyDescent="0.25">
      <c r="A115" s="110" t="s">
        <v>321</v>
      </c>
      <c r="B115" s="110">
        <v>5518</v>
      </c>
      <c r="C115" s="110"/>
      <c r="D115" s="185">
        <v>69.049192459506699</v>
      </c>
      <c r="E115" s="185">
        <v>100</v>
      </c>
      <c r="F115" s="185">
        <v>86.652991031559296</v>
      </c>
      <c r="G115" s="185">
        <v>89.365134121155407</v>
      </c>
      <c r="H115" s="185">
        <v>44.051650048923797</v>
      </c>
      <c r="I115" s="185">
        <v>28.631383856232599</v>
      </c>
      <c r="J115" s="185">
        <v>178.29968938972399</v>
      </c>
      <c r="K115" s="185">
        <v>245.221127325932</v>
      </c>
      <c r="L115" s="185">
        <v>455.81241237651199</v>
      </c>
      <c r="M115" s="185">
        <v>11.472581846856199</v>
      </c>
      <c r="N115" s="185">
        <v>20.280282924425599</v>
      </c>
      <c r="O115" s="185">
        <v>11.254055273522701</v>
      </c>
      <c r="P115" s="185">
        <v>9.8341162833952893</v>
      </c>
      <c r="Q115" s="185">
        <v>7.8490033893325704</v>
      </c>
      <c r="R115" s="185">
        <v>7.7724120332861304</v>
      </c>
      <c r="S115" s="185">
        <v>26.457803199936802</v>
      </c>
      <c r="T115" s="185">
        <v>29.0181002947729</v>
      </c>
      <c r="U115" s="185">
        <v>24.619092202953599</v>
      </c>
      <c r="V115" s="186">
        <v>16.281701298942899</v>
      </c>
      <c r="W115" s="186">
        <v>16.603192450419101</v>
      </c>
      <c r="X115" s="186">
        <v>12.8735416853433</v>
      </c>
      <c r="Y115" s="186">
        <v>12.146903627651399</v>
      </c>
      <c r="Z115" s="186">
        <v>17.406951369576699</v>
      </c>
      <c r="AA115" s="186">
        <v>29.150974295851899</v>
      </c>
      <c r="AB115" s="186">
        <v>19.081089184149501</v>
      </c>
      <c r="AC115" s="186">
        <v>15.5598565713548</v>
      </c>
      <c r="AD115" s="186">
        <v>7.40587235500404</v>
      </c>
      <c r="AE115" s="186">
        <v>220.86945689116101</v>
      </c>
      <c r="AF115" s="186">
        <v>166.010707702654</v>
      </c>
      <c r="AG115" s="186">
        <v>185.54973286337901</v>
      </c>
      <c r="AH115" s="186">
        <v>187.46420809204801</v>
      </c>
      <c r="AI115" s="186">
        <v>196.939698811455</v>
      </c>
      <c r="AJ115" s="186">
        <v>235.988899879104</v>
      </c>
      <c r="AK115" s="186">
        <v>175.52835618454299</v>
      </c>
      <c r="AL115" s="186">
        <v>160.91760609358201</v>
      </c>
      <c r="AM115" s="186">
        <v>151.091449787171</v>
      </c>
      <c r="AN115" s="186">
        <v>5.3002515981399698</v>
      </c>
      <c r="AO115" s="186">
        <v>4.4277965293901804</v>
      </c>
      <c r="AP115" s="186">
        <v>4.4356794632706702</v>
      </c>
      <c r="AQ115" s="186">
        <v>3.3438501831024601</v>
      </c>
      <c r="AR115" s="186">
        <v>2.0542789192284001</v>
      </c>
      <c r="AS115" s="186">
        <v>2.0278421940222402</v>
      </c>
      <c r="AT115" s="186">
        <v>2.0058820865663698</v>
      </c>
      <c r="AU115" s="186">
        <v>1.2114364563915501</v>
      </c>
      <c r="AV115" s="186">
        <v>0.96827797588857001</v>
      </c>
      <c r="AW115" s="186">
        <v>12.4921293342084</v>
      </c>
      <c r="AX115" s="186">
        <v>13.4195744107252</v>
      </c>
      <c r="AY115" s="186">
        <v>9.4754893382138103</v>
      </c>
      <c r="AZ115" s="186">
        <v>8.2099792697145606</v>
      </c>
      <c r="BA115" s="186">
        <v>7.2161014232750498</v>
      </c>
      <c r="BB115" s="186">
        <v>6.80390233694171</v>
      </c>
      <c r="BC115" s="186">
        <v>7.0121900666762702</v>
      </c>
      <c r="BD115" s="186">
        <v>5.2735802399949101</v>
      </c>
      <c r="BE115" s="186">
        <v>6.1978304753995701</v>
      </c>
      <c r="BF115" s="187">
        <v>104.472142119572</v>
      </c>
      <c r="BG115" s="187">
        <v>112.724964858186</v>
      </c>
      <c r="BH115" s="187">
        <v>106.626001584972</v>
      </c>
      <c r="BI115" s="187">
        <v>105.227698885694</v>
      </c>
      <c r="BJ115" s="187">
        <v>102.76138625516801</v>
      </c>
      <c r="BK115" s="187">
        <v>103.088907036482</v>
      </c>
      <c r="BL115" s="187">
        <v>127.30987084223599</v>
      </c>
      <c r="BM115" s="187">
        <v>133.255082318436</v>
      </c>
      <c r="BN115" s="187">
        <v>124.05338107511299</v>
      </c>
      <c r="BO115" s="186">
        <v>72.150066676959099</v>
      </c>
      <c r="BP115" s="186">
        <v>127.21780858077101</v>
      </c>
      <c r="BQ115" s="186">
        <v>120.64787683087199</v>
      </c>
      <c r="BR115" s="186">
        <v>133.02231143214701</v>
      </c>
      <c r="BS115" s="186">
        <v>118.84243650218301</v>
      </c>
      <c r="BT115" s="186">
        <v>93.027052338975906</v>
      </c>
      <c r="BU115" s="186">
        <v>80.838957487819002</v>
      </c>
      <c r="BV115" s="186">
        <v>108.02937039936501</v>
      </c>
      <c r="BW115" s="186">
        <v>137.592536602237</v>
      </c>
      <c r="BX115" s="186">
        <v>9.2752555983415697</v>
      </c>
      <c r="BY115" s="186">
        <v>10.989558268028601</v>
      </c>
      <c r="BZ115" s="186">
        <v>12.1132601340808</v>
      </c>
      <c r="CA115" s="186">
        <v>12.686286328605901</v>
      </c>
      <c r="CB115" s="186">
        <v>12.314966391076499</v>
      </c>
      <c r="CC115" s="186">
        <v>11.5900521874402</v>
      </c>
      <c r="CD115" s="186">
        <v>13.437385897783701</v>
      </c>
      <c r="CE115" s="186">
        <v>17.451657629353299</v>
      </c>
      <c r="CF115" s="186">
        <v>20.2914379410403</v>
      </c>
      <c r="CG115" s="186">
        <v>13.951582715208099</v>
      </c>
      <c r="CH115" s="186">
        <v>14.4695590713638</v>
      </c>
      <c r="CI115" s="186">
        <v>14.9036434382426</v>
      </c>
      <c r="CJ115" s="186">
        <v>14.384630907978201</v>
      </c>
      <c r="CK115" s="186">
        <v>15.106806041317499</v>
      </c>
      <c r="CL115" s="186">
        <v>18.175470023942299</v>
      </c>
      <c r="CM115" s="186">
        <v>18.6610995201756</v>
      </c>
      <c r="CN115" s="186">
        <v>19.094293877871198</v>
      </c>
      <c r="CO115" s="186">
        <v>18.271730543235002</v>
      </c>
      <c r="CP115" s="113">
        <v>223.88769278485699</v>
      </c>
      <c r="CQ115" s="113">
        <v>214.70372579240299</v>
      </c>
      <c r="CR115" s="113">
        <v>206.57932450303599</v>
      </c>
      <c r="CS115" s="113">
        <v>196.42060046959099</v>
      </c>
      <c r="CT115" s="113">
        <v>190.50989639612001</v>
      </c>
      <c r="CU115" s="113">
        <v>193.703257095911</v>
      </c>
      <c r="CV115" s="113">
        <v>195.011522252703</v>
      </c>
      <c r="CW115" s="113">
        <v>188.760451716565</v>
      </c>
      <c r="CX115" s="113">
        <v>180.94950266947399</v>
      </c>
      <c r="CY115" s="186">
        <v>6.0894830861383298</v>
      </c>
      <c r="CZ115" s="186">
        <v>5.6354437365920997</v>
      </c>
      <c r="DA115" s="186">
        <v>5.1987837675686404</v>
      </c>
      <c r="DB115" s="186">
        <v>4.6157604105122196</v>
      </c>
      <c r="DC115" s="186">
        <v>3.9071771934108899</v>
      </c>
      <c r="DD115" s="186">
        <v>3.2844354149859099</v>
      </c>
      <c r="DE115" s="186">
        <v>2.7305288446170501</v>
      </c>
      <c r="DF115" s="186">
        <v>2.07368639098042</v>
      </c>
      <c r="DG115" s="186">
        <v>1.61930791102741</v>
      </c>
      <c r="DH115" s="186">
        <v>14.982133173285</v>
      </c>
      <c r="DI115" s="186">
        <v>14.564330610581001</v>
      </c>
      <c r="DJ115" s="186">
        <v>13.1827756003263</v>
      </c>
      <c r="DK115" s="186">
        <v>11.709267551614399</v>
      </c>
      <c r="DL115" s="186">
        <v>10.204225931711299</v>
      </c>
      <c r="DM115" s="186">
        <v>9.1206046813660908</v>
      </c>
      <c r="DN115" s="186">
        <v>7.70289375068654</v>
      </c>
      <c r="DO115" s="186">
        <v>6.8222305098940597</v>
      </c>
      <c r="DP115" s="186">
        <v>6.4502032592040202</v>
      </c>
      <c r="DQ115" s="187">
        <v>100.38407500332499</v>
      </c>
      <c r="DR115" s="187">
        <v>102.10402850761901</v>
      </c>
      <c r="DS115" s="187">
        <v>104.307120878457</v>
      </c>
      <c r="DT115" s="187">
        <v>105.92410107973799</v>
      </c>
      <c r="DU115" s="187">
        <v>106.403260602955</v>
      </c>
      <c r="DV115" s="187">
        <v>106.105167087404</v>
      </c>
      <c r="DW115" s="187">
        <v>109.247853753206</v>
      </c>
      <c r="DX115" s="187">
        <v>114.55162265375699</v>
      </c>
      <c r="DY115" s="187">
        <v>118.287960518136</v>
      </c>
      <c r="DZ115" s="113">
        <v>5372</v>
      </c>
      <c r="EA115" s="113">
        <v>5485</v>
      </c>
      <c r="EB115" s="113">
        <v>5606</v>
      </c>
      <c r="EC115" s="113">
        <v>5677</v>
      </c>
      <c r="ED115" s="113">
        <v>5728</v>
      </c>
      <c r="EE115" s="113">
        <v>5742</v>
      </c>
      <c r="EF115" s="113">
        <v>5725</v>
      </c>
      <c r="EG115" s="113">
        <v>5731</v>
      </c>
      <c r="EH115" s="113">
        <v>5739</v>
      </c>
      <c r="EI115" s="112">
        <v>6247.9002233804904</v>
      </c>
      <c r="EJ115" s="112">
        <v>4661.0902461258001</v>
      </c>
      <c r="EK115" s="112">
        <v>4649.7939707456298</v>
      </c>
      <c r="EL115" s="112">
        <v>4651.7241500792697</v>
      </c>
      <c r="EM115" s="112">
        <v>5114.5481843575399</v>
      </c>
      <c r="EN115" s="112">
        <v>6068.7938000696604</v>
      </c>
      <c r="EO115" s="112">
        <v>5320.7259388646298</v>
      </c>
      <c r="EP115" s="112">
        <v>4182.1549467806699</v>
      </c>
      <c r="EQ115" s="114">
        <v>2966.92507405471</v>
      </c>
    </row>
    <row r="116" spans="1:147" x14ac:dyDescent="0.25">
      <c r="A116" s="110" t="s">
        <v>320</v>
      </c>
      <c r="B116" s="110">
        <v>5633</v>
      </c>
      <c r="C116" s="110"/>
      <c r="D116" s="185">
        <v>16.362002800167499</v>
      </c>
      <c r="E116" s="185">
        <v>330.161117154642</v>
      </c>
      <c r="F116" s="185">
        <v>103.25496458011401</v>
      </c>
      <c r="G116" s="185">
        <v>30.008389745237402</v>
      </c>
      <c r="H116" s="185">
        <v>100</v>
      </c>
      <c r="I116" s="185">
        <v>-12.6647983572079</v>
      </c>
      <c r="J116" s="185">
        <v>8.9005369525935993</v>
      </c>
      <c r="K116" s="185">
        <v>8.0385708230194997</v>
      </c>
      <c r="L116" s="185">
        <v>100</v>
      </c>
      <c r="M116" s="185">
        <v>1.5901839484657101</v>
      </c>
      <c r="N116" s="185">
        <v>19.222615946504899</v>
      </c>
      <c r="O116" s="185">
        <v>13.1095002870463</v>
      </c>
      <c r="P116" s="185">
        <v>7.22983772081892</v>
      </c>
      <c r="Q116" s="185">
        <v>2.1483323949931799</v>
      </c>
      <c r="R116" s="185">
        <v>-4.8017071728733898</v>
      </c>
      <c r="S116" s="185">
        <v>3.0773262295207</v>
      </c>
      <c r="T116" s="185">
        <v>1.51153962569475</v>
      </c>
      <c r="U116" s="185">
        <v>28.7666747047511</v>
      </c>
      <c r="V116" s="186">
        <v>8.9881391123966701</v>
      </c>
      <c r="W116" s="186">
        <v>6.72311871310756</v>
      </c>
      <c r="X116" s="186">
        <v>12.748929742551301</v>
      </c>
      <c r="Y116" s="186">
        <v>20.887635402703399</v>
      </c>
      <c r="Z116" s="186">
        <v>8.9121670645679991</v>
      </c>
      <c r="AA116" s="186">
        <v>28.770004261872501</v>
      </c>
      <c r="AB116" s="186">
        <v>26.4405576132216</v>
      </c>
      <c r="AC116" s="186">
        <v>16.258076348562199</v>
      </c>
      <c r="AD116" s="186">
        <v>9.3653699174654506</v>
      </c>
      <c r="AE116" s="186">
        <v>0</v>
      </c>
      <c r="AF116" s="186">
        <v>0</v>
      </c>
      <c r="AG116" s="186">
        <v>0</v>
      </c>
      <c r="AH116" s="186">
        <v>0</v>
      </c>
      <c r="AI116" s="186">
        <v>0</v>
      </c>
      <c r="AJ116" s="186">
        <v>31.257921594324099</v>
      </c>
      <c r="AK116" s="186">
        <v>26.372982596676302</v>
      </c>
      <c r="AL116" s="186">
        <v>26.155163473744</v>
      </c>
      <c r="AM116" s="186">
        <v>20.431478720217299</v>
      </c>
      <c r="AN116" s="186">
        <v>-0.97084539342537002</v>
      </c>
      <c r="AO116" s="186">
        <v>-1.0413951577765399</v>
      </c>
      <c r="AP116" s="186">
        <v>-0.99243509828472798</v>
      </c>
      <c r="AQ116" s="186">
        <v>-0.91758448235477696</v>
      </c>
      <c r="AR116" s="186">
        <v>-0.89160732543056298</v>
      </c>
      <c r="AS116" s="186">
        <v>-0.80095122084424497</v>
      </c>
      <c r="AT116" s="186">
        <v>-0.62066190170950597</v>
      </c>
      <c r="AU116" s="186">
        <v>-0.43720415465486701</v>
      </c>
      <c r="AV116" s="186">
        <v>-0.31358723895278701</v>
      </c>
      <c r="AW116" s="186">
        <v>1.7582408378009898E-2</v>
      </c>
      <c r="AX116" s="186">
        <v>0.35157365512306998</v>
      </c>
      <c r="AY116" s="186">
        <v>0.59766769203600401</v>
      </c>
      <c r="AZ116" s="186">
        <v>1.4427841684917</v>
      </c>
      <c r="BA116" s="186">
        <v>4.9427960385796603E-2</v>
      </c>
      <c r="BB116" s="186">
        <v>1.49971301780412</v>
      </c>
      <c r="BC116" s="186">
        <v>3.6754087301487499</v>
      </c>
      <c r="BD116" s="186">
        <v>13.164752973455499</v>
      </c>
      <c r="BE116" s="186">
        <v>3.7467607825094702</v>
      </c>
      <c r="BF116" s="187">
        <v>100.605396651627</v>
      </c>
      <c r="BG116" s="187">
        <v>121.69839339910899</v>
      </c>
      <c r="BH116" s="187">
        <v>113.019124057524</v>
      </c>
      <c r="BI116" s="187">
        <v>105.118719694329</v>
      </c>
      <c r="BJ116" s="187">
        <v>101.222055407033</v>
      </c>
      <c r="BK116" s="187">
        <v>93.368616255472006</v>
      </c>
      <c r="BL116" s="187">
        <v>98.795930645266196</v>
      </c>
      <c r="BM116" s="187">
        <v>89.213693111052905</v>
      </c>
      <c r="BN116" s="187">
        <v>132.81328726019399</v>
      </c>
      <c r="BO116" s="186">
        <v>63.455760733041899</v>
      </c>
      <c r="BP116" s="186">
        <v>106.21291841372999</v>
      </c>
      <c r="BQ116" s="186">
        <v>141.744055819019</v>
      </c>
      <c r="BR116" s="186">
        <v>70.732108978484703</v>
      </c>
      <c r="BS116" s="186">
        <v>100.50170895327101</v>
      </c>
      <c r="BT116" s="186">
        <v>51.563556686470598</v>
      </c>
      <c r="BU116" s="186">
        <v>19.798680507761201</v>
      </c>
      <c r="BV116" s="186">
        <v>8.6085851850708401</v>
      </c>
      <c r="BW116" s="186">
        <v>50.235013094663898</v>
      </c>
      <c r="BX116" s="186">
        <v>4.6319491989193597</v>
      </c>
      <c r="BY116" s="186">
        <v>7.7483957472566898</v>
      </c>
      <c r="BZ116" s="186">
        <v>11.119113070353899</v>
      </c>
      <c r="CA116" s="186">
        <v>8.4666587743602193</v>
      </c>
      <c r="CB116" s="186">
        <v>8.9139063213594305</v>
      </c>
      <c r="CC116" s="186">
        <v>7.4616683965669797</v>
      </c>
      <c r="CD116" s="186">
        <v>4.1141212979033002</v>
      </c>
      <c r="CE116" s="186">
        <v>1.8806668650003999</v>
      </c>
      <c r="CF116" s="186">
        <v>7.8348366883641498</v>
      </c>
      <c r="CG116" s="186">
        <v>7.2411319039120601</v>
      </c>
      <c r="CH116" s="186">
        <v>7.4611035420905996</v>
      </c>
      <c r="CI116" s="186">
        <v>8.2398360550350294</v>
      </c>
      <c r="CJ116" s="186">
        <v>11.6384606549524</v>
      </c>
      <c r="CK116" s="186">
        <v>12.0794957174106</v>
      </c>
      <c r="CL116" s="186">
        <v>16.9574454954911</v>
      </c>
      <c r="CM116" s="186">
        <v>20.772748769140598</v>
      </c>
      <c r="CN116" s="186">
        <v>21.032631273578801</v>
      </c>
      <c r="CO116" s="186">
        <v>18.9961027630935</v>
      </c>
      <c r="CP116" s="113">
        <v>0</v>
      </c>
      <c r="CQ116" s="113">
        <v>0</v>
      </c>
      <c r="CR116" s="113">
        <v>0</v>
      </c>
      <c r="CS116" s="113">
        <v>0</v>
      </c>
      <c r="CT116" s="113">
        <v>0</v>
      </c>
      <c r="CU116" s="113">
        <v>6.1858195279165704</v>
      </c>
      <c r="CV116" s="113">
        <v>12.0220399970869</v>
      </c>
      <c r="CW116" s="113">
        <v>17.329150111648701</v>
      </c>
      <c r="CX116" s="113">
        <v>21.123056788655202</v>
      </c>
      <c r="CY116" s="186">
        <v>-1.61430779988712</v>
      </c>
      <c r="CZ116" s="186">
        <v>-1.2960953613008801</v>
      </c>
      <c r="DA116" s="186">
        <v>-1.07684840417546</v>
      </c>
      <c r="DB116" s="186">
        <v>-1.0221396970755701</v>
      </c>
      <c r="DC116" s="186">
        <v>-0.96294933574805097</v>
      </c>
      <c r="DD116" s="186">
        <v>-0.92952989494823701</v>
      </c>
      <c r="DE116" s="186">
        <v>-0.83679603873899999</v>
      </c>
      <c r="DF116" s="186">
        <v>-0.72087772390431804</v>
      </c>
      <c r="DG116" s="186">
        <v>-0.58259706839486702</v>
      </c>
      <c r="DH116" s="186">
        <v>-0.21719635985049701</v>
      </c>
      <c r="DI116" s="186">
        <v>-0.113683039238553</v>
      </c>
      <c r="DJ116" s="186">
        <v>0.197485534572407</v>
      </c>
      <c r="DK116" s="186">
        <v>0.51778394719299203</v>
      </c>
      <c r="DL116" s="186">
        <v>0.50551465050969202</v>
      </c>
      <c r="DM116" s="186">
        <v>0.78634328871537396</v>
      </c>
      <c r="DN116" s="186">
        <v>1.5316373319473999</v>
      </c>
      <c r="DO116" s="186">
        <v>4.2400142498627398</v>
      </c>
      <c r="DP116" s="186">
        <v>4.5980437742347204</v>
      </c>
      <c r="DQ116" s="187">
        <v>103.342977662583</v>
      </c>
      <c r="DR116" s="187">
        <v>107.027401438894</v>
      </c>
      <c r="DS116" s="187">
        <v>110.91981034129699</v>
      </c>
      <c r="DT116" s="187">
        <v>107.442239336692</v>
      </c>
      <c r="DU116" s="187">
        <v>108.044382170847</v>
      </c>
      <c r="DV116" s="187">
        <v>106.096062478997</v>
      </c>
      <c r="DW116" s="187">
        <v>101.776703627952</v>
      </c>
      <c r="DX116" s="187">
        <v>97.011817634743693</v>
      </c>
      <c r="DY116" s="187">
        <v>102.72656419944801</v>
      </c>
      <c r="DZ116" s="113">
        <v>2235</v>
      </c>
      <c r="EA116" s="113">
        <v>2405</v>
      </c>
      <c r="EB116" s="113">
        <v>2631</v>
      </c>
      <c r="EC116" s="113">
        <v>2731</v>
      </c>
      <c r="ED116" s="113">
        <v>2757</v>
      </c>
      <c r="EE116" s="113">
        <v>2789</v>
      </c>
      <c r="EF116" s="113">
        <v>2739</v>
      </c>
      <c r="EG116" s="113">
        <v>2743</v>
      </c>
      <c r="EH116" s="113">
        <v>2775</v>
      </c>
      <c r="EI116" s="112">
        <v>-7463.6277404921702</v>
      </c>
      <c r="EJ116" s="112">
        <v>-7666.4095634095602</v>
      </c>
      <c r="EK116" s="112">
        <v>-7021.1851007221603</v>
      </c>
      <c r="EL116" s="112">
        <v>-5961.2317832295903</v>
      </c>
      <c r="EM116" s="112">
        <v>-6179.1541530649301</v>
      </c>
      <c r="EN116" s="112">
        <v>-4121.5790605951997</v>
      </c>
      <c r="EO116" s="112">
        <v>-2584.1518802482701</v>
      </c>
      <c r="EP116" s="112">
        <v>-1595.4939846883001</v>
      </c>
      <c r="EQ116" s="114">
        <v>-3666.2371171171199</v>
      </c>
    </row>
    <row r="117" spans="1:147" x14ac:dyDescent="0.25">
      <c r="A117" s="110" t="s">
        <v>319</v>
      </c>
      <c r="B117" s="110">
        <v>5634</v>
      </c>
      <c r="C117" s="110"/>
      <c r="D117" s="185">
        <v>-46.521666829850602</v>
      </c>
      <c r="E117" s="185">
        <v>11.1891819960086</v>
      </c>
      <c r="F117" s="185">
        <v>165.76347166243201</v>
      </c>
      <c r="G117" s="185">
        <v>273.67844152046598</v>
      </c>
      <c r="H117" s="185">
        <v>43.209037061694502</v>
      </c>
      <c r="I117" s="185">
        <v>256.79126473460701</v>
      </c>
      <c r="J117" s="185">
        <v>177.34064658763</v>
      </c>
      <c r="K117" s="185">
        <v>-0.34136691324951202</v>
      </c>
      <c r="L117" s="185">
        <v>26.832365890306999</v>
      </c>
      <c r="M117" s="185">
        <v>-7.1535319131884298</v>
      </c>
      <c r="N117" s="185">
        <v>7.9120843398217398</v>
      </c>
      <c r="O117" s="185">
        <v>7.3811996135485503</v>
      </c>
      <c r="P117" s="185">
        <v>29.372552167598201</v>
      </c>
      <c r="Q117" s="185">
        <v>3.6016673563056001</v>
      </c>
      <c r="R117" s="185">
        <v>24.668509923216298</v>
      </c>
      <c r="S117" s="185">
        <v>14.2212233620766</v>
      </c>
      <c r="T117" s="185">
        <v>-6.1328738291716998E-2</v>
      </c>
      <c r="U117" s="185">
        <v>10.075825712336</v>
      </c>
      <c r="V117" s="186">
        <v>12.9064066737144</v>
      </c>
      <c r="W117" s="186">
        <v>43.778216826174699</v>
      </c>
      <c r="X117" s="186">
        <v>5.3143950347207598</v>
      </c>
      <c r="Y117" s="186">
        <v>13.1913857714004</v>
      </c>
      <c r="Z117" s="186">
        <v>8.1182867541785999</v>
      </c>
      <c r="AA117" s="186">
        <v>11.3099597323629</v>
      </c>
      <c r="AB117" s="186">
        <v>8.7407647862502902</v>
      </c>
      <c r="AC117" s="186">
        <v>15.883332033884001</v>
      </c>
      <c r="AD117" s="186">
        <v>29.457505536432599</v>
      </c>
      <c r="AE117" s="186">
        <v>107.10257738190499</v>
      </c>
      <c r="AF117" s="186">
        <v>161.033132714544</v>
      </c>
      <c r="AG117" s="186">
        <v>172.550421339076</v>
      </c>
      <c r="AH117" s="186">
        <v>121.584552270644</v>
      </c>
      <c r="AI117" s="186">
        <v>148.23032223146399</v>
      </c>
      <c r="AJ117" s="186">
        <v>112.997199327299</v>
      </c>
      <c r="AK117" s="186">
        <v>109.723368012206</v>
      </c>
      <c r="AL117" s="186">
        <v>143.12812560967799</v>
      </c>
      <c r="AM117" s="186">
        <v>165.39220696961101</v>
      </c>
      <c r="AN117" s="186">
        <v>1.19937676953209</v>
      </c>
      <c r="AO117" s="186">
        <v>1.3368329555395699</v>
      </c>
      <c r="AP117" s="186">
        <v>0.927368358063132</v>
      </c>
      <c r="AQ117" s="186">
        <v>0.73220704969370798</v>
      </c>
      <c r="AR117" s="186">
        <v>0.95048920039743001</v>
      </c>
      <c r="AS117" s="186">
        <v>0.64038944014613797</v>
      </c>
      <c r="AT117" s="186">
        <v>0.45204997223917998</v>
      </c>
      <c r="AU117" s="186">
        <v>0.46203783821449301</v>
      </c>
      <c r="AV117" s="186">
        <v>0.312961915108384</v>
      </c>
      <c r="AW117" s="186">
        <v>3.3495729998608299</v>
      </c>
      <c r="AX117" s="186">
        <v>6.7246704800075001</v>
      </c>
      <c r="AY117" s="186">
        <v>6.4535934334660503</v>
      </c>
      <c r="AZ117" s="186">
        <v>5.01421932736329</v>
      </c>
      <c r="BA117" s="186">
        <v>6.5643184253337097</v>
      </c>
      <c r="BB117" s="186">
        <v>5.0360079872139103</v>
      </c>
      <c r="BC117" s="186">
        <v>5.0687859999202702</v>
      </c>
      <c r="BD117" s="186">
        <v>6.0420420384369304</v>
      </c>
      <c r="BE117" s="186">
        <v>5.3147949376424704</v>
      </c>
      <c r="BF117" s="187">
        <v>91.488191012253395</v>
      </c>
      <c r="BG117" s="187">
        <v>102.58961325830001</v>
      </c>
      <c r="BH117" s="187">
        <v>101.89003529001801</v>
      </c>
      <c r="BI117" s="187">
        <v>133.49448895925099</v>
      </c>
      <c r="BJ117" s="187">
        <v>98.0275250499365</v>
      </c>
      <c r="BK117" s="187">
        <v>125.42785854624501</v>
      </c>
      <c r="BL117" s="187">
        <v>110.624957612773</v>
      </c>
      <c r="BM117" s="187">
        <v>94.659919914309597</v>
      </c>
      <c r="BN117" s="187">
        <v>105.34520664870701</v>
      </c>
      <c r="BO117" s="186">
        <v>44.718439169111797</v>
      </c>
      <c r="BP117" s="186">
        <v>20.947511828758099</v>
      </c>
      <c r="BQ117" s="186">
        <v>29.4097643864872</v>
      </c>
      <c r="BR117" s="186">
        <v>56.932360368868302</v>
      </c>
      <c r="BS117" s="186">
        <v>46.093056726859302</v>
      </c>
      <c r="BT117" s="186">
        <v>82.698278308378903</v>
      </c>
      <c r="BU117" s="186">
        <v>200.252864646403</v>
      </c>
      <c r="BV117" s="186">
        <v>134.216613779467</v>
      </c>
      <c r="BW117" s="186">
        <v>64.953462068265196</v>
      </c>
      <c r="BX117" s="186">
        <v>4.8880333564574103</v>
      </c>
      <c r="BY117" s="186">
        <v>5.2155630377898801</v>
      </c>
      <c r="BZ117" s="186">
        <v>6.7108727730100997</v>
      </c>
      <c r="CA117" s="186">
        <v>11.7597266310332</v>
      </c>
      <c r="CB117" s="186">
        <v>9.7572429263818599</v>
      </c>
      <c r="CC117" s="186">
        <v>16.004499347892502</v>
      </c>
      <c r="CD117" s="186">
        <v>16.933361678484399</v>
      </c>
      <c r="CE117" s="186">
        <v>14.82428517082</v>
      </c>
      <c r="CF117" s="186">
        <v>10.823265892803301</v>
      </c>
      <c r="CG117" s="186">
        <v>12.611885965849099</v>
      </c>
      <c r="CH117" s="186">
        <v>22.4608004458659</v>
      </c>
      <c r="CI117" s="186">
        <v>21.3424388698038</v>
      </c>
      <c r="CJ117" s="186">
        <v>20.469895144580999</v>
      </c>
      <c r="CK117" s="186">
        <v>19.324641641781401</v>
      </c>
      <c r="CL117" s="186">
        <v>18.986753552065899</v>
      </c>
      <c r="CM117" s="186">
        <v>9.4318592026196093</v>
      </c>
      <c r="CN117" s="186">
        <v>11.721918085835</v>
      </c>
      <c r="CO117" s="186">
        <v>15.953471353365799</v>
      </c>
      <c r="CP117" s="113">
        <v>94.374050347077699</v>
      </c>
      <c r="CQ117" s="113">
        <v>109.504359529166</v>
      </c>
      <c r="CR117" s="113">
        <v>125.820403853519</v>
      </c>
      <c r="CS117" s="113">
        <v>131.02013277839299</v>
      </c>
      <c r="CT117" s="113">
        <v>141.23145436598901</v>
      </c>
      <c r="CU117" s="113">
        <v>139.99920336930501</v>
      </c>
      <c r="CV117" s="113">
        <v>129.875967021137</v>
      </c>
      <c r="CW117" s="113">
        <v>126.21134075432499</v>
      </c>
      <c r="CX117" s="113">
        <v>135.37648711732399</v>
      </c>
      <c r="CY117" s="186">
        <v>2.1077221234233399</v>
      </c>
      <c r="CZ117" s="186">
        <v>1.79399571011345</v>
      </c>
      <c r="DA117" s="186">
        <v>1.3705941289580199</v>
      </c>
      <c r="DB117" s="186">
        <v>1.10439325561418</v>
      </c>
      <c r="DC117" s="186">
        <v>1.0068178463883399</v>
      </c>
      <c r="DD117" s="186">
        <v>0.88902277161883003</v>
      </c>
      <c r="DE117" s="186">
        <v>0.71934091922712395</v>
      </c>
      <c r="DF117" s="186">
        <v>0.63425772224902199</v>
      </c>
      <c r="DG117" s="186">
        <v>0.54670097495884395</v>
      </c>
      <c r="DH117" s="186">
        <v>4.2901774257923799</v>
      </c>
      <c r="DI117" s="186">
        <v>4.63634630483799</v>
      </c>
      <c r="DJ117" s="186">
        <v>4.8528011736921499</v>
      </c>
      <c r="DK117" s="186">
        <v>4.9540498633292298</v>
      </c>
      <c r="DL117" s="186">
        <v>5.6240543825176603</v>
      </c>
      <c r="DM117" s="186">
        <v>5.8488827127938103</v>
      </c>
      <c r="DN117" s="186">
        <v>5.5334838899737004</v>
      </c>
      <c r="DO117" s="186">
        <v>5.5010003846234703</v>
      </c>
      <c r="DP117" s="186">
        <v>5.5625712379346002</v>
      </c>
      <c r="DQ117" s="187">
        <v>102.780815179304</v>
      </c>
      <c r="DR117" s="187">
        <v>102.430902933973</v>
      </c>
      <c r="DS117" s="187">
        <v>103.336386495623</v>
      </c>
      <c r="DT117" s="187">
        <v>108.58950595936101</v>
      </c>
      <c r="DU117" s="187">
        <v>105.418518592146</v>
      </c>
      <c r="DV117" s="187">
        <v>112.415934613784</v>
      </c>
      <c r="DW117" s="187">
        <v>113.790522261555</v>
      </c>
      <c r="DX117" s="187">
        <v>111.05871917076399</v>
      </c>
      <c r="DY117" s="187">
        <v>106.16544756210899</v>
      </c>
      <c r="DZ117" s="113">
        <v>2550</v>
      </c>
      <c r="EA117" s="113">
        <v>2570</v>
      </c>
      <c r="EB117" s="113">
        <v>2585</v>
      </c>
      <c r="EC117" s="113">
        <v>2639</v>
      </c>
      <c r="ED117" s="113">
        <v>2712</v>
      </c>
      <c r="EE117" s="113">
        <v>3050</v>
      </c>
      <c r="EF117" s="113">
        <v>3077</v>
      </c>
      <c r="EG117" s="113">
        <v>3127</v>
      </c>
      <c r="EH117" s="113">
        <v>3142</v>
      </c>
      <c r="EI117" s="112">
        <v>1451.3894117647101</v>
      </c>
      <c r="EJ117" s="112">
        <v>4687.4046692606998</v>
      </c>
      <c r="EK117" s="112">
        <v>4507.7876208897496</v>
      </c>
      <c r="EL117" s="112">
        <v>3152.0090943539199</v>
      </c>
      <c r="EM117" s="112">
        <v>3316.2182890855502</v>
      </c>
      <c r="EN117" s="112">
        <v>2050.6075409836099</v>
      </c>
      <c r="EO117" s="112">
        <v>1670.7244068898301</v>
      </c>
      <c r="EP117" s="112">
        <v>2683.16597377678</v>
      </c>
      <c r="EQ117" s="114">
        <v>4170.5604710375601</v>
      </c>
    </row>
    <row r="118" spans="1:147" x14ac:dyDescent="0.25">
      <c r="A118" s="110" t="s">
        <v>318</v>
      </c>
      <c r="B118" s="110">
        <v>5482</v>
      </c>
      <c r="C118" s="110"/>
      <c r="D118" s="185">
        <v>-25.020498526153901</v>
      </c>
      <c r="E118" s="185">
        <v>404.81582445098599</v>
      </c>
      <c r="F118" s="185">
        <v>-736.57842462692702</v>
      </c>
      <c r="G118" s="185">
        <v>111.86396286100999</v>
      </c>
      <c r="H118" s="185">
        <v>84.758006445355406</v>
      </c>
      <c r="I118" s="185">
        <v>48.214268321705099</v>
      </c>
      <c r="J118" s="185">
        <v>86.1243393398058</v>
      </c>
      <c r="K118" s="185">
        <v>235.08677043780801</v>
      </c>
      <c r="L118" s="185">
        <v>461.77242187192701</v>
      </c>
      <c r="M118" s="185">
        <v>-0.80627141939678204</v>
      </c>
      <c r="N118" s="185">
        <v>17.529772031303199</v>
      </c>
      <c r="O118" s="185">
        <v>-54.490759276981102</v>
      </c>
      <c r="P118" s="185">
        <v>15.9154210376406</v>
      </c>
      <c r="Q118" s="185">
        <v>15.647124343167601</v>
      </c>
      <c r="R118" s="185">
        <v>8.7760053137952205</v>
      </c>
      <c r="S118" s="185">
        <v>5.5901720921854796</v>
      </c>
      <c r="T118" s="185">
        <v>8.7051834481923098</v>
      </c>
      <c r="U118" s="185">
        <v>9.2014218160972892</v>
      </c>
      <c r="V118" s="186">
        <v>3.09764408547889</v>
      </c>
      <c r="W118" s="186">
        <v>4.9995675798919104</v>
      </c>
      <c r="X118" s="186">
        <v>4.6943254352157497</v>
      </c>
      <c r="Y118" s="186">
        <v>14.670219307396801</v>
      </c>
      <c r="Z118" s="186">
        <v>20.350306412433099</v>
      </c>
      <c r="AA118" s="186">
        <v>17.579980494429702</v>
      </c>
      <c r="AB118" s="186">
        <v>6.4328805390058097</v>
      </c>
      <c r="AC118" s="186">
        <v>3.9862529287553699</v>
      </c>
      <c r="AD118" s="186">
        <v>2.1474359938100198</v>
      </c>
      <c r="AE118" s="186">
        <v>27.409802504222601</v>
      </c>
      <c r="AF118" s="186">
        <v>55.378381912653602</v>
      </c>
      <c r="AG118" s="186">
        <v>51.6173151327962</v>
      </c>
      <c r="AH118" s="186">
        <v>63.6997537858458</v>
      </c>
      <c r="AI118" s="186">
        <v>79.109629582651095</v>
      </c>
      <c r="AJ118" s="186">
        <v>51.381410268498598</v>
      </c>
      <c r="AK118" s="186">
        <v>63.551813892523597</v>
      </c>
      <c r="AL118" s="186">
        <v>55.554001144352398</v>
      </c>
      <c r="AM118" s="186">
        <v>50.462540203660403</v>
      </c>
      <c r="AN118" s="186">
        <v>2.6603984746424399E-2</v>
      </c>
      <c r="AO118" s="186">
        <v>-0.29587116728736401</v>
      </c>
      <c r="AP118" s="186">
        <v>-0.338065613844652</v>
      </c>
      <c r="AQ118" s="186">
        <v>-0.30302415338543998</v>
      </c>
      <c r="AR118" s="186">
        <v>-0.82200938771733001</v>
      </c>
      <c r="AS118" s="186">
        <v>-0.50988571834354501</v>
      </c>
      <c r="AT118" s="186">
        <v>-0.77169081879291301</v>
      </c>
      <c r="AU118" s="186">
        <v>-0.70110002732196197</v>
      </c>
      <c r="AV118" s="186">
        <v>-0.80375233798708601</v>
      </c>
      <c r="AW118" s="186">
        <v>2.8382992429426301</v>
      </c>
      <c r="AX118" s="186">
        <v>2.1709863570963002</v>
      </c>
      <c r="AY118" s="186">
        <v>3.0802069445422702</v>
      </c>
      <c r="AZ118" s="186">
        <v>2.9324737306042601</v>
      </c>
      <c r="BA118" s="186">
        <v>2.90346082865871</v>
      </c>
      <c r="BB118" s="186">
        <v>3.1666999770070898</v>
      </c>
      <c r="BC118" s="186">
        <v>4.1391883509782197</v>
      </c>
      <c r="BD118" s="186">
        <v>2.9916924620659802</v>
      </c>
      <c r="BE118" s="186">
        <v>3.1193912710107399</v>
      </c>
      <c r="BF118" s="187">
        <v>96.508360706041898</v>
      </c>
      <c r="BG118" s="187">
        <v>117.734198838927</v>
      </c>
      <c r="BH118" s="187">
        <v>63.3275961003799</v>
      </c>
      <c r="BI118" s="187">
        <v>114.521198157567</v>
      </c>
      <c r="BJ118" s="187">
        <v>113.535291063695</v>
      </c>
      <c r="BK118" s="187">
        <v>105.373427173538</v>
      </c>
      <c r="BL118" s="187">
        <v>100.68394082435699</v>
      </c>
      <c r="BM118" s="187">
        <v>105.276891974183</v>
      </c>
      <c r="BN118" s="187">
        <v>105.57240779488799</v>
      </c>
      <c r="BO118" s="186">
        <v>306.65734587367399</v>
      </c>
      <c r="BP118" s="186">
        <v>151.85339518942899</v>
      </c>
      <c r="BQ118" s="186">
        <v>-124.967087844991</v>
      </c>
      <c r="BR118" s="186">
        <v>-88.1127975746776</v>
      </c>
      <c r="BS118" s="186">
        <v>-6.55797741655633</v>
      </c>
      <c r="BT118" s="186">
        <v>11.8434388217853</v>
      </c>
      <c r="BU118" s="186">
        <v>-10.4742465604218</v>
      </c>
      <c r="BV118" s="186">
        <v>87.684673015705101</v>
      </c>
      <c r="BW118" s="186">
        <v>94.815439026072895</v>
      </c>
      <c r="BX118" s="186">
        <v>10.978332231287601</v>
      </c>
      <c r="BY118" s="186">
        <v>6.1606186059185397</v>
      </c>
      <c r="BZ118" s="186">
        <v>-6.0697584720671696</v>
      </c>
      <c r="CA118" s="186">
        <v>-5.7485457470685697</v>
      </c>
      <c r="CB118" s="186">
        <v>-0.61615451439569502</v>
      </c>
      <c r="CC118" s="186">
        <v>1.4788843274993599</v>
      </c>
      <c r="CD118" s="186">
        <v>-1.3872257918975199</v>
      </c>
      <c r="CE118" s="186">
        <v>10.964321583681</v>
      </c>
      <c r="CF118" s="186">
        <v>9.6210650697827695</v>
      </c>
      <c r="CG118" s="186">
        <v>3.8703221947615098</v>
      </c>
      <c r="CH118" s="186">
        <v>4.1501515674107496</v>
      </c>
      <c r="CI118" s="186">
        <v>4.4139000246045699</v>
      </c>
      <c r="CJ118" s="186">
        <v>5.8741037209497096</v>
      </c>
      <c r="CK118" s="186">
        <v>9.1054119002164704</v>
      </c>
      <c r="CL118" s="186">
        <v>11.9921358502964</v>
      </c>
      <c r="CM118" s="186">
        <v>12.3020065806581</v>
      </c>
      <c r="CN118" s="186">
        <v>13.1291836389831</v>
      </c>
      <c r="CO118" s="186">
        <v>10.907145014916001</v>
      </c>
      <c r="CP118" s="113">
        <v>52.234941676926098</v>
      </c>
      <c r="CQ118" s="113">
        <v>59.137482023152003</v>
      </c>
      <c r="CR118" s="113">
        <v>52.021850241326902</v>
      </c>
      <c r="CS118" s="113">
        <v>48.579473282035899</v>
      </c>
      <c r="CT118" s="113">
        <v>55.448320855568902</v>
      </c>
      <c r="CU118" s="113">
        <v>59.827923914483101</v>
      </c>
      <c r="CV118" s="113">
        <v>61.492965301112903</v>
      </c>
      <c r="CW118" s="113">
        <v>62.249366311109199</v>
      </c>
      <c r="CX118" s="113">
        <v>59.704286193168301</v>
      </c>
      <c r="CY118" s="186">
        <v>-8.6106003089934102E-2</v>
      </c>
      <c r="CZ118" s="186">
        <v>3.0543014831003999E-2</v>
      </c>
      <c r="DA118" s="186">
        <v>4.6974242778311196E-3</v>
      </c>
      <c r="DB118" s="186">
        <v>-0.10482916313169</v>
      </c>
      <c r="DC118" s="186">
        <v>-0.344184902161012</v>
      </c>
      <c r="DD118" s="186">
        <v>-0.450225099441386</v>
      </c>
      <c r="DE118" s="186">
        <v>-0.54240125713317</v>
      </c>
      <c r="DF118" s="186">
        <v>-0.61355539118172697</v>
      </c>
      <c r="DG118" s="186">
        <v>-0.71300555026776902</v>
      </c>
      <c r="DH118" s="186">
        <v>1.56381138030722</v>
      </c>
      <c r="DI118" s="186">
        <v>1.9457313381121699</v>
      </c>
      <c r="DJ118" s="186">
        <v>2.2459877892177902</v>
      </c>
      <c r="DK118" s="186">
        <v>2.3290051087294898</v>
      </c>
      <c r="DL118" s="186">
        <v>2.7683972747934602</v>
      </c>
      <c r="DM118" s="186">
        <v>2.8425862566912898</v>
      </c>
      <c r="DN118" s="186">
        <v>3.2253724926019798</v>
      </c>
      <c r="DO118" s="186">
        <v>3.2076373155113398</v>
      </c>
      <c r="DP118" s="186">
        <v>3.2467398021351701</v>
      </c>
      <c r="DQ118" s="187">
        <v>110.28813473619201</v>
      </c>
      <c r="DR118" s="187">
        <v>104.433658148294</v>
      </c>
      <c r="DS118" s="187">
        <v>92.326684187580796</v>
      </c>
      <c r="DT118" s="187">
        <v>92.436494725390602</v>
      </c>
      <c r="DU118" s="187">
        <v>96.405300199070993</v>
      </c>
      <c r="DV118" s="187">
        <v>98.218390075334995</v>
      </c>
      <c r="DW118" s="187">
        <v>95.097713314532697</v>
      </c>
      <c r="DX118" s="187">
        <v>107.692622840506</v>
      </c>
      <c r="DY118" s="187">
        <v>106.001058845025</v>
      </c>
      <c r="DZ118" s="113">
        <v>1020</v>
      </c>
      <c r="EA118" s="113">
        <v>1010</v>
      </c>
      <c r="EB118" s="113">
        <v>1039</v>
      </c>
      <c r="EC118" s="113">
        <v>1043</v>
      </c>
      <c r="ED118" s="113">
        <v>1091</v>
      </c>
      <c r="EE118" s="113">
        <v>1211</v>
      </c>
      <c r="EF118" s="113">
        <v>1222</v>
      </c>
      <c r="EG118" s="113">
        <v>1220</v>
      </c>
      <c r="EH118" s="113">
        <v>1198</v>
      </c>
      <c r="EI118" s="112">
        <v>-8896.0499999999993</v>
      </c>
      <c r="EJ118" s="112">
        <v>-10003.892079207901</v>
      </c>
      <c r="EK118" s="112">
        <v>-5675.1097208854699</v>
      </c>
      <c r="EL118" s="112">
        <v>-5766.5848513902201</v>
      </c>
      <c r="EM118" s="112">
        <v>-5337.9605866177799</v>
      </c>
      <c r="EN118" s="112">
        <v>-4188.6358381502896</v>
      </c>
      <c r="EO118" s="112">
        <v>-4105.0613747954203</v>
      </c>
      <c r="EP118" s="112">
        <v>-4393.3729508196702</v>
      </c>
      <c r="EQ118" s="114">
        <v>-4869.3706176961596</v>
      </c>
    </row>
    <row r="119" spans="1:147" x14ac:dyDescent="0.25">
      <c r="A119" s="110" t="s">
        <v>317</v>
      </c>
      <c r="B119" s="110">
        <v>5635</v>
      </c>
      <c r="C119" s="110"/>
      <c r="D119" s="185">
        <v>207.431375748226</v>
      </c>
      <c r="E119" s="185">
        <v>85.781143955337498</v>
      </c>
      <c r="F119" s="185">
        <v>50.948918689380903</v>
      </c>
      <c r="G119" s="185">
        <v>50.7617081702425</v>
      </c>
      <c r="H119" s="185">
        <v>62.231108337535197</v>
      </c>
      <c r="I119" s="185">
        <v>33.996590604435497</v>
      </c>
      <c r="J119" s="185">
        <v>30.4899891688334</v>
      </c>
      <c r="K119" s="185">
        <v>88.331816441331398</v>
      </c>
      <c r="L119" s="185">
        <v>96.722807116673394</v>
      </c>
      <c r="M119" s="185">
        <v>4.1059715303400903</v>
      </c>
      <c r="N119" s="185">
        <v>6.8087678827238296</v>
      </c>
      <c r="O119" s="185">
        <v>3.5239040464224098</v>
      </c>
      <c r="P119" s="185">
        <v>4.6958147880690504</v>
      </c>
      <c r="Q119" s="185">
        <v>7.3255199283033301</v>
      </c>
      <c r="R119" s="185">
        <v>6.5771546659994504</v>
      </c>
      <c r="S119" s="185">
        <v>6.6609739171393603</v>
      </c>
      <c r="T119" s="185">
        <v>9.7126281658616396</v>
      </c>
      <c r="U119" s="185">
        <v>12.703704924501</v>
      </c>
      <c r="V119" s="186">
        <v>2.6832072492677201</v>
      </c>
      <c r="W119" s="186">
        <v>7.9768788851584604</v>
      </c>
      <c r="X119" s="186">
        <v>7.9188043833318096</v>
      </c>
      <c r="Y119" s="186">
        <v>9.28582477950523</v>
      </c>
      <c r="Z119" s="186">
        <v>12.9078005062927</v>
      </c>
      <c r="AA119" s="186">
        <v>17.391170397420201</v>
      </c>
      <c r="AB119" s="186">
        <v>20.2624339172392</v>
      </c>
      <c r="AC119" s="186">
        <v>12.0315782365796</v>
      </c>
      <c r="AD119" s="186">
        <v>14.4893653530373</v>
      </c>
      <c r="AE119" s="186">
        <v>22.152473598385299</v>
      </c>
      <c r="AF119" s="186">
        <v>20.4474729954152</v>
      </c>
      <c r="AG119" s="186">
        <v>26.559606613447301</v>
      </c>
      <c r="AH119" s="186">
        <v>24.426160902543</v>
      </c>
      <c r="AI119" s="186">
        <v>17.0432996116783</v>
      </c>
      <c r="AJ119" s="186">
        <v>28.875008176687</v>
      </c>
      <c r="AK119" s="186">
        <v>46.279189536711598</v>
      </c>
      <c r="AL119" s="186">
        <v>40.451305074163997</v>
      </c>
      <c r="AM119" s="186">
        <v>27.1720699303727</v>
      </c>
      <c r="AN119" s="186">
        <v>8.9173141074436205E-2</v>
      </c>
      <c r="AO119" s="186">
        <v>-4.5785632006277201E-3</v>
      </c>
      <c r="AP119" s="186">
        <v>0.107953794742428</v>
      </c>
      <c r="AQ119" s="186">
        <v>-0.32732063104146403</v>
      </c>
      <c r="AR119" s="186">
        <v>-5.7212425108548799E-2</v>
      </c>
      <c r="AS119" s="186">
        <v>3.8380422561476897E-2</v>
      </c>
      <c r="AT119" s="186">
        <v>9.9172219661496405E-2</v>
      </c>
      <c r="AU119" s="186">
        <v>0.14975459637457</v>
      </c>
      <c r="AV119" s="186">
        <v>4.7201601578080099E-3</v>
      </c>
      <c r="AW119" s="186">
        <v>4.5853688128183299</v>
      </c>
      <c r="AX119" s="186">
        <v>4.2342144878056196</v>
      </c>
      <c r="AY119" s="186">
        <v>4.4998630028812396</v>
      </c>
      <c r="AZ119" s="186">
        <v>5.0228281470831897</v>
      </c>
      <c r="BA119" s="186">
        <v>4.4246879283195302</v>
      </c>
      <c r="BB119" s="186">
        <v>4.3492619446876404</v>
      </c>
      <c r="BC119" s="186">
        <v>4.6481847427540801</v>
      </c>
      <c r="BD119" s="186">
        <v>5.6681401416113903</v>
      </c>
      <c r="BE119" s="186">
        <v>4.5383180015005902</v>
      </c>
      <c r="BF119" s="187">
        <v>99.611293129983807</v>
      </c>
      <c r="BG119" s="187">
        <v>102.63776435178499</v>
      </c>
      <c r="BH119" s="187">
        <v>99.139463519315299</v>
      </c>
      <c r="BI119" s="187">
        <v>99.349919961374198</v>
      </c>
      <c r="BJ119" s="187">
        <v>102.926848087869</v>
      </c>
      <c r="BK119" s="187">
        <v>102.31882507652701</v>
      </c>
      <c r="BL119" s="187">
        <v>102.157528426223</v>
      </c>
      <c r="BM119" s="187">
        <v>104.37785993685</v>
      </c>
      <c r="BN119" s="187">
        <v>108.89700249302599</v>
      </c>
      <c r="BO119" s="186">
        <v>74.409079676485007</v>
      </c>
      <c r="BP119" s="186">
        <v>52.375365099681801</v>
      </c>
      <c r="BQ119" s="186">
        <v>52.255761070391898</v>
      </c>
      <c r="BR119" s="186">
        <v>53.239088552677302</v>
      </c>
      <c r="BS119" s="186">
        <v>68.2068540633759</v>
      </c>
      <c r="BT119" s="186">
        <v>51.462985824324797</v>
      </c>
      <c r="BU119" s="186">
        <v>41.171481193344199</v>
      </c>
      <c r="BV119" s="186">
        <v>48.639735991706999</v>
      </c>
      <c r="BW119" s="186">
        <v>58.761202162679098</v>
      </c>
      <c r="BX119" s="186">
        <v>9.3354179475326404</v>
      </c>
      <c r="BY119" s="186">
        <v>6.6544281294190597</v>
      </c>
      <c r="BZ119" s="186">
        <v>5.5885672869269598</v>
      </c>
      <c r="CA119" s="186">
        <v>4.4768432880303699</v>
      </c>
      <c r="CB119" s="186">
        <v>5.3531373599364098</v>
      </c>
      <c r="CC119" s="186">
        <v>5.8249141113917799</v>
      </c>
      <c r="CD119" s="186">
        <v>5.8403058764312297</v>
      </c>
      <c r="CE119" s="186">
        <v>7.1259787815294597</v>
      </c>
      <c r="CF119" s="186">
        <v>8.9133734188594094</v>
      </c>
      <c r="CG119" s="186">
        <v>12.4929911959814</v>
      </c>
      <c r="CH119" s="186">
        <v>12.318129585124201</v>
      </c>
      <c r="CI119" s="186">
        <v>10.639773604978201</v>
      </c>
      <c r="CJ119" s="186">
        <v>8.6490924877532898</v>
      </c>
      <c r="CK119" s="186">
        <v>8.5198608066818995</v>
      </c>
      <c r="CL119" s="186">
        <v>11.4639709452285</v>
      </c>
      <c r="CM119" s="186">
        <v>14.0582298097603</v>
      </c>
      <c r="CN119" s="186">
        <v>14.595685202636499</v>
      </c>
      <c r="CO119" s="186">
        <v>15.428894673060199</v>
      </c>
      <c r="CP119" s="113">
        <v>35.311823888485499</v>
      </c>
      <c r="CQ119" s="113">
        <v>30.2984923698457</v>
      </c>
      <c r="CR119" s="113">
        <v>27.3280485429427</v>
      </c>
      <c r="CS119" s="113">
        <v>24.109342095320098</v>
      </c>
      <c r="CT119" s="113">
        <v>22.037077279609299</v>
      </c>
      <c r="CU119" s="113">
        <v>23.507878420579001</v>
      </c>
      <c r="CV119" s="113">
        <v>28.987538627529599</v>
      </c>
      <c r="CW119" s="113">
        <v>32.057945538776998</v>
      </c>
      <c r="CX119" s="113">
        <v>32.109547064302198</v>
      </c>
      <c r="CY119" s="186">
        <v>0.410670770337492</v>
      </c>
      <c r="CZ119" s="186">
        <v>0.32052158097029598</v>
      </c>
      <c r="DA119" s="186">
        <v>0.23303734125893799</v>
      </c>
      <c r="DB119" s="186">
        <v>6.19403635303587E-2</v>
      </c>
      <c r="DC119" s="186">
        <v>-4.7268798457098402E-2</v>
      </c>
      <c r="DD119" s="186">
        <v>-5.1046717354996697E-2</v>
      </c>
      <c r="DE119" s="186">
        <v>-2.6195877082655899E-2</v>
      </c>
      <c r="DF119" s="186">
        <v>-7.5414338109528996E-3</v>
      </c>
      <c r="DG119" s="186">
        <v>4.8489168889704802E-2</v>
      </c>
      <c r="DH119" s="186">
        <v>4.0085938374032004</v>
      </c>
      <c r="DI119" s="186">
        <v>4.1509577193163896</v>
      </c>
      <c r="DJ119" s="186">
        <v>4.2558318895556697</v>
      </c>
      <c r="DK119" s="186">
        <v>4.4844942557121001</v>
      </c>
      <c r="DL119" s="186">
        <v>4.5600931204525796</v>
      </c>
      <c r="DM119" s="186">
        <v>4.5100027160565004</v>
      </c>
      <c r="DN119" s="186">
        <v>4.5868501018319696</v>
      </c>
      <c r="DO119" s="186">
        <v>4.8528690028002099</v>
      </c>
      <c r="DP119" s="186">
        <v>4.7466169920347898</v>
      </c>
      <c r="DQ119" s="187">
        <v>106.08672013669801</v>
      </c>
      <c r="DR119" s="187">
        <v>102.906058860551</v>
      </c>
      <c r="DS119" s="187">
        <v>101.59067915926499</v>
      </c>
      <c r="DT119" s="187">
        <v>100.05431888524301</v>
      </c>
      <c r="DU119" s="187">
        <v>100.751379041386</v>
      </c>
      <c r="DV119" s="187">
        <v>101.28004268534301</v>
      </c>
      <c r="DW119" s="187">
        <v>101.242508708621</v>
      </c>
      <c r="DX119" s="187">
        <v>102.318086171426</v>
      </c>
      <c r="DY119" s="187">
        <v>104.400747928969</v>
      </c>
      <c r="DZ119" s="113">
        <v>12009</v>
      </c>
      <c r="EA119" s="113">
        <v>12181</v>
      </c>
      <c r="EB119" s="113">
        <v>12288</v>
      </c>
      <c r="EC119" s="113">
        <v>12340</v>
      </c>
      <c r="ED119" s="113">
        <v>12560</v>
      </c>
      <c r="EE119" s="113">
        <v>12939</v>
      </c>
      <c r="EF119" s="113">
        <v>13089</v>
      </c>
      <c r="EG119" s="113">
        <v>13164</v>
      </c>
      <c r="EH119" s="113">
        <v>13214</v>
      </c>
      <c r="EI119" s="112">
        <v>-1396.99425430927</v>
      </c>
      <c r="EJ119" s="112">
        <v>-1327.4231179706101</v>
      </c>
      <c r="EK119" s="112">
        <v>-1159.92578125</v>
      </c>
      <c r="EL119" s="112">
        <v>-928.34538087520298</v>
      </c>
      <c r="EM119" s="112">
        <v>-683.57340764331195</v>
      </c>
      <c r="EN119" s="112">
        <v>-14.086637298091</v>
      </c>
      <c r="EO119" s="112">
        <v>788.34494613797801</v>
      </c>
      <c r="EP119" s="112">
        <v>860.95943482224197</v>
      </c>
      <c r="EQ119" s="114">
        <v>887.67504162252203</v>
      </c>
    </row>
    <row r="120" spans="1:147" x14ac:dyDescent="0.25">
      <c r="A120" s="110" t="s">
        <v>316</v>
      </c>
      <c r="B120" s="110">
        <v>5584</v>
      </c>
      <c r="C120" s="110"/>
      <c r="D120" s="185">
        <v>126.317459804709</v>
      </c>
      <c r="E120" s="185">
        <v>37.851960292516502</v>
      </c>
      <c r="F120" s="185">
        <v>96.776122410072702</v>
      </c>
      <c r="G120" s="185">
        <v>52.006684113585003</v>
      </c>
      <c r="H120" s="185">
        <v>0.64797955929874995</v>
      </c>
      <c r="I120" s="185">
        <v>101.119422096622</v>
      </c>
      <c r="J120" s="185">
        <v>79.256014500016605</v>
      </c>
      <c r="K120" s="185">
        <v>24.134520176820502</v>
      </c>
      <c r="L120" s="185">
        <v>31.130419638922799</v>
      </c>
      <c r="M120" s="185">
        <v>10.067796237549</v>
      </c>
      <c r="N120" s="185">
        <v>2.7902022077419901</v>
      </c>
      <c r="O120" s="185">
        <v>13.544964197075</v>
      </c>
      <c r="P120" s="185">
        <v>7.7523962767027301</v>
      </c>
      <c r="Q120" s="185">
        <v>0.10294372585286</v>
      </c>
      <c r="R120" s="185">
        <v>13.884245576281</v>
      </c>
      <c r="S120" s="185">
        <v>3.5743162899879302</v>
      </c>
      <c r="T120" s="185">
        <v>5.1170729079765502</v>
      </c>
      <c r="U120" s="185">
        <v>10.6464793931796</v>
      </c>
      <c r="V120" s="186">
        <v>8.3713701830650606</v>
      </c>
      <c r="W120" s="186">
        <v>7.0484531908083099</v>
      </c>
      <c r="X120" s="186">
        <v>13.933314157705601</v>
      </c>
      <c r="Y120" s="186">
        <v>13.933188214945501</v>
      </c>
      <c r="Z120" s="186">
        <v>13.9344386995708</v>
      </c>
      <c r="AA120" s="186">
        <v>14.060477106184701</v>
      </c>
      <c r="AB120" s="186">
        <v>6.6137004690107499</v>
      </c>
      <c r="AC120" s="186">
        <v>18.432854746478501</v>
      </c>
      <c r="AD120" s="186">
        <v>27.732482053418199</v>
      </c>
      <c r="AE120" s="186">
        <v>84.796813211821501</v>
      </c>
      <c r="AF120" s="186">
        <v>85.7842236585861</v>
      </c>
      <c r="AG120" s="186">
        <v>83.906242942746999</v>
      </c>
      <c r="AH120" s="186">
        <v>74.370435164894701</v>
      </c>
      <c r="AI120" s="186">
        <v>74.607732575782705</v>
      </c>
      <c r="AJ120" s="186">
        <v>64.3591705252515</v>
      </c>
      <c r="AK120" s="186">
        <v>73.9558544235461</v>
      </c>
      <c r="AL120" s="186">
        <v>78.0410508776028</v>
      </c>
      <c r="AM120" s="186">
        <v>96.638144690167493</v>
      </c>
      <c r="AN120" s="186">
        <v>1.28944990290052</v>
      </c>
      <c r="AO120" s="186">
        <v>1.0183850994169401</v>
      </c>
      <c r="AP120" s="186">
        <v>0.71153602351167999</v>
      </c>
      <c r="AQ120" s="186">
        <v>0.77398902969086603</v>
      </c>
      <c r="AR120" s="186">
        <v>0.75885773931230005</v>
      </c>
      <c r="AS120" s="186">
        <v>0.54353885057143303</v>
      </c>
      <c r="AT120" s="186">
        <v>0.60213262519619304</v>
      </c>
      <c r="AU120" s="186">
        <v>0.50575440533967597</v>
      </c>
      <c r="AV120" s="186">
        <v>0.607543282460833</v>
      </c>
      <c r="AW120" s="186">
        <v>9.7633219009877195</v>
      </c>
      <c r="AX120" s="186">
        <v>4.76111470609571</v>
      </c>
      <c r="AY120" s="186">
        <v>4.6925931778075602</v>
      </c>
      <c r="AZ120" s="186">
        <v>4.6181660533266298</v>
      </c>
      <c r="BA120" s="186">
        <v>4.8654063810454096</v>
      </c>
      <c r="BB120" s="186">
        <v>4.2709178930605001</v>
      </c>
      <c r="BC120" s="186">
        <v>5.1186092528495397</v>
      </c>
      <c r="BD120" s="186">
        <v>5.23615558550292</v>
      </c>
      <c r="BE120" s="186">
        <v>5.1063692246111003</v>
      </c>
      <c r="BF120" s="187">
        <v>101.61974090202</v>
      </c>
      <c r="BG120" s="187">
        <v>99.056459686426393</v>
      </c>
      <c r="BH120" s="187">
        <v>110.575320901003</v>
      </c>
      <c r="BI120" s="187">
        <v>104.06717248873299</v>
      </c>
      <c r="BJ120" s="187">
        <v>96.1505121248357</v>
      </c>
      <c r="BK120" s="187">
        <v>111.305110500784</v>
      </c>
      <c r="BL120" s="187">
        <v>99.066632039008894</v>
      </c>
      <c r="BM120" s="187">
        <v>100.38817195984301</v>
      </c>
      <c r="BN120" s="187">
        <v>106.55034764154399</v>
      </c>
      <c r="BO120" s="186">
        <v>120.751087351142</v>
      </c>
      <c r="BP120" s="186">
        <v>105.84982786064499</v>
      </c>
      <c r="BQ120" s="186">
        <v>108.032493307194</v>
      </c>
      <c r="BR120" s="186">
        <v>132.06055205040701</v>
      </c>
      <c r="BS120" s="186">
        <v>57.0743230888163</v>
      </c>
      <c r="BT120" s="186">
        <v>60.0300606329983</v>
      </c>
      <c r="BU120" s="186">
        <v>63.741575983316203</v>
      </c>
      <c r="BV120" s="186">
        <v>45.502224531068997</v>
      </c>
      <c r="BW120" s="186">
        <v>38.785303504403402</v>
      </c>
      <c r="BX120" s="186">
        <v>16.452703696054002</v>
      </c>
      <c r="BY120" s="186">
        <v>14.140766460207701</v>
      </c>
      <c r="BZ120" s="186">
        <v>14.3256740312218</v>
      </c>
      <c r="CA120" s="186">
        <v>14.271447286829501</v>
      </c>
      <c r="CB120" s="186">
        <v>6.9091482190815503</v>
      </c>
      <c r="CC120" s="186">
        <v>7.9600815454498104</v>
      </c>
      <c r="CD120" s="186">
        <v>8.0094819122301004</v>
      </c>
      <c r="CE120" s="186">
        <v>6.3908282980618996</v>
      </c>
      <c r="CF120" s="186">
        <v>7.0342219696110897</v>
      </c>
      <c r="CG120" s="186">
        <v>14.264517856056999</v>
      </c>
      <c r="CH120" s="186">
        <v>13.6962273680475</v>
      </c>
      <c r="CI120" s="186">
        <v>13.536488817453201</v>
      </c>
      <c r="CJ120" s="186">
        <v>11.3228899755205</v>
      </c>
      <c r="CK120" s="186">
        <v>11.6009601948215</v>
      </c>
      <c r="CL120" s="186">
        <v>12.7122637186914</v>
      </c>
      <c r="CM120" s="186">
        <v>12.524160815077099</v>
      </c>
      <c r="CN120" s="186">
        <v>13.5636212398129</v>
      </c>
      <c r="CO120" s="186">
        <v>16.805028662086901</v>
      </c>
      <c r="CP120" s="113">
        <v>76.312870069955494</v>
      </c>
      <c r="CQ120" s="113">
        <v>78.741037503386593</v>
      </c>
      <c r="CR120" s="113">
        <v>80.558504841877195</v>
      </c>
      <c r="CS120" s="113">
        <v>79.568261716596894</v>
      </c>
      <c r="CT120" s="113">
        <v>80.600709019319893</v>
      </c>
      <c r="CU120" s="113">
        <v>75.996218150211405</v>
      </c>
      <c r="CV120" s="113">
        <v>73.834086219773496</v>
      </c>
      <c r="CW120" s="113">
        <v>72.804030812488804</v>
      </c>
      <c r="CX120" s="113">
        <v>77.539821639488395</v>
      </c>
      <c r="CY120" s="186">
        <v>1.6093515442378801</v>
      </c>
      <c r="CZ120" s="186">
        <v>1.4183324167250799</v>
      </c>
      <c r="DA120" s="186">
        <v>1.19967998629034</v>
      </c>
      <c r="DB120" s="186">
        <v>1.00175331900119</v>
      </c>
      <c r="DC120" s="186">
        <v>0.90644694613397803</v>
      </c>
      <c r="DD120" s="186">
        <v>0.74954010444262897</v>
      </c>
      <c r="DE120" s="186">
        <v>0.67188168202213305</v>
      </c>
      <c r="DF120" s="186">
        <v>0.63087912529037204</v>
      </c>
      <c r="DG120" s="186">
        <v>0.59920947162401195</v>
      </c>
      <c r="DH120" s="186">
        <v>4.8926605882354597</v>
      </c>
      <c r="DI120" s="186">
        <v>5.25398648024232</v>
      </c>
      <c r="DJ120" s="186">
        <v>5.4525034888886497</v>
      </c>
      <c r="DK120" s="186">
        <v>5.4685334133808201</v>
      </c>
      <c r="DL120" s="186">
        <v>5.7199422070437702</v>
      </c>
      <c r="DM120" s="186">
        <v>4.6238794538249204</v>
      </c>
      <c r="DN120" s="186">
        <v>4.6982239762646403</v>
      </c>
      <c r="DO120" s="186">
        <v>4.8080665660274002</v>
      </c>
      <c r="DP120" s="186">
        <v>4.9064937800823003</v>
      </c>
      <c r="DQ120" s="187">
        <v>115.166765910804</v>
      </c>
      <c r="DR120" s="187">
        <v>111.489074430046</v>
      </c>
      <c r="DS120" s="187">
        <v>111.20112289540501</v>
      </c>
      <c r="DT120" s="187">
        <v>110.870481750281</v>
      </c>
      <c r="DU120" s="187">
        <v>102.14051063256299</v>
      </c>
      <c r="DV120" s="187">
        <v>104.259786073119</v>
      </c>
      <c r="DW120" s="187">
        <v>104.148375193836</v>
      </c>
      <c r="DX120" s="187">
        <v>102.263752200954</v>
      </c>
      <c r="DY120" s="187">
        <v>102.803384200709</v>
      </c>
      <c r="DZ120" s="113">
        <v>8922</v>
      </c>
      <c r="EA120" s="113">
        <v>8912</v>
      </c>
      <c r="EB120" s="113">
        <v>9185</v>
      </c>
      <c r="EC120" s="113">
        <v>9297</v>
      </c>
      <c r="ED120" s="113">
        <v>9335</v>
      </c>
      <c r="EE120" s="113">
        <v>9624</v>
      </c>
      <c r="EF120" s="113">
        <v>9701</v>
      </c>
      <c r="EG120" s="113">
        <v>9755</v>
      </c>
      <c r="EH120" s="113">
        <v>9813</v>
      </c>
      <c r="EI120" s="112">
        <v>1477.11768661735</v>
      </c>
      <c r="EJ120" s="112">
        <v>1659.5209829443399</v>
      </c>
      <c r="EK120" s="112">
        <v>1563.09482852477</v>
      </c>
      <c r="EL120" s="112">
        <v>1744.0729267505601</v>
      </c>
      <c r="EM120" s="112">
        <v>2083.57868237815</v>
      </c>
      <c r="EN120" s="112">
        <v>1938.6911886949299</v>
      </c>
      <c r="EO120" s="112">
        <v>1972.3129574270699</v>
      </c>
      <c r="EP120" s="112">
        <v>2805.5335725269101</v>
      </c>
      <c r="EQ120" s="114">
        <v>4111.4789564862904</v>
      </c>
    </row>
    <row r="121" spans="1:147" x14ac:dyDescent="0.25">
      <c r="A121" s="110" t="s">
        <v>315</v>
      </c>
      <c r="B121" s="110">
        <v>5914</v>
      </c>
      <c r="C121" s="110"/>
      <c r="D121" s="185">
        <v>1180.50070548279</v>
      </c>
      <c r="E121" s="185">
        <v>142.12787847973399</v>
      </c>
      <c r="F121" s="185">
        <v>-4.2939785610830903</v>
      </c>
      <c r="G121" s="185">
        <v>729.49651464193096</v>
      </c>
      <c r="H121" s="185">
        <v>222.379589344701</v>
      </c>
      <c r="I121" s="185">
        <v>3368.1782795867698</v>
      </c>
      <c r="J121" s="185">
        <v>17.837665146412299</v>
      </c>
      <c r="K121" s="185">
        <v>34.002462748518496</v>
      </c>
      <c r="L121" s="185">
        <v>32.488241402120302</v>
      </c>
      <c r="M121" s="185">
        <v>23.782559670062401</v>
      </c>
      <c r="N121" s="185">
        <v>10.1564341691997</v>
      </c>
      <c r="O121" s="185">
        <v>-0.91830861875166603</v>
      </c>
      <c r="P121" s="185">
        <v>42.4461210012674</v>
      </c>
      <c r="Q121" s="185">
        <v>25.7402999217943</v>
      </c>
      <c r="R121" s="185">
        <v>50.948874451936902</v>
      </c>
      <c r="S121" s="185">
        <v>2.8560004532403802</v>
      </c>
      <c r="T121" s="185">
        <v>4.1186043766965401</v>
      </c>
      <c r="U121" s="185">
        <v>9.9791328905076693</v>
      </c>
      <c r="V121" s="186">
        <v>2.57518098305678</v>
      </c>
      <c r="W121" s="186">
        <v>7.3677902868318599</v>
      </c>
      <c r="X121" s="186">
        <v>17.4858027359017</v>
      </c>
      <c r="Y121" s="186">
        <v>9.1815110766146208</v>
      </c>
      <c r="Z121" s="186">
        <v>13.4851579605594</v>
      </c>
      <c r="AA121" s="186">
        <v>6.6962315488443398</v>
      </c>
      <c r="AB121" s="186">
        <v>14.305690442216401</v>
      </c>
      <c r="AC121" s="186">
        <v>11.2161033729053</v>
      </c>
      <c r="AD121" s="186">
        <v>27.931944566643299</v>
      </c>
      <c r="AE121" s="186">
        <v>76.966012179052996</v>
      </c>
      <c r="AF121" s="186">
        <v>93.734739602709396</v>
      </c>
      <c r="AG121" s="186">
        <v>86.389756922609706</v>
      </c>
      <c r="AH121" s="186">
        <v>53.7485650693745</v>
      </c>
      <c r="AI121" s="186">
        <v>59.721608889302303</v>
      </c>
      <c r="AJ121" s="186">
        <v>35.399835221657497</v>
      </c>
      <c r="AK121" s="186">
        <v>61.109711412891798</v>
      </c>
      <c r="AL121" s="186">
        <v>56.081814407139198</v>
      </c>
      <c r="AM121" s="186">
        <v>50.042471588266203</v>
      </c>
      <c r="AN121" s="186">
        <v>0.47502868512250901</v>
      </c>
      <c r="AO121" s="186">
        <v>0.49916337224722701</v>
      </c>
      <c r="AP121" s="186">
        <v>-9.9875208328607995E-2</v>
      </c>
      <c r="AQ121" s="186">
        <v>-0.144746117587263</v>
      </c>
      <c r="AR121" s="186">
        <v>-0.17732432366199</v>
      </c>
      <c r="AS121" s="186">
        <v>-0.11802344191556299</v>
      </c>
      <c r="AT121" s="186">
        <v>-0.43950712212320697</v>
      </c>
      <c r="AU121" s="186">
        <v>-0.69207583461988598</v>
      </c>
      <c r="AV121" s="186">
        <v>-0.38300276944684503</v>
      </c>
      <c r="AW121" s="186">
        <v>4.7074170959223496</v>
      </c>
      <c r="AX121" s="186">
        <v>5.7351618435846401</v>
      </c>
      <c r="AY121" s="186">
        <v>1.98476280219352</v>
      </c>
      <c r="AZ121" s="186">
        <v>2.0764681319098499</v>
      </c>
      <c r="BA121" s="186">
        <v>2.8739030513889201</v>
      </c>
      <c r="BB121" s="186">
        <v>1.86572197502644</v>
      </c>
      <c r="BC121" s="186">
        <v>3.2219462614563401</v>
      </c>
      <c r="BD121" s="186">
        <v>4.39025882543966</v>
      </c>
      <c r="BE121" s="186">
        <v>5.66716641209117</v>
      </c>
      <c r="BF121" s="187">
        <v>124.301083151474</v>
      </c>
      <c r="BG121" s="187">
        <v>105.175077068467</v>
      </c>
      <c r="BH121" s="187">
        <v>97.084605120969002</v>
      </c>
      <c r="BI121" s="187">
        <v>167.29371162273901</v>
      </c>
      <c r="BJ121" s="187">
        <v>129.34781582193801</v>
      </c>
      <c r="BK121" s="187">
        <v>195.94445127556099</v>
      </c>
      <c r="BL121" s="187">
        <v>99.201001105242398</v>
      </c>
      <c r="BM121" s="187">
        <v>99.045490634089404</v>
      </c>
      <c r="BN121" s="187">
        <v>104.08968393989601</v>
      </c>
      <c r="BO121" s="186">
        <v>110.753375581361</v>
      </c>
      <c r="BP121" s="186">
        <v>123.948952094699</v>
      </c>
      <c r="BQ121" s="186">
        <v>88.334738677816802</v>
      </c>
      <c r="BR121" s="186">
        <v>207.38279646048801</v>
      </c>
      <c r="BS121" s="186">
        <v>249.809061976458</v>
      </c>
      <c r="BT121" s="186">
        <v>390.674519355732</v>
      </c>
      <c r="BU121" s="186">
        <v>312.86608778188003</v>
      </c>
      <c r="BV121" s="186">
        <v>354.489660083594</v>
      </c>
      <c r="BW121" s="186">
        <v>180.68680784218799</v>
      </c>
      <c r="BX121" s="186">
        <v>10.098066196069899</v>
      </c>
      <c r="BY121" s="186">
        <v>10.4573188615317</v>
      </c>
      <c r="BZ121" s="186">
        <v>10.953313197354101</v>
      </c>
      <c r="CA121" s="186">
        <v>20.053610662824401</v>
      </c>
      <c r="CB121" s="186">
        <v>22.6945555526136</v>
      </c>
      <c r="CC121" s="186">
        <v>31.1941562773581</v>
      </c>
      <c r="CD121" s="186">
        <v>29.441738976134499</v>
      </c>
      <c r="CE121" s="186">
        <v>29.290665950862198</v>
      </c>
      <c r="CF121" s="186">
        <v>23.056404155000902</v>
      </c>
      <c r="CG121" s="186">
        <v>9.6880940354291702</v>
      </c>
      <c r="CH121" s="186">
        <v>9.0212892550354002</v>
      </c>
      <c r="CI121" s="186">
        <v>12.589905691552399</v>
      </c>
      <c r="CJ121" s="186">
        <v>11.164657042915501</v>
      </c>
      <c r="CK121" s="186">
        <v>10.515961511879601</v>
      </c>
      <c r="CL121" s="186">
        <v>11.112656381341401</v>
      </c>
      <c r="CM121" s="186">
        <v>12.4621814658323</v>
      </c>
      <c r="CN121" s="186">
        <v>11.1536476820015</v>
      </c>
      <c r="CO121" s="186">
        <v>15.5204409605614</v>
      </c>
      <c r="CP121" s="113">
        <v>105.490082510824</v>
      </c>
      <c r="CQ121" s="113">
        <v>101.429941866806</v>
      </c>
      <c r="CR121" s="113">
        <v>95.990485117396702</v>
      </c>
      <c r="CS121" s="113">
        <v>81.218528449390107</v>
      </c>
      <c r="CT121" s="113">
        <v>71.538768856801696</v>
      </c>
      <c r="CU121" s="113">
        <v>59.482465993740199</v>
      </c>
      <c r="CV121" s="113">
        <v>55.065558470532302</v>
      </c>
      <c r="CW121" s="113">
        <v>51.061180790624903</v>
      </c>
      <c r="CX121" s="113">
        <v>50.3056182642107</v>
      </c>
      <c r="CY121" s="186">
        <v>1.10392795769089</v>
      </c>
      <c r="CZ121" s="186">
        <v>0.88675797639084997</v>
      </c>
      <c r="DA121" s="186">
        <v>0.63817241638113598</v>
      </c>
      <c r="DB121" s="186">
        <v>0.30606384536947701</v>
      </c>
      <c r="DC121" s="186">
        <v>8.4101883333556796E-2</v>
      </c>
      <c r="DD121" s="186">
        <v>-4.5980354958934197E-2</v>
      </c>
      <c r="DE121" s="186">
        <v>-0.18478337063579001</v>
      </c>
      <c r="DF121" s="186">
        <v>-0.28013928977131197</v>
      </c>
      <c r="DG121" s="186">
        <v>-0.32732831009267699</v>
      </c>
      <c r="DH121" s="186">
        <v>5.4994811586739401</v>
      </c>
      <c r="DI121" s="186">
        <v>5.5549091924487204</v>
      </c>
      <c r="DJ121" s="186">
        <v>4.8800504085559897</v>
      </c>
      <c r="DK121" s="186">
        <v>4.0658714068497401</v>
      </c>
      <c r="DL121" s="186">
        <v>3.3586552609549698</v>
      </c>
      <c r="DM121" s="186">
        <v>2.6652005310279798</v>
      </c>
      <c r="DN121" s="186">
        <v>2.33643503785061</v>
      </c>
      <c r="DO121" s="186">
        <v>2.7235470417718499</v>
      </c>
      <c r="DP121" s="186">
        <v>3.3831024190724599</v>
      </c>
      <c r="DQ121" s="187">
        <v>106.04736475616799</v>
      </c>
      <c r="DR121" s="187">
        <v>106.14490658960401</v>
      </c>
      <c r="DS121" s="187">
        <v>107.194274260667</v>
      </c>
      <c r="DT121" s="187">
        <v>119.465468155328</v>
      </c>
      <c r="DU121" s="187">
        <v>124.10027637028</v>
      </c>
      <c r="DV121" s="187">
        <v>139.82684619115801</v>
      </c>
      <c r="DW121" s="187">
        <v>136.837318460332</v>
      </c>
      <c r="DX121" s="187">
        <v>135.661243405254</v>
      </c>
      <c r="DY121" s="187">
        <v>123.98637023787801</v>
      </c>
      <c r="DZ121" s="113">
        <v>331</v>
      </c>
      <c r="EA121" s="113">
        <v>344</v>
      </c>
      <c r="EB121" s="113">
        <v>345</v>
      </c>
      <c r="EC121" s="113">
        <v>350</v>
      </c>
      <c r="ED121" s="113">
        <v>361</v>
      </c>
      <c r="EE121" s="113">
        <v>360</v>
      </c>
      <c r="EF121" s="113">
        <v>357</v>
      </c>
      <c r="EG121" s="113">
        <v>388</v>
      </c>
      <c r="EH121" s="113">
        <v>381</v>
      </c>
      <c r="EI121" s="112">
        <v>-718.82477341389699</v>
      </c>
      <c r="EJ121" s="112">
        <v>-714.16569767441899</v>
      </c>
      <c r="EK121" s="112">
        <v>18.860869565217399</v>
      </c>
      <c r="EL121" s="112">
        <v>-2052.4714285714299</v>
      </c>
      <c r="EM121" s="112">
        <v>-2627.0083102493099</v>
      </c>
      <c r="EN121" s="112">
        <v>-6341.8416666666699</v>
      </c>
      <c r="EO121" s="112">
        <v>-5842.3417366946796</v>
      </c>
      <c r="EP121" s="112">
        <v>-5006.62113402062</v>
      </c>
      <c r="EQ121" s="114">
        <v>-4255.8556430446197</v>
      </c>
    </row>
    <row r="122" spans="1:147" x14ac:dyDescent="0.25">
      <c r="A122" s="110" t="s">
        <v>313</v>
      </c>
      <c r="B122" s="110">
        <v>5856</v>
      </c>
      <c r="C122" s="110"/>
      <c r="D122" s="185">
        <v>-38.493304907343301</v>
      </c>
      <c r="E122" s="185">
        <v>100</v>
      </c>
      <c r="F122" s="185">
        <v>100</v>
      </c>
      <c r="G122" s="185">
        <v>104.65888341549</v>
      </c>
      <c r="H122" s="185">
        <v>75.679527312109997</v>
      </c>
      <c r="I122" s="185">
        <v>67.655617772762497</v>
      </c>
      <c r="J122" s="185">
        <v>32.386807716436202</v>
      </c>
      <c r="K122" s="185">
        <v>130.32366623388401</v>
      </c>
      <c r="L122" s="185">
        <v>101.839277350961</v>
      </c>
      <c r="M122" s="185">
        <v>-13.2918396691277</v>
      </c>
      <c r="N122" s="185">
        <v>15.3176421523508</v>
      </c>
      <c r="O122" s="185">
        <v>0.81545700901464402</v>
      </c>
      <c r="P122" s="185">
        <v>3.93969756468629</v>
      </c>
      <c r="Q122" s="185">
        <v>8.5626281926848602</v>
      </c>
      <c r="R122" s="185">
        <v>11.716271921756</v>
      </c>
      <c r="S122" s="185">
        <v>6.0876308544936597</v>
      </c>
      <c r="T122" s="185">
        <v>10.631152900344601</v>
      </c>
      <c r="U122" s="185">
        <v>14.165576994642899</v>
      </c>
      <c r="V122" s="186">
        <v>24.277446910168202</v>
      </c>
      <c r="W122" s="186">
        <v>0.167509793552932</v>
      </c>
      <c r="X122" s="186">
        <v>1.7632123295194799</v>
      </c>
      <c r="Y122" s="186">
        <v>3.7709543791020801</v>
      </c>
      <c r="Z122" s="186">
        <v>11.414593289930499</v>
      </c>
      <c r="AA122" s="186">
        <v>18.8946191573588</v>
      </c>
      <c r="AB122" s="186">
        <v>16.677148572395101</v>
      </c>
      <c r="AC122" s="186">
        <v>17.570622381660499</v>
      </c>
      <c r="AD122" s="186">
        <v>16.228008583611398</v>
      </c>
      <c r="AE122" s="186">
        <v>128.25220687049901</v>
      </c>
      <c r="AF122" s="186">
        <v>86.627650022329703</v>
      </c>
      <c r="AG122" s="186">
        <v>96.732699040799403</v>
      </c>
      <c r="AH122" s="186">
        <v>89.432549778494902</v>
      </c>
      <c r="AI122" s="186">
        <v>73.520180814600593</v>
      </c>
      <c r="AJ122" s="186">
        <v>78.597100091191507</v>
      </c>
      <c r="AK122" s="186">
        <v>106.83106197355001</v>
      </c>
      <c r="AL122" s="186">
        <v>101.55427187639</v>
      </c>
      <c r="AM122" s="186">
        <v>83.699425438247701</v>
      </c>
      <c r="AN122" s="186">
        <v>2.6104546639217698</v>
      </c>
      <c r="AO122" s="186">
        <v>2.4483911992897598</v>
      </c>
      <c r="AP122" s="186">
        <v>1.4739767076139201</v>
      </c>
      <c r="AQ122" s="186">
        <v>1.2744341678609199</v>
      </c>
      <c r="AR122" s="186">
        <v>-0.36981466631292298</v>
      </c>
      <c r="AS122" s="186">
        <v>-0.42266453154904299</v>
      </c>
      <c r="AT122" s="186">
        <v>-0.43693945050174698</v>
      </c>
      <c r="AU122" s="186">
        <v>-0.28239733676538797</v>
      </c>
      <c r="AV122" s="186">
        <v>-0.71469550631613898</v>
      </c>
      <c r="AW122" s="186">
        <v>6.1310888552130196</v>
      </c>
      <c r="AX122" s="186">
        <v>7.0424190953121801</v>
      </c>
      <c r="AY122" s="186">
        <v>5.4470107620913497</v>
      </c>
      <c r="AZ122" s="186">
        <v>5.1123465142648898</v>
      </c>
      <c r="BA122" s="186">
        <v>2.6588651305265101</v>
      </c>
      <c r="BB122" s="186">
        <v>2.6908430276920101</v>
      </c>
      <c r="BC122" s="186">
        <v>3.7786873179690299</v>
      </c>
      <c r="BD122" s="186">
        <v>4.4844303333803204</v>
      </c>
      <c r="BE122" s="186">
        <v>3.4064701710223799</v>
      </c>
      <c r="BF122" s="187">
        <v>85.607274302620397</v>
      </c>
      <c r="BG122" s="187">
        <v>112.011705951225</v>
      </c>
      <c r="BH122" s="187">
        <v>96.939051679799803</v>
      </c>
      <c r="BI122" s="187">
        <v>100.101908681526</v>
      </c>
      <c r="BJ122" s="187">
        <v>105.858138590891</v>
      </c>
      <c r="BK122" s="187">
        <v>109.41251093961699</v>
      </c>
      <c r="BL122" s="187">
        <v>101.907720776346</v>
      </c>
      <c r="BM122" s="187">
        <v>106.229648604687</v>
      </c>
      <c r="BN122" s="187">
        <v>111.165960778661</v>
      </c>
      <c r="BO122" s="186">
        <v>91.604525773223003</v>
      </c>
      <c r="BP122" s="186">
        <v>126.239297480159</v>
      </c>
      <c r="BQ122" s="186">
        <v>129.48704671677399</v>
      </c>
      <c r="BR122" s="186">
        <v>79.020890561349603</v>
      </c>
      <c r="BS122" s="186">
        <v>52.421228737419398</v>
      </c>
      <c r="BT122" s="186">
        <v>161.857533852947</v>
      </c>
      <c r="BU122" s="186">
        <v>64.170669963275301</v>
      </c>
      <c r="BV122" s="186">
        <v>68.870901520132705</v>
      </c>
      <c r="BW122" s="186">
        <v>74.787007284562193</v>
      </c>
      <c r="BX122" s="186">
        <v>9.1244113148206392</v>
      </c>
      <c r="BY122" s="186">
        <v>10.2212617763554</v>
      </c>
      <c r="BZ122" s="186">
        <v>7.7938753833216401</v>
      </c>
      <c r="CA122" s="186">
        <v>5.2484171667750203</v>
      </c>
      <c r="CB122" s="186">
        <v>3.9022133566864898</v>
      </c>
      <c r="CC122" s="186">
        <v>8.4403676238618193</v>
      </c>
      <c r="CD122" s="186">
        <v>6.53130672163776</v>
      </c>
      <c r="CE122" s="186">
        <v>8.3478921247534394</v>
      </c>
      <c r="CF122" s="186">
        <v>10.402821249903701</v>
      </c>
      <c r="CG122" s="186">
        <v>11.004620385506501</v>
      </c>
      <c r="CH122" s="186">
        <v>9.7535860164370192</v>
      </c>
      <c r="CI122" s="186">
        <v>8.59879842894901</v>
      </c>
      <c r="CJ122" s="186">
        <v>8.8105531334057492</v>
      </c>
      <c r="CK122" s="186">
        <v>9.4579255651775593</v>
      </c>
      <c r="CL122" s="186">
        <v>8.1139643940482902</v>
      </c>
      <c r="CM122" s="186">
        <v>11.342198647440901</v>
      </c>
      <c r="CN122" s="186">
        <v>14.1846849475127</v>
      </c>
      <c r="CO122" s="186">
        <v>16.237049632172202</v>
      </c>
      <c r="CP122" s="113">
        <v>107.914211209909</v>
      </c>
      <c r="CQ122" s="113">
        <v>101.57809581397299</v>
      </c>
      <c r="CR122" s="113">
        <v>99.886571916228903</v>
      </c>
      <c r="CS122" s="113">
        <v>98.4783230885797</v>
      </c>
      <c r="CT122" s="113">
        <v>93.344897591788097</v>
      </c>
      <c r="CU122" s="113">
        <v>84.3791347888193</v>
      </c>
      <c r="CV122" s="113">
        <v>88.598996490854205</v>
      </c>
      <c r="CW122" s="113">
        <v>89.877500934024297</v>
      </c>
      <c r="CX122" s="113">
        <v>88.542435813948899</v>
      </c>
      <c r="CY122" s="186">
        <v>2.3860810981600098</v>
      </c>
      <c r="CZ122" s="186">
        <v>2.2728749272108799</v>
      </c>
      <c r="DA122" s="186">
        <v>2.2637991561758199</v>
      </c>
      <c r="DB122" s="186">
        <v>1.99716888705166</v>
      </c>
      <c r="DC122" s="186">
        <v>1.4321931241331201</v>
      </c>
      <c r="DD122" s="186">
        <v>0.82859298191796604</v>
      </c>
      <c r="DE122" s="186">
        <v>0.230553740548362</v>
      </c>
      <c r="DF122" s="186">
        <v>-8.6708694045853102E-2</v>
      </c>
      <c r="DG122" s="186">
        <v>-0.454833670328332</v>
      </c>
      <c r="DH122" s="186">
        <v>7.7678091627437604</v>
      </c>
      <c r="DI122" s="186">
        <v>7.2666217467429002</v>
      </c>
      <c r="DJ122" s="186">
        <v>6.7778247059977197</v>
      </c>
      <c r="DK122" s="186">
        <v>5.9627408807956002</v>
      </c>
      <c r="DL122" s="186">
        <v>5.2249079740327398</v>
      </c>
      <c r="DM122" s="186">
        <v>4.5150616658254501</v>
      </c>
      <c r="DN122" s="186">
        <v>3.84024491572394</v>
      </c>
      <c r="DO122" s="186">
        <v>3.6990283942272799</v>
      </c>
      <c r="DP122" s="186">
        <v>3.3987584277938399</v>
      </c>
      <c r="DQ122" s="187">
        <v>103.88820650378899</v>
      </c>
      <c r="DR122" s="187">
        <v>105.515857217885</v>
      </c>
      <c r="DS122" s="187">
        <v>103.39107189955099</v>
      </c>
      <c r="DT122" s="187">
        <v>101.29951595067701</v>
      </c>
      <c r="DU122" s="187">
        <v>100.10961853744899</v>
      </c>
      <c r="DV122" s="187">
        <v>104.99117432319601</v>
      </c>
      <c r="DW122" s="187">
        <v>103.00954281729</v>
      </c>
      <c r="DX122" s="187">
        <v>104.780236852817</v>
      </c>
      <c r="DY122" s="187">
        <v>107.00821308624499</v>
      </c>
      <c r="DZ122" s="113">
        <v>676</v>
      </c>
      <c r="EA122" s="113">
        <v>698</v>
      </c>
      <c r="EB122" s="113">
        <v>700</v>
      </c>
      <c r="EC122" s="113">
        <v>695</v>
      </c>
      <c r="ED122" s="113">
        <v>696</v>
      </c>
      <c r="EE122" s="113">
        <v>726</v>
      </c>
      <c r="EF122" s="113">
        <v>722</v>
      </c>
      <c r="EG122" s="113">
        <v>740</v>
      </c>
      <c r="EH122" s="113">
        <v>753</v>
      </c>
      <c r="EI122" s="112">
        <v>1502.3801775147899</v>
      </c>
      <c r="EJ122" s="112">
        <v>353.07449856733501</v>
      </c>
      <c r="EK122" s="112">
        <v>145.59285714285701</v>
      </c>
      <c r="EL122" s="112">
        <v>138.220143884892</v>
      </c>
      <c r="EM122" s="112">
        <v>290.16379310344797</v>
      </c>
      <c r="EN122" s="112">
        <v>589.78099173553699</v>
      </c>
      <c r="EO122" s="112">
        <v>1263.34349030471</v>
      </c>
      <c r="EP122" s="112">
        <v>1102.5513513513499</v>
      </c>
      <c r="EQ122" s="114">
        <v>1067.8764940239</v>
      </c>
    </row>
    <row r="123" spans="1:147" ht="25.5" x14ac:dyDescent="0.25">
      <c r="A123" s="110" t="s">
        <v>312</v>
      </c>
      <c r="B123" s="110">
        <v>5520</v>
      </c>
      <c r="C123" s="110"/>
      <c r="D123" s="185">
        <v>61.307301946497098</v>
      </c>
      <c r="E123" s="185">
        <v>635.201165048544</v>
      </c>
      <c r="F123" s="185">
        <v>123.377654953693</v>
      </c>
      <c r="G123" s="185">
        <v>25.432120143699802</v>
      </c>
      <c r="H123" s="185">
        <v>86.310915038927106</v>
      </c>
      <c r="I123" s="185">
        <v>634.82661269315804</v>
      </c>
      <c r="J123" s="185">
        <v>137.35499911530701</v>
      </c>
      <c r="K123" s="185">
        <v>30.300792186291599</v>
      </c>
      <c r="L123" s="185">
        <v>49.595371390587196</v>
      </c>
      <c r="M123" s="185">
        <v>12.315181406108101</v>
      </c>
      <c r="N123" s="185">
        <v>9.1149857589231704</v>
      </c>
      <c r="O123" s="185">
        <v>11.3266538269389</v>
      </c>
      <c r="P123" s="185">
        <v>5.7273324380155097</v>
      </c>
      <c r="Q123" s="185">
        <v>7.5063961754681499</v>
      </c>
      <c r="R123" s="185">
        <v>13.8353886321778</v>
      </c>
      <c r="S123" s="185">
        <v>4.6978269507356396</v>
      </c>
      <c r="T123" s="185">
        <v>5.9679450241198504</v>
      </c>
      <c r="U123" s="185">
        <v>15.2050375284919</v>
      </c>
      <c r="V123" s="186">
        <v>19.475117674741501</v>
      </c>
      <c r="W123" s="186">
        <v>1.5543486439079199</v>
      </c>
      <c r="X123" s="186">
        <v>9.3818238019342495</v>
      </c>
      <c r="Y123" s="186">
        <v>19.282052567541001</v>
      </c>
      <c r="Z123" s="186">
        <v>12.7042651120799</v>
      </c>
      <c r="AA123" s="186">
        <v>2.4669436021556499</v>
      </c>
      <c r="AB123" s="186">
        <v>3.4644634038105599</v>
      </c>
      <c r="AC123" s="186">
        <v>19.473503869533101</v>
      </c>
      <c r="AD123" s="186">
        <v>45.853437684989899</v>
      </c>
      <c r="AE123" s="186">
        <v>143.01097022086401</v>
      </c>
      <c r="AF123" s="186">
        <v>130.071675144854</v>
      </c>
      <c r="AG123" s="186">
        <v>124.559878931591</v>
      </c>
      <c r="AH123" s="186">
        <v>141.661818892611</v>
      </c>
      <c r="AI123" s="186">
        <v>123.894872428094</v>
      </c>
      <c r="AJ123" s="186">
        <v>125.456792047805</v>
      </c>
      <c r="AK123" s="186">
        <v>141.49267341401099</v>
      </c>
      <c r="AL123" s="186">
        <v>146.044258052093</v>
      </c>
      <c r="AM123" s="186">
        <v>151.75625332455999</v>
      </c>
      <c r="AN123" s="186">
        <v>2.1163916764313502</v>
      </c>
      <c r="AO123" s="186">
        <v>1.7198160054882601</v>
      </c>
      <c r="AP123" s="186">
        <v>1.43016215888559</v>
      </c>
      <c r="AQ123" s="186">
        <v>1.14565353898661</v>
      </c>
      <c r="AR123" s="186">
        <v>1.10181382095436</v>
      </c>
      <c r="AS123" s="186">
        <v>0.909797688657763</v>
      </c>
      <c r="AT123" s="186">
        <v>0.68550645860504</v>
      </c>
      <c r="AU123" s="186">
        <v>0.42242435045205201</v>
      </c>
      <c r="AV123" s="186">
        <v>-9.8285181125056E-3</v>
      </c>
      <c r="AW123" s="186">
        <v>6.7434418478056104</v>
      </c>
      <c r="AX123" s="186">
        <v>7.3635852423161001</v>
      </c>
      <c r="AY123" s="186">
        <v>7.0488145691970496</v>
      </c>
      <c r="AZ123" s="186">
        <v>7.01518506923414</v>
      </c>
      <c r="BA123" s="186">
        <v>6.6022008799710603</v>
      </c>
      <c r="BB123" s="186">
        <v>6.7784953478746104</v>
      </c>
      <c r="BC123" s="186">
        <v>6.7484367092461399</v>
      </c>
      <c r="BD123" s="186">
        <v>6.8309673673544102</v>
      </c>
      <c r="BE123" s="186">
        <v>10.202535127851601</v>
      </c>
      <c r="BF123" s="187">
        <v>108.32842139834599</v>
      </c>
      <c r="BG123" s="187">
        <v>103.596032170065</v>
      </c>
      <c r="BH123" s="187">
        <v>106.053535758267</v>
      </c>
      <c r="BI123" s="187">
        <v>99.857991959187103</v>
      </c>
      <c r="BJ123" s="187">
        <v>102.047071336356</v>
      </c>
      <c r="BK123" s="187">
        <v>108.656315320803</v>
      </c>
      <c r="BL123" s="187">
        <v>98.653270995031306</v>
      </c>
      <c r="BM123" s="187">
        <v>99.561335127843194</v>
      </c>
      <c r="BN123" s="187">
        <v>105.255029994466</v>
      </c>
      <c r="BO123" s="186">
        <v>165.24718185367601</v>
      </c>
      <c r="BP123" s="186">
        <v>140.44935789081501</v>
      </c>
      <c r="BQ123" s="186">
        <v>90.487430218250907</v>
      </c>
      <c r="BR123" s="186">
        <v>68.295852340202103</v>
      </c>
      <c r="BS123" s="186">
        <v>75.489140258729705</v>
      </c>
      <c r="BT123" s="186">
        <v>112.99312515151</v>
      </c>
      <c r="BU123" s="186">
        <v>99.001337486028206</v>
      </c>
      <c r="BV123" s="186">
        <v>69.456550839440496</v>
      </c>
      <c r="BW123" s="186">
        <v>71.630917850173006</v>
      </c>
      <c r="BX123" s="186">
        <v>15.4689695126378</v>
      </c>
      <c r="BY123" s="186">
        <v>11.903783834327101</v>
      </c>
      <c r="BZ123" s="186">
        <v>9.0627919526012004</v>
      </c>
      <c r="CA123" s="186">
        <v>8.5379918293995392</v>
      </c>
      <c r="CB123" s="186">
        <v>9.1502231952137496</v>
      </c>
      <c r="CC123" s="186">
        <v>9.6046254913169307</v>
      </c>
      <c r="CD123" s="186">
        <v>8.6926700305506692</v>
      </c>
      <c r="CE123" s="186">
        <v>7.6401717610254796</v>
      </c>
      <c r="CF123" s="186">
        <v>9.6177074943714391</v>
      </c>
      <c r="CG123" s="186">
        <v>10.3252037111428</v>
      </c>
      <c r="CH123" s="186">
        <v>9.1241346397130396</v>
      </c>
      <c r="CI123" s="186">
        <v>10.124062657360801</v>
      </c>
      <c r="CJ123" s="186">
        <v>12.2132867482471</v>
      </c>
      <c r="CK123" s="186">
        <v>12.8613725735985</v>
      </c>
      <c r="CL123" s="186">
        <v>9.5427852987203892</v>
      </c>
      <c r="CM123" s="186">
        <v>9.6908725169322807</v>
      </c>
      <c r="CN123" s="186">
        <v>12.0286117802159</v>
      </c>
      <c r="CO123" s="186">
        <v>20.9899017220045</v>
      </c>
      <c r="CP123" s="113">
        <v>136.654977652892</v>
      </c>
      <c r="CQ123" s="113">
        <v>136.79250515483099</v>
      </c>
      <c r="CR123" s="113">
        <v>136.15374972717299</v>
      </c>
      <c r="CS123" s="113">
        <v>136.60718213829699</v>
      </c>
      <c r="CT123" s="113">
        <v>132.21226670897801</v>
      </c>
      <c r="CU123" s="113">
        <v>128.777222572136</v>
      </c>
      <c r="CV123" s="113">
        <v>131.13567888777101</v>
      </c>
      <c r="CW123" s="113">
        <v>135.465803660273</v>
      </c>
      <c r="CX123" s="113">
        <v>138.02788883873899</v>
      </c>
      <c r="CY123" s="186">
        <v>2.8541459271091898</v>
      </c>
      <c r="CZ123" s="186">
        <v>2.5080034091138801</v>
      </c>
      <c r="DA123" s="186">
        <v>2.0965848137543399</v>
      </c>
      <c r="DB123" s="186">
        <v>1.7315794160557501</v>
      </c>
      <c r="DC123" s="186">
        <v>1.48833841436058</v>
      </c>
      <c r="DD123" s="186">
        <v>1.24785845112349</v>
      </c>
      <c r="DE123" s="186">
        <v>1.04476054038223</v>
      </c>
      <c r="DF123" s="186">
        <v>0.84378576401132199</v>
      </c>
      <c r="DG123" s="186">
        <v>0.60649459621379098</v>
      </c>
      <c r="DH123" s="186">
        <v>8.5419491396553795</v>
      </c>
      <c r="DI123" s="186">
        <v>8.3192301694656408</v>
      </c>
      <c r="DJ123" s="186">
        <v>7.8547392119675603</v>
      </c>
      <c r="DK123" s="186">
        <v>7.3702521449313299</v>
      </c>
      <c r="DL123" s="186">
        <v>6.9461909648255196</v>
      </c>
      <c r="DM123" s="186">
        <v>6.9461159029561603</v>
      </c>
      <c r="DN123" s="186">
        <v>6.8277597266697398</v>
      </c>
      <c r="DO123" s="186">
        <v>6.7881305361431403</v>
      </c>
      <c r="DP123" s="186">
        <v>7.5013650857876</v>
      </c>
      <c r="DQ123" s="187">
        <v>110.841601358566</v>
      </c>
      <c r="DR123" s="187">
        <v>106.48783193764</v>
      </c>
      <c r="DS123" s="187">
        <v>103.417576056191</v>
      </c>
      <c r="DT123" s="187">
        <v>102.985889567062</v>
      </c>
      <c r="DU123" s="187">
        <v>103.833933686737</v>
      </c>
      <c r="DV123" s="187">
        <v>104.065168481809</v>
      </c>
      <c r="DW123" s="187">
        <v>102.996869893804</v>
      </c>
      <c r="DX123" s="187">
        <v>101.72508138459401</v>
      </c>
      <c r="DY123" s="187">
        <v>102.79905059004599</v>
      </c>
      <c r="DZ123" s="113">
        <v>894</v>
      </c>
      <c r="EA123" s="113">
        <v>908</v>
      </c>
      <c r="EB123" s="113">
        <v>945</v>
      </c>
      <c r="EC123" s="113">
        <v>943</v>
      </c>
      <c r="ED123" s="113">
        <v>981</v>
      </c>
      <c r="EE123" s="113">
        <v>1024</v>
      </c>
      <c r="EF123" s="113">
        <v>1030</v>
      </c>
      <c r="EG123" s="113">
        <v>1036</v>
      </c>
      <c r="EH123" s="113">
        <v>1059</v>
      </c>
      <c r="EI123" s="112">
        <v>1158.9127516778501</v>
      </c>
      <c r="EJ123" s="112">
        <v>837.48788546255503</v>
      </c>
      <c r="EK123" s="112">
        <v>722.82645502645505</v>
      </c>
      <c r="EL123" s="112">
        <v>1337.3647932131501</v>
      </c>
      <c r="EM123" s="112">
        <v>1335.3995922527999</v>
      </c>
      <c r="EN123" s="112">
        <v>808.1279296875</v>
      </c>
      <c r="EO123" s="112">
        <v>756.47864077669897</v>
      </c>
      <c r="EP123" s="112">
        <v>1305.4449806949799</v>
      </c>
      <c r="EQ123" s="114">
        <v>2028.5439093484399</v>
      </c>
    </row>
    <row r="124" spans="1:147" x14ac:dyDescent="0.25">
      <c r="A124" s="110" t="s">
        <v>311</v>
      </c>
      <c r="B124" s="110">
        <v>5521</v>
      </c>
      <c r="C124" s="110"/>
      <c r="D124" s="185">
        <v>461.48295921346602</v>
      </c>
      <c r="E124" s="185">
        <v>647.13150971268601</v>
      </c>
      <c r="F124" s="185">
        <v>128.479798026211</v>
      </c>
      <c r="G124" s="185">
        <v>8.2444098883026307</v>
      </c>
      <c r="H124" s="185">
        <v>23.052733174680299</v>
      </c>
      <c r="I124" s="185">
        <v>109.488459761256</v>
      </c>
      <c r="J124" s="185">
        <v>35.280041605668202</v>
      </c>
      <c r="K124" s="185">
        <v>89.191552982035702</v>
      </c>
      <c r="L124" s="185">
        <v>627.78094921417699</v>
      </c>
      <c r="M124" s="185">
        <v>12.0788629118125</v>
      </c>
      <c r="N124" s="185">
        <v>15.808127454961101</v>
      </c>
      <c r="O124" s="185">
        <v>14.454739132277</v>
      </c>
      <c r="P124" s="185">
        <v>5.4245436541193603</v>
      </c>
      <c r="Q124" s="185">
        <v>12.6506734078293</v>
      </c>
      <c r="R124" s="185">
        <v>10.5872146430042</v>
      </c>
      <c r="S124" s="185">
        <v>8.2672058016408201</v>
      </c>
      <c r="T124" s="185">
        <v>12.4949970376487</v>
      </c>
      <c r="U124" s="185">
        <v>16.9751238513545</v>
      </c>
      <c r="V124" s="186">
        <v>3.1286101368185402</v>
      </c>
      <c r="W124" s="186">
        <v>4.7354597909125298</v>
      </c>
      <c r="X124" s="186">
        <v>11.6930086159777</v>
      </c>
      <c r="Y124" s="186">
        <v>41.243963993865897</v>
      </c>
      <c r="Z124" s="186">
        <v>39.107698213276699</v>
      </c>
      <c r="AA124" s="186">
        <v>14.4337933019443</v>
      </c>
      <c r="AB124" s="186">
        <v>22.227331769537098</v>
      </c>
      <c r="AC124" s="186">
        <v>13.902924461363201</v>
      </c>
      <c r="AD124" s="186">
        <v>3.1541171103104202</v>
      </c>
      <c r="AE124" s="186">
        <v>114.960829013527</v>
      </c>
      <c r="AF124" s="186">
        <v>105.172790704398</v>
      </c>
      <c r="AG124" s="186">
        <v>74.755480802732706</v>
      </c>
      <c r="AH124" s="186">
        <v>206.92600932089499</v>
      </c>
      <c r="AI124" s="186">
        <v>188.13647862799601</v>
      </c>
      <c r="AJ124" s="186">
        <v>160.011577783321</v>
      </c>
      <c r="AK124" s="186">
        <v>164.746046536129</v>
      </c>
      <c r="AL124" s="186">
        <v>153.59571120734</v>
      </c>
      <c r="AM124" s="186">
        <v>150.235399787858</v>
      </c>
      <c r="AN124" s="186">
        <v>2.3929395346247899</v>
      </c>
      <c r="AO124" s="186">
        <v>1.9428280667236799</v>
      </c>
      <c r="AP124" s="186">
        <v>1.25251586656445</v>
      </c>
      <c r="AQ124" s="186">
        <v>1.1054669882175101</v>
      </c>
      <c r="AR124" s="186">
        <v>1.1285170805694</v>
      </c>
      <c r="AS124" s="186">
        <v>0.43305340175991702</v>
      </c>
      <c r="AT124" s="186">
        <v>0.104389510125785</v>
      </c>
      <c r="AU124" s="186">
        <v>0.21007660177102799</v>
      </c>
      <c r="AV124" s="186">
        <v>0.14909209089149</v>
      </c>
      <c r="AW124" s="186">
        <v>13.888089420553699</v>
      </c>
      <c r="AX124" s="186">
        <v>9.0575432017263093</v>
      </c>
      <c r="AY124" s="186">
        <v>7.4887356566304204</v>
      </c>
      <c r="AZ124" s="186">
        <v>6.6807219043807997</v>
      </c>
      <c r="BA124" s="186">
        <v>7.7227127319927797</v>
      </c>
      <c r="BB124" s="186">
        <v>5.2335283434673903</v>
      </c>
      <c r="BC124" s="186">
        <v>6.7259332118933397</v>
      </c>
      <c r="BD124" s="186">
        <v>7.0691356598855704</v>
      </c>
      <c r="BE124" s="186">
        <v>8.4592827545306299</v>
      </c>
      <c r="BF124" s="187">
        <v>100.587139200718</v>
      </c>
      <c r="BG124" s="187">
        <v>109.52110895384899</v>
      </c>
      <c r="BH124" s="187">
        <v>108.954430203608</v>
      </c>
      <c r="BI124" s="187">
        <v>99.8495282772883</v>
      </c>
      <c r="BJ124" s="187">
        <v>106.44692615483901</v>
      </c>
      <c r="BK124" s="187">
        <v>106.14216061373</v>
      </c>
      <c r="BL124" s="187">
        <v>101.673204236887</v>
      </c>
      <c r="BM124" s="187">
        <v>105.972542598286</v>
      </c>
      <c r="BN124" s="187">
        <v>109.486975742395</v>
      </c>
      <c r="BO124" s="186">
        <v>1091.9526848169</v>
      </c>
      <c r="BP124" s="186">
        <v>793.29635640275603</v>
      </c>
      <c r="BQ124" s="186">
        <v>354.96886995522601</v>
      </c>
      <c r="BR124" s="186">
        <v>62.265199664144603</v>
      </c>
      <c r="BS124" s="186">
        <v>42.581349857569002</v>
      </c>
      <c r="BT124" s="186">
        <v>40.6753769086855</v>
      </c>
      <c r="BU124" s="186">
        <v>31.6396344479693</v>
      </c>
      <c r="BV124" s="186">
        <v>31.053619744913899</v>
      </c>
      <c r="BW124" s="186">
        <v>60.297834830445801</v>
      </c>
      <c r="BX124" s="186">
        <v>16.5215284451467</v>
      </c>
      <c r="BY124" s="186">
        <v>15.9719417319273</v>
      </c>
      <c r="BZ124" s="186">
        <v>15.0531243351193</v>
      </c>
      <c r="CA124" s="186">
        <v>11.4724736601513</v>
      </c>
      <c r="CB124" s="186">
        <v>12.058985430575101</v>
      </c>
      <c r="CC124" s="186">
        <v>11.735270753126301</v>
      </c>
      <c r="CD124" s="186">
        <v>10.235251460042001</v>
      </c>
      <c r="CE124" s="186">
        <v>9.9733329262186707</v>
      </c>
      <c r="CF124" s="186">
        <v>12.201799729645201</v>
      </c>
      <c r="CG124" s="186">
        <v>2.8027511351201602</v>
      </c>
      <c r="CH124" s="186">
        <v>3.6752975951573101</v>
      </c>
      <c r="CI124" s="186">
        <v>5.9735677761931303</v>
      </c>
      <c r="CJ124" s="186">
        <v>17.645160853714199</v>
      </c>
      <c r="CK124" s="186">
        <v>24.860571343955002</v>
      </c>
      <c r="CL124" s="186">
        <v>25.8276859868561</v>
      </c>
      <c r="CM124" s="186">
        <v>27.739687742779399</v>
      </c>
      <c r="CN124" s="186">
        <v>27.5043194752968</v>
      </c>
      <c r="CO124" s="186">
        <v>20.1133815458982</v>
      </c>
      <c r="CP124" s="113">
        <v>145.81344945644801</v>
      </c>
      <c r="CQ124" s="113">
        <v>130.593420905356</v>
      </c>
      <c r="CR124" s="113">
        <v>113.11618917816401</v>
      </c>
      <c r="CS124" s="113">
        <v>127.716807877319</v>
      </c>
      <c r="CT124" s="113">
        <v>139.161737472091</v>
      </c>
      <c r="CU124" s="113">
        <v>148.01756345594899</v>
      </c>
      <c r="CV124" s="113">
        <v>159.38853294858299</v>
      </c>
      <c r="CW124" s="113">
        <v>173.30367575166699</v>
      </c>
      <c r="CX124" s="113">
        <v>162.739669663142</v>
      </c>
      <c r="CY124" s="186">
        <v>3.58680776800629</v>
      </c>
      <c r="CZ124" s="186">
        <v>2.9697749079846298</v>
      </c>
      <c r="DA124" s="186">
        <v>2.3486451879881698</v>
      </c>
      <c r="DB124" s="186">
        <v>1.8703084481825001</v>
      </c>
      <c r="DC124" s="186">
        <v>1.5421239558603199</v>
      </c>
      <c r="DD124" s="186">
        <v>1.14897716578118</v>
      </c>
      <c r="DE124" s="186">
        <v>0.77433704731068798</v>
      </c>
      <c r="DF124" s="186">
        <v>0.56491404275350898</v>
      </c>
      <c r="DG124" s="186">
        <v>0.38581732492215098</v>
      </c>
      <c r="DH124" s="186">
        <v>16.672220494642701</v>
      </c>
      <c r="DI124" s="186">
        <v>13.279381248906001</v>
      </c>
      <c r="DJ124" s="186">
        <v>11.739493251163401</v>
      </c>
      <c r="DK124" s="186">
        <v>10.126329725544499</v>
      </c>
      <c r="DL124" s="186">
        <v>8.8682564334361906</v>
      </c>
      <c r="DM124" s="186">
        <v>7.181455271161</v>
      </c>
      <c r="DN124" s="186">
        <v>6.74535949125457</v>
      </c>
      <c r="DO124" s="186">
        <v>6.6829275241161898</v>
      </c>
      <c r="DP124" s="186">
        <v>7.04914557602517</v>
      </c>
      <c r="DQ124" s="187">
        <v>103.558385978441</v>
      </c>
      <c r="DR124" s="187">
        <v>106.00220009099699</v>
      </c>
      <c r="DS124" s="187">
        <v>106.002133662104</v>
      </c>
      <c r="DT124" s="187">
        <v>103.323346231852</v>
      </c>
      <c r="DU124" s="187">
        <v>104.967980148145</v>
      </c>
      <c r="DV124" s="187">
        <v>106.0476792557</v>
      </c>
      <c r="DW124" s="187">
        <v>104.45416480409899</v>
      </c>
      <c r="DX124" s="187">
        <v>104.009914456624</v>
      </c>
      <c r="DY124" s="187">
        <v>105.863203322275</v>
      </c>
      <c r="DZ124" s="113">
        <v>1080</v>
      </c>
      <c r="EA124" s="113">
        <v>1106</v>
      </c>
      <c r="EB124" s="113">
        <v>1146</v>
      </c>
      <c r="EC124" s="113">
        <v>1118</v>
      </c>
      <c r="ED124" s="113">
        <v>1119</v>
      </c>
      <c r="EE124" s="113">
        <v>1118</v>
      </c>
      <c r="EF124" s="113">
        <v>1143</v>
      </c>
      <c r="EG124" s="113">
        <v>1148</v>
      </c>
      <c r="EH124" s="113">
        <v>1148</v>
      </c>
      <c r="EI124" s="112">
        <v>1238.55092592593</v>
      </c>
      <c r="EJ124" s="112">
        <v>640.679927667269</v>
      </c>
      <c r="EK124" s="112">
        <v>480.40052356020902</v>
      </c>
      <c r="EL124" s="112">
        <v>3147.0858676207499</v>
      </c>
      <c r="EM124" s="112">
        <v>5097.3923145665804</v>
      </c>
      <c r="EN124" s="112">
        <v>5056.9329159212903</v>
      </c>
      <c r="EO124" s="112">
        <v>5728.1609798775198</v>
      </c>
      <c r="EP124" s="112">
        <v>5782.6663763066199</v>
      </c>
      <c r="EQ124" s="114">
        <v>5054.7125435540102</v>
      </c>
    </row>
    <row r="125" spans="1:147" x14ac:dyDescent="0.25">
      <c r="A125" s="110" t="s">
        <v>310</v>
      </c>
      <c r="B125" s="110">
        <v>5636</v>
      </c>
      <c r="C125" s="110"/>
      <c r="D125" s="185">
        <v>22.566429239786402</v>
      </c>
      <c r="E125" s="185">
        <v>43.316255290685099</v>
      </c>
      <c r="F125" s="185">
        <v>309.89238362062298</v>
      </c>
      <c r="G125" s="185">
        <v>348.802358179149</v>
      </c>
      <c r="H125" s="185">
        <v>466.55134159343498</v>
      </c>
      <c r="I125" s="185">
        <v>532.92155523070198</v>
      </c>
      <c r="J125" s="185">
        <v>57.667467674881699</v>
      </c>
      <c r="K125" s="185">
        <v>614.85872408196497</v>
      </c>
      <c r="L125" s="185">
        <v>57.249778525421497</v>
      </c>
      <c r="M125" s="185">
        <v>7.0313095046120297</v>
      </c>
      <c r="N125" s="185">
        <v>17.414786987447201</v>
      </c>
      <c r="O125" s="185">
        <v>13.3825105126837</v>
      </c>
      <c r="P125" s="185">
        <v>17.436136657298398</v>
      </c>
      <c r="Q125" s="185">
        <v>12.3922623250693</v>
      </c>
      <c r="R125" s="185">
        <v>16.9198835090145</v>
      </c>
      <c r="S125" s="185">
        <v>7.2161366210721898</v>
      </c>
      <c r="T125" s="185">
        <v>13.0447651514204</v>
      </c>
      <c r="U125" s="185">
        <v>18.103490949506899</v>
      </c>
      <c r="V125" s="186">
        <v>26.694715017431399</v>
      </c>
      <c r="W125" s="186">
        <v>33.589141184965001</v>
      </c>
      <c r="X125" s="186">
        <v>5.3987684616306204</v>
      </c>
      <c r="Y125" s="186">
        <v>7.0976360359429398</v>
      </c>
      <c r="Z125" s="186">
        <v>4.4785144614684196</v>
      </c>
      <c r="AA125" s="186">
        <v>4.7150201496936299</v>
      </c>
      <c r="AB125" s="186">
        <v>11.976186645923001</v>
      </c>
      <c r="AC125" s="186">
        <v>2.6786890768685598</v>
      </c>
      <c r="AD125" s="186">
        <v>27.875376732763701</v>
      </c>
      <c r="AE125" s="186">
        <v>57.773388753307501</v>
      </c>
      <c r="AF125" s="186">
        <v>69.849932104574194</v>
      </c>
      <c r="AG125" s="186">
        <v>60.377107782807599</v>
      </c>
      <c r="AH125" s="186">
        <v>44.176313336195904</v>
      </c>
      <c r="AI125" s="186">
        <v>49.635140740167003</v>
      </c>
      <c r="AJ125" s="186">
        <v>29.299835431937002</v>
      </c>
      <c r="AK125" s="186">
        <v>29.174681034564198</v>
      </c>
      <c r="AL125" s="186">
        <v>28.177849527035999</v>
      </c>
      <c r="AM125" s="186">
        <v>33.665281084493898</v>
      </c>
      <c r="AN125" s="186">
        <v>0.43287672302784802</v>
      </c>
      <c r="AO125" s="186">
        <v>0.66325860325735997</v>
      </c>
      <c r="AP125" s="186">
        <v>0.677345730310563</v>
      </c>
      <c r="AQ125" s="186">
        <v>0.20662281200723501</v>
      </c>
      <c r="AR125" s="186">
        <v>-1.10541833562338E-2</v>
      </c>
      <c r="AS125" s="186">
        <v>0.11106263963181801</v>
      </c>
      <c r="AT125" s="186">
        <v>0.65921993512046195</v>
      </c>
      <c r="AU125" s="186">
        <v>-0.27192505351387503</v>
      </c>
      <c r="AV125" s="186">
        <v>-0.67058605948719796</v>
      </c>
      <c r="AW125" s="186">
        <v>1.3483870806967</v>
      </c>
      <c r="AX125" s="186">
        <v>2.5407710012913398</v>
      </c>
      <c r="AY125" s="186">
        <v>4.0984079087012999</v>
      </c>
      <c r="AZ125" s="186">
        <v>2.4188009129682801</v>
      </c>
      <c r="BA125" s="186">
        <v>2.4070371108182198</v>
      </c>
      <c r="BB125" s="186">
        <v>2.2934486197339798</v>
      </c>
      <c r="BC125" s="186">
        <v>2.3258644337733898</v>
      </c>
      <c r="BD125" s="186">
        <v>1.4117014557265299</v>
      </c>
      <c r="BE125" s="186">
        <v>2.9453576129495098</v>
      </c>
      <c r="BF125" s="187">
        <v>106.514193943276</v>
      </c>
      <c r="BG125" s="187">
        <v>118.395423189672</v>
      </c>
      <c r="BH125" s="187">
        <v>111.063539373086</v>
      </c>
      <c r="BI125" s="187">
        <v>117.957854296948</v>
      </c>
      <c r="BJ125" s="187">
        <v>111.07923510148601</v>
      </c>
      <c r="BK125" s="187">
        <v>117.28485162907999</v>
      </c>
      <c r="BL125" s="187">
        <v>105.87555431211</v>
      </c>
      <c r="BM125" s="187">
        <v>112.817336292159</v>
      </c>
      <c r="BN125" s="187">
        <v>116.942031469228</v>
      </c>
      <c r="BO125" s="186">
        <v>70.828814521633106</v>
      </c>
      <c r="BP125" s="186">
        <v>56.794505911682499</v>
      </c>
      <c r="BQ125" s="186">
        <v>93.262342900832394</v>
      </c>
      <c r="BR125" s="186">
        <v>75.598400523447296</v>
      </c>
      <c r="BS125" s="186">
        <v>85.127924167542801</v>
      </c>
      <c r="BT125" s="186">
        <v>146.90100962421499</v>
      </c>
      <c r="BU125" s="186">
        <v>247.31442683791201</v>
      </c>
      <c r="BV125" s="186">
        <v>266.599258606251</v>
      </c>
      <c r="BW125" s="186">
        <v>128.423439056641</v>
      </c>
      <c r="BX125" s="186">
        <v>14.962448166165601</v>
      </c>
      <c r="BY125" s="186">
        <v>14.769209025535901</v>
      </c>
      <c r="BZ125" s="186">
        <v>14.3873088460775</v>
      </c>
      <c r="CA125" s="186">
        <v>12.107282427752301</v>
      </c>
      <c r="CB125" s="186">
        <v>13.7454805482163</v>
      </c>
      <c r="CC125" s="186">
        <v>15.6338167447872</v>
      </c>
      <c r="CD125" s="186">
        <v>13.6536136207946</v>
      </c>
      <c r="CE125" s="186">
        <v>13.5876883730144</v>
      </c>
      <c r="CF125" s="186">
        <v>13.6706506207767</v>
      </c>
      <c r="CG125" s="186">
        <v>22.930336932189501</v>
      </c>
      <c r="CH125" s="186">
        <v>26.034891830706201</v>
      </c>
      <c r="CI125" s="186">
        <v>17.237984788876201</v>
      </c>
      <c r="CJ125" s="186">
        <v>17.1559673098823</v>
      </c>
      <c r="CK125" s="186">
        <v>16.995109041834301</v>
      </c>
      <c r="CL125" s="186">
        <v>12.2880082550273</v>
      </c>
      <c r="CM125" s="186">
        <v>6.9169981867778798</v>
      </c>
      <c r="CN125" s="186">
        <v>6.4152080086224696</v>
      </c>
      <c r="CO125" s="186">
        <v>11.482263950749701</v>
      </c>
      <c r="CP125" s="113">
        <v>53.8396020385958</v>
      </c>
      <c r="CQ125" s="113">
        <v>56.9870785962339</v>
      </c>
      <c r="CR125" s="113">
        <v>57.5925824026044</v>
      </c>
      <c r="CS125" s="113">
        <v>55.9293750364766</v>
      </c>
      <c r="CT125" s="113">
        <v>55.875585179967999</v>
      </c>
      <c r="CU125" s="113">
        <v>49.735815420341702</v>
      </c>
      <c r="CV125" s="113">
        <v>41.972259090121597</v>
      </c>
      <c r="CW125" s="113">
        <v>36.0601617810443</v>
      </c>
      <c r="CX125" s="113">
        <v>33.751932245094302</v>
      </c>
      <c r="CY125" s="186">
        <v>0.558034648636619</v>
      </c>
      <c r="CZ125" s="186">
        <v>0.63027157052568294</v>
      </c>
      <c r="DA125" s="186">
        <v>0.58404744110558804</v>
      </c>
      <c r="DB125" s="186">
        <v>0.47258122830661597</v>
      </c>
      <c r="DC125" s="186">
        <v>0.38544940028182401</v>
      </c>
      <c r="DD125" s="186">
        <v>0.31710301385946099</v>
      </c>
      <c r="DE125" s="186">
        <v>0.31987876902469897</v>
      </c>
      <c r="DF125" s="186">
        <v>0.144023135767962</v>
      </c>
      <c r="DG125" s="186">
        <v>-3.9654396087038198E-2</v>
      </c>
      <c r="DH125" s="186">
        <v>3.30744082227169</v>
      </c>
      <c r="DI125" s="186">
        <v>3.6560977812736901</v>
      </c>
      <c r="DJ125" s="186">
        <v>3.6776821434868401</v>
      </c>
      <c r="DK125" s="186">
        <v>3.3746619041894799</v>
      </c>
      <c r="DL125" s="186">
        <v>2.5627931720091301</v>
      </c>
      <c r="DM125" s="186">
        <v>2.7201899010075201</v>
      </c>
      <c r="DN125" s="186">
        <v>2.6762272749131899</v>
      </c>
      <c r="DO125" s="186">
        <v>2.18196505926156</v>
      </c>
      <c r="DP125" s="186">
        <v>2.2882212526827299</v>
      </c>
      <c r="DQ125" s="187">
        <v>113.912137143984</v>
      </c>
      <c r="DR125" s="187">
        <v>113.305951654757</v>
      </c>
      <c r="DS125" s="187">
        <v>112.73153186616101</v>
      </c>
      <c r="DT125" s="187">
        <v>110.138468204657</v>
      </c>
      <c r="DU125" s="187">
        <v>113.08141246244099</v>
      </c>
      <c r="DV125" s="187">
        <v>115.248174654381</v>
      </c>
      <c r="DW125" s="187">
        <v>112.73609560014199</v>
      </c>
      <c r="DX125" s="187">
        <v>113.057900894461</v>
      </c>
      <c r="DY125" s="187">
        <v>112.793965712806</v>
      </c>
      <c r="DZ125" s="113">
        <v>2860</v>
      </c>
      <c r="EA125" s="113">
        <v>2890</v>
      </c>
      <c r="EB125" s="113">
        <v>2932</v>
      </c>
      <c r="EC125" s="113">
        <v>2906</v>
      </c>
      <c r="ED125" s="113">
        <v>2908</v>
      </c>
      <c r="EE125" s="113">
        <v>2905</v>
      </c>
      <c r="EF125" s="113">
        <v>2933</v>
      </c>
      <c r="EG125" s="113">
        <v>2909</v>
      </c>
      <c r="EH125" s="113">
        <v>2918</v>
      </c>
      <c r="EI125" s="112">
        <v>1118.84195804196</v>
      </c>
      <c r="EJ125" s="112">
        <v>2419.5937716263002</v>
      </c>
      <c r="EK125" s="112">
        <v>1881.8738062755799</v>
      </c>
      <c r="EL125" s="112">
        <v>1048.57708189952</v>
      </c>
      <c r="EM125" s="112">
        <v>493.05330123796398</v>
      </c>
      <c r="EN125" s="112">
        <v>-422.86437177280499</v>
      </c>
      <c r="EO125" s="112">
        <v>-101.561200136379</v>
      </c>
      <c r="EP125" s="112">
        <v>-742.04365761429995</v>
      </c>
      <c r="EQ125" s="114">
        <v>120.326250856751</v>
      </c>
    </row>
    <row r="126" spans="1:147" x14ac:dyDescent="0.25">
      <c r="A126" s="110" t="s">
        <v>309</v>
      </c>
      <c r="B126" s="110">
        <v>5716</v>
      </c>
      <c r="C126" s="110"/>
      <c r="D126" s="185">
        <v>478.52047266059202</v>
      </c>
      <c r="E126" s="185">
        <v>315.65602421264703</v>
      </c>
      <c r="F126" s="185">
        <v>5.2308351953170904</v>
      </c>
      <c r="G126" s="185">
        <v>100</v>
      </c>
      <c r="H126" s="185">
        <v>100</v>
      </c>
      <c r="I126" s="185">
        <v>107.817383576594</v>
      </c>
      <c r="J126" s="185">
        <v>109.843555601047</v>
      </c>
      <c r="K126" s="185">
        <v>562.13482963042202</v>
      </c>
      <c r="L126" s="185">
        <v>417.15509195182801</v>
      </c>
      <c r="M126" s="185">
        <v>16.999801422239301</v>
      </c>
      <c r="N126" s="185">
        <v>9.9781683537465096</v>
      </c>
      <c r="O126" s="185">
        <v>1.3080432799056201</v>
      </c>
      <c r="P126" s="185">
        <v>20.043773016766501</v>
      </c>
      <c r="Q126" s="185">
        <v>18.201624309209201</v>
      </c>
      <c r="R126" s="185">
        <v>8.0680859886290701</v>
      </c>
      <c r="S126" s="185">
        <v>10.4129152433299</v>
      </c>
      <c r="T126" s="185">
        <v>7.5646232983595096</v>
      </c>
      <c r="U126" s="185">
        <v>11.5964569674572</v>
      </c>
      <c r="V126" s="186">
        <v>7.6730336332101201</v>
      </c>
      <c r="W126" s="186">
        <v>10.195920712008</v>
      </c>
      <c r="X126" s="186">
        <v>20.756768486195899</v>
      </c>
      <c r="Y126" s="186">
        <v>8.9035744113249002</v>
      </c>
      <c r="Z126" s="186">
        <v>0.48890702355010501</v>
      </c>
      <c r="AA126" s="186">
        <v>7.5271368412562598</v>
      </c>
      <c r="AB126" s="186">
        <v>9.5690582518273697</v>
      </c>
      <c r="AC126" s="186">
        <v>1.43493309285266</v>
      </c>
      <c r="AD126" s="186">
        <v>3.0486808773475098</v>
      </c>
      <c r="AE126" s="186">
        <v>39.179496210802697</v>
      </c>
      <c r="AF126" s="186">
        <v>41.706366771181798</v>
      </c>
      <c r="AG126" s="186">
        <v>62.160017461333901</v>
      </c>
      <c r="AH126" s="186">
        <v>65.856615659254402</v>
      </c>
      <c r="AI126" s="186">
        <v>50.609041976370797</v>
      </c>
      <c r="AJ126" s="186">
        <v>23.707230161552701</v>
      </c>
      <c r="AK126" s="186">
        <v>38.392519906586401</v>
      </c>
      <c r="AL126" s="186">
        <v>21.0292900143812</v>
      </c>
      <c r="AM126" s="186">
        <v>28.289215443782499</v>
      </c>
      <c r="AN126" s="186">
        <v>-3.2738528931318497E-2</v>
      </c>
      <c r="AO126" s="186">
        <v>0.97246080853763495</v>
      </c>
      <c r="AP126" s="186">
        <v>-9.5787806982978702E-2</v>
      </c>
      <c r="AQ126" s="186">
        <v>0.168406342343323</v>
      </c>
      <c r="AR126" s="186">
        <v>9.7396272861707406E-2</v>
      </c>
      <c r="AS126" s="186">
        <v>-0.22905196895202201</v>
      </c>
      <c r="AT126" s="186">
        <v>-0.22195382380529699</v>
      </c>
      <c r="AU126" s="186">
        <v>-0.34779113075962198</v>
      </c>
      <c r="AV126" s="186">
        <v>-0.28596261313948801</v>
      </c>
      <c r="AW126" s="186">
        <v>9.6901812359144497</v>
      </c>
      <c r="AX126" s="186">
        <v>2.3520524561970699</v>
      </c>
      <c r="AY126" s="186">
        <v>1.2854592560536899</v>
      </c>
      <c r="AZ126" s="186">
        <v>1.4831351294094599</v>
      </c>
      <c r="BA126" s="186">
        <v>1.4379333966405801</v>
      </c>
      <c r="BB126" s="186">
        <v>0.68757851400242398</v>
      </c>
      <c r="BC126" s="186">
        <v>0.62036232324653195</v>
      </c>
      <c r="BD126" s="186">
        <v>-4.9282141148702399E-2</v>
      </c>
      <c r="BE126" s="186">
        <v>0.40543060708883499</v>
      </c>
      <c r="BF126" s="187">
        <v>107.847966558333</v>
      </c>
      <c r="BG126" s="187">
        <v>109.407483558618</v>
      </c>
      <c r="BH126" s="187">
        <v>99.9268448099116</v>
      </c>
      <c r="BI126" s="187">
        <v>123.04517926601</v>
      </c>
      <c r="BJ126" s="187">
        <v>120.28061276945699</v>
      </c>
      <c r="BK126" s="187">
        <v>107.70228225451299</v>
      </c>
      <c r="BL126" s="187">
        <v>110.58349851742</v>
      </c>
      <c r="BM126" s="187">
        <v>107.835447483038</v>
      </c>
      <c r="BN126" s="187">
        <v>112.239828670425</v>
      </c>
      <c r="BO126" s="186">
        <v>166.17586754570101</v>
      </c>
      <c r="BP126" s="186">
        <v>186.03588070653601</v>
      </c>
      <c r="BQ126" s="186">
        <v>66.097438169288793</v>
      </c>
      <c r="BR126" s="186">
        <v>113.547938785086</v>
      </c>
      <c r="BS126" s="186">
        <v>236.36523914856099</v>
      </c>
      <c r="BT126" s="186">
        <v>178.34956769633101</v>
      </c>
      <c r="BU126" s="186">
        <v>148.69521958253901</v>
      </c>
      <c r="BV126" s="186">
        <v>393.61362697137599</v>
      </c>
      <c r="BW126" s="186">
        <v>266.65886301496101</v>
      </c>
      <c r="BX126" s="186">
        <v>13.5756133158417</v>
      </c>
      <c r="BY126" s="186">
        <v>12.935288183567399</v>
      </c>
      <c r="BZ126" s="186">
        <v>8.5571316934881203</v>
      </c>
      <c r="CA126" s="186">
        <v>11.0274264893231</v>
      </c>
      <c r="CB126" s="186">
        <v>13.345076574745599</v>
      </c>
      <c r="CC126" s="186">
        <v>11.503103751498299</v>
      </c>
      <c r="CD126" s="186">
        <v>11.5105615423385</v>
      </c>
      <c r="CE126" s="186">
        <v>12.052284935049</v>
      </c>
      <c r="CF126" s="186">
        <v>10.746158525431101</v>
      </c>
      <c r="CG126" s="186">
        <v>10.7994818709293</v>
      </c>
      <c r="CH126" s="186">
        <v>10.869860621670901</v>
      </c>
      <c r="CI126" s="186">
        <v>14.5687980492036</v>
      </c>
      <c r="CJ126" s="186">
        <v>14.0672536446602</v>
      </c>
      <c r="CK126" s="186">
        <v>10.5189214981764</v>
      </c>
      <c r="CL126" s="186">
        <v>10.393399155493301</v>
      </c>
      <c r="CM126" s="186">
        <v>10.232079002105399</v>
      </c>
      <c r="CN126" s="186">
        <v>5.3579665302080901</v>
      </c>
      <c r="CO126" s="186">
        <v>4.3938625138256997</v>
      </c>
      <c r="CP126" s="113">
        <v>64.953108194307603</v>
      </c>
      <c r="CQ126" s="113">
        <v>55.503212709853003</v>
      </c>
      <c r="CR126" s="113">
        <v>54.633569016152101</v>
      </c>
      <c r="CS126" s="113">
        <v>53.716547565960298</v>
      </c>
      <c r="CT126" s="113">
        <v>51.991405024655798</v>
      </c>
      <c r="CU126" s="113">
        <v>48.532577552450498</v>
      </c>
      <c r="CV126" s="113">
        <v>47.3194691153371</v>
      </c>
      <c r="CW126" s="113">
        <v>37.313321146565002</v>
      </c>
      <c r="CX126" s="113">
        <v>31.1468203896703</v>
      </c>
      <c r="CY126" s="186">
        <v>1.13253227918046</v>
      </c>
      <c r="CZ126" s="186">
        <v>0.97682590420229598</v>
      </c>
      <c r="DA126" s="186">
        <v>0.59704518140310003</v>
      </c>
      <c r="DB126" s="186">
        <v>0.36957361259379701</v>
      </c>
      <c r="DC126" s="186">
        <v>0.21113500665277901</v>
      </c>
      <c r="DD126" s="186">
        <v>0.16611067418110601</v>
      </c>
      <c r="DE126" s="186">
        <v>-6.6406373047418296E-2</v>
      </c>
      <c r="DF126" s="186">
        <v>-0.142557954060512</v>
      </c>
      <c r="DG126" s="186">
        <v>-0.21889235899494699</v>
      </c>
      <c r="DH126" s="186">
        <v>6.8111161838899701</v>
      </c>
      <c r="DI126" s="186">
        <v>5.7459657585925701</v>
      </c>
      <c r="DJ126" s="186">
        <v>4.6561622998367103</v>
      </c>
      <c r="DK126" s="186">
        <v>3.8300134698250199</v>
      </c>
      <c r="DL126" s="186">
        <v>3.24511204348785</v>
      </c>
      <c r="DM126" s="186">
        <v>1.4271790625843801</v>
      </c>
      <c r="DN126" s="186">
        <v>1.07476698499787</v>
      </c>
      <c r="DO126" s="186">
        <v>0.71662838783234795</v>
      </c>
      <c r="DP126" s="186">
        <v>0.53705295608816594</v>
      </c>
      <c r="DQ126" s="187">
        <v>108.57413106292</v>
      </c>
      <c r="DR126" s="187">
        <v>108.89230733613201</v>
      </c>
      <c r="DS126" s="187">
        <v>104.709864988712</v>
      </c>
      <c r="DT126" s="187">
        <v>108.186454553822</v>
      </c>
      <c r="DU126" s="187">
        <v>111.496516831834</v>
      </c>
      <c r="DV126" s="187">
        <v>111.410725950089</v>
      </c>
      <c r="DW126" s="187">
        <v>111.569025329889</v>
      </c>
      <c r="DX126" s="187">
        <v>112.603861204298</v>
      </c>
      <c r="DY126" s="187">
        <v>111.099029968479</v>
      </c>
      <c r="DZ126" s="113">
        <v>1363</v>
      </c>
      <c r="EA126" s="113">
        <v>1462</v>
      </c>
      <c r="EB126" s="113">
        <v>1469</v>
      </c>
      <c r="EC126" s="113">
        <v>1482</v>
      </c>
      <c r="ED126" s="113">
        <v>1603</v>
      </c>
      <c r="EE126" s="113">
        <v>1618</v>
      </c>
      <c r="EF126" s="113">
        <v>1737</v>
      </c>
      <c r="EG126" s="113">
        <v>1740</v>
      </c>
      <c r="EH126" s="113">
        <v>1736</v>
      </c>
      <c r="EI126" s="112">
        <v>-2825.9581804842301</v>
      </c>
      <c r="EJ126" s="112">
        <v>-3190.2523939808498</v>
      </c>
      <c r="EK126" s="112">
        <v>-1106.6147038801901</v>
      </c>
      <c r="EL126" s="112">
        <v>-3095.73481781377</v>
      </c>
      <c r="EM126" s="112">
        <v>-4373.3930131004399</v>
      </c>
      <c r="EN126" s="112">
        <v>-4381.9555006180499</v>
      </c>
      <c r="EO126" s="112">
        <v>-4168.7869890616003</v>
      </c>
      <c r="EP126" s="112">
        <v>-4963.8017241379303</v>
      </c>
      <c r="EQ126" s="114">
        <v>-5822.6042626728104</v>
      </c>
    </row>
    <row r="127" spans="1:147" x14ac:dyDescent="0.25">
      <c r="A127" s="110" t="s">
        <v>308</v>
      </c>
      <c r="B127" s="110">
        <v>5458</v>
      </c>
      <c r="C127" s="110"/>
      <c r="D127" s="185">
        <v>1681.664911262</v>
      </c>
      <c r="E127" s="185">
        <v>100</v>
      </c>
      <c r="F127" s="185">
        <v>2205.40195121951</v>
      </c>
      <c r="G127" s="185">
        <v>914.39787341772205</v>
      </c>
      <c r="H127" s="185">
        <v>50.841827685242002</v>
      </c>
      <c r="I127" s="185">
        <v>100</v>
      </c>
      <c r="J127" s="185">
        <v>954.96315547356301</v>
      </c>
      <c r="K127" s="185">
        <v>214.412635212102</v>
      </c>
      <c r="L127" s="185">
        <v>1110.2589622702901</v>
      </c>
      <c r="M127" s="185">
        <v>39.961211147199201</v>
      </c>
      <c r="N127" s="185">
        <v>18.777474482691002</v>
      </c>
      <c r="O127" s="185">
        <v>22.7068405168495</v>
      </c>
      <c r="P127" s="185">
        <v>18.644060359995098</v>
      </c>
      <c r="Q127" s="185">
        <v>15.7779723863332</v>
      </c>
      <c r="R127" s="185">
        <v>3.22732767984462</v>
      </c>
      <c r="S127" s="185">
        <v>12.4504948842137</v>
      </c>
      <c r="T127" s="185">
        <v>8.3884621734876692</v>
      </c>
      <c r="U127" s="185">
        <v>10.152927044803899</v>
      </c>
      <c r="V127" s="186">
        <v>3.8958679512240102</v>
      </c>
      <c r="W127" s="186">
        <v>0</v>
      </c>
      <c r="X127" s="186">
        <v>1.3145614724565899</v>
      </c>
      <c r="Y127" s="186">
        <v>2.4449282465707798</v>
      </c>
      <c r="Z127" s="186">
        <v>27.919385691296501</v>
      </c>
      <c r="AA127" s="186">
        <v>2.06394266007295</v>
      </c>
      <c r="AB127" s="186">
        <v>1.4673240743924001</v>
      </c>
      <c r="AC127" s="186">
        <v>4.2924924502883304</v>
      </c>
      <c r="AD127" s="186">
        <v>1.0075472167500501</v>
      </c>
      <c r="AE127" s="186">
        <v>93.756682561056806</v>
      </c>
      <c r="AF127" s="186">
        <v>107.482431361558</v>
      </c>
      <c r="AG127" s="186">
        <v>88.079397404846304</v>
      </c>
      <c r="AH127" s="186">
        <v>64.786112268398696</v>
      </c>
      <c r="AI127" s="186">
        <v>66.467586063982395</v>
      </c>
      <c r="AJ127" s="186">
        <v>55.1876078304131</v>
      </c>
      <c r="AK127" s="186">
        <v>49.808021919135903</v>
      </c>
      <c r="AL127" s="186">
        <v>41.2983216887962</v>
      </c>
      <c r="AM127" s="186">
        <v>39.686946298473799</v>
      </c>
      <c r="AN127" s="186">
        <v>1.50773675397497</v>
      </c>
      <c r="AO127" s="186">
        <v>1.3159922435096301</v>
      </c>
      <c r="AP127" s="186">
        <v>1.09292207612476</v>
      </c>
      <c r="AQ127" s="186">
        <v>0.86307298122666798</v>
      </c>
      <c r="AR127" s="186">
        <v>0.77004134877325403</v>
      </c>
      <c r="AS127" s="186">
        <v>0.47990090327651702</v>
      </c>
      <c r="AT127" s="186">
        <v>0.117813831861709</v>
      </c>
      <c r="AU127" s="186">
        <v>0.319104238881392</v>
      </c>
      <c r="AV127" s="186">
        <v>-0.18315472800817301</v>
      </c>
      <c r="AW127" s="186">
        <v>7.9969462367455399</v>
      </c>
      <c r="AX127" s="186">
        <v>8.2705433167164895</v>
      </c>
      <c r="AY127" s="186">
        <v>7.4573621813567996</v>
      </c>
      <c r="AZ127" s="186">
        <v>6.4028088050487604</v>
      </c>
      <c r="BA127" s="186">
        <v>6.1826400387053697</v>
      </c>
      <c r="BB127" s="186">
        <v>6.4846768347228601</v>
      </c>
      <c r="BC127" s="186">
        <v>6.0001829509790099</v>
      </c>
      <c r="BD127" s="186">
        <v>6.8098483965041501</v>
      </c>
      <c r="BE127" s="186">
        <v>4.5776913499567398</v>
      </c>
      <c r="BF127" s="187">
        <v>150.312641575578</v>
      </c>
      <c r="BG127" s="187">
        <v>113.408148486342</v>
      </c>
      <c r="BH127" s="187">
        <v>119.53486243757401</v>
      </c>
      <c r="BI127" s="187">
        <v>115.080536546983</v>
      </c>
      <c r="BJ127" s="187">
        <v>111.56402232585501</v>
      </c>
      <c r="BK127" s="187">
        <v>97.297617712757102</v>
      </c>
      <c r="BL127" s="187">
        <v>107.02984007390501</v>
      </c>
      <c r="BM127" s="187">
        <v>101.934425101362</v>
      </c>
      <c r="BN127" s="187">
        <v>105.69940359116499</v>
      </c>
      <c r="BO127" s="186">
        <v>104.725690470328</v>
      </c>
      <c r="BP127" s="186">
        <v>129.71327920841901</v>
      </c>
      <c r="BQ127" s="186">
        <v>119.202829712987</v>
      </c>
      <c r="BR127" s="186">
        <v>365.47381782464203</v>
      </c>
      <c r="BS127" s="186">
        <v>344.99446389521302</v>
      </c>
      <c r="BT127" s="186">
        <v>292.90556769442099</v>
      </c>
      <c r="BU127" s="186">
        <v>259.93848335370802</v>
      </c>
      <c r="BV127" s="186">
        <v>187.82434220464199</v>
      </c>
      <c r="BW127" s="186">
        <v>165.67674543104499</v>
      </c>
      <c r="BX127" s="186">
        <v>24.7662982628344</v>
      </c>
      <c r="BY127" s="186">
        <v>25.533193290658701</v>
      </c>
      <c r="BZ127" s="186">
        <v>23.544148401061801</v>
      </c>
      <c r="CA127" s="186">
        <v>23.894659708371002</v>
      </c>
      <c r="CB127" s="186">
        <v>24.013927803001</v>
      </c>
      <c r="CC127" s="186">
        <v>15.992692235760501</v>
      </c>
      <c r="CD127" s="186">
        <v>14.714342991545299</v>
      </c>
      <c r="CE127" s="186">
        <v>11.8211178350287</v>
      </c>
      <c r="CF127" s="186">
        <v>10.090385476482201</v>
      </c>
      <c r="CG127" s="186">
        <v>24.601698403816599</v>
      </c>
      <c r="CH127" s="186">
        <v>21.6050215021925</v>
      </c>
      <c r="CI127" s="186">
        <v>21.231367207624899</v>
      </c>
      <c r="CJ127" s="186">
        <v>8.8274046506142998</v>
      </c>
      <c r="CK127" s="186">
        <v>8.7515340223751394</v>
      </c>
      <c r="CL127" s="186">
        <v>8.2039960075396099</v>
      </c>
      <c r="CM127" s="186">
        <v>8.2405193931911001</v>
      </c>
      <c r="CN127" s="186">
        <v>8.6629576699654294</v>
      </c>
      <c r="CO127" s="186">
        <v>8.3304401009620594</v>
      </c>
      <c r="CP127" s="113">
        <v>118.22626466011</v>
      </c>
      <c r="CQ127" s="113">
        <v>114.64527394358301</v>
      </c>
      <c r="CR127" s="113">
        <v>114.603603285828</v>
      </c>
      <c r="CS127" s="113">
        <v>101.061308130283</v>
      </c>
      <c r="CT127" s="113">
        <v>84.497114604403393</v>
      </c>
      <c r="CU127" s="113">
        <v>76.531340709568497</v>
      </c>
      <c r="CV127" s="113">
        <v>64.968449721859798</v>
      </c>
      <c r="CW127" s="113">
        <v>55.565877791433401</v>
      </c>
      <c r="CX127" s="113">
        <v>50.5049244118281</v>
      </c>
      <c r="CY127" s="186">
        <v>2.7470137242717101</v>
      </c>
      <c r="CZ127" s="186">
        <v>2.3528392851561701</v>
      </c>
      <c r="DA127" s="186">
        <v>1.9532807902568301</v>
      </c>
      <c r="DB127" s="186">
        <v>1.53157342824779</v>
      </c>
      <c r="DC127" s="186">
        <v>1.12838540260721</v>
      </c>
      <c r="DD127" s="186">
        <v>0.90802189461164995</v>
      </c>
      <c r="DE127" s="186">
        <v>0.66400147121616404</v>
      </c>
      <c r="DF127" s="186">
        <v>0.50769147928356895</v>
      </c>
      <c r="DG127" s="186">
        <v>0.29687724665249099</v>
      </c>
      <c r="DH127" s="186">
        <v>8.6570986244081105</v>
      </c>
      <c r="DI127" s="186">
        <v>8.6333302223118906</v>
      </c>
      <c r="DJ127" s="186">
        <v>8.6501888777712992</v>
      </c>
      <c r="DK127" s="186">
        <v>8.1795681213851807</v>
      </c>
      <c r="DL127" s="186">
        <v>7.2949371861465204</v>
      </c>
      <c r="DM127" s="186">
        <v>6.96194429448152</v>
      </c>
      <c r="DN127" s="186">
        <v>6.5082291624966997</v>
      </c>
      <c r="DO127" s="186">
        <v>6.3675656150675204</v>
      </c>
      <c r="DP127" s="186">
        <v>6.0027410612422001</v>
      </c>
      <c r="DQ127" s="187">
        <v>123.23802492356199</v>
      </c>
      <c r="DR127" s="187">
        <v>123.84315378303999</v>
      </c>
      <c r="DS127" s="187">
        <v>120.260590721311</v>
      </c>
      <c r="DT127" s="187">
        <v>120.841051322474</v>
      </c>
      <c r="DU127" s="187">
        <v>121.724657296022</v>
      </c>
      <c r="DV127" s="187">
        <v>111.035569709386</v>
      </c>
      <c r="DW127" s="187">
        <v>109.733486802371</v>
      </c>
      <c r="DX127" s="187">
        <v>106.33913498406901</v>
      </c>
      <c r="DY127" s="187">
        <v>104.58557729156399</v>
      </c>
      <c r="DZ127" s="113">
        <v>800</v>
      </c>
      <c r="EA127" s="113">
        <v>825</v>
      </c>
      <c r="EB127" s="113">
        <v>853</v>
      </c>
      <c r="EC127" s="113">
        <v>870</v>
      </c>
      <c r="ED127" s="113">
        <v>893</v>
      </c>
      <c r="EE127" s="113">
        <v>904</v>
      </c>
      <c r="EF127" s="113">
        <v>884</v>
      </c>
      <c r="EG127" s="113">
        <v>881</v>
      </c>
      <c r="EH127" s="113">
        <v>866</v>
      </c>
      <c r="EI127" s="112">
        <v>1777.7025000000001</v>
      </c>
      <c r="EJ127" s="112">
        <v>870.92242424242397</v>
      </c>
      <c r="EK127" s="112">
        <v>-169.64009378663499</v>
      </c>
      <c r="EL127" s="112">
        <v>-905.83563218390805</v>
      </c>
      <c r="EM127" s="112">
        <v>-236.61590145576699</v>
      </c>
      <c r="EN127" s="112">
        <v>-642.56858407079596</v>
      </c>
      <c r="EO127" s="112">
        <v>-1166.9389140271501</v>
      </c>
      <c r="EP127" s="112">
        <v>-1357.08626560726</v>
      </c>
      <c r="EQ127" s="114">
        <v>-1797.5623556582</v>
      </c>
    </row>
    <row r="128" spans="1:147" x14ac:dyDescent="0.25">
      <c r="A128" s="110" t="s">
        <v>307</v>
      </c>
      <c r="B128" s="110">
        <v>5427</v>
      </c>
      <c r="C128" s="110"/>
      <c r="D128" s="185">
        <v>62.507125678040602</v>
      </c>
      <c r="E128" s="185">
        <v>156.643708364986</v>
      </c>
      <c r="F128" s="185">
        <v>100</v>
      </c>
      <c r="G128" s="185">
        <v>750.71006361546995</v>
      </c>
      <c r="H128" s="185">
        <v>679.62735708936498</v>
      </c>
      <c r="I128" s="185">
        <v>-14.047184942631</v>
      </c>
      <c r="J128" s="185">
        <v>16.766371534917798</v>
      </c>
      <c r="K128" s="185">
        <v>19.895402579210199</v>
      </c>
      <c r="L128" s="185">
        <v>100</v>
      </c>
      <c r="M128" s="185">
        <v>25.680914609182999</v>
      </c>
      <c r="N128" s="185">
        <v>11.2052772107072</v>
      </c>
      <c r="O128" s="185">
        <v>2.1531740463124698</v>
      </c>
      <c r="P128" s="185">
        <v>21.5109592840235</v>
      </c>
      <c r="Q128" s="185">
        <v>22.343215089378301</v>
      </c>
      <c r="R128" s="185">
        <v>-1.5803184770680601</v>
      </c>
      <c r="S128" s="185">
        <v>4.2280821879959198</v>
      </c>
      <c r="T128" s="185">
        <v>4.9600984429672197</v>
      </c>
      <c r="U128" s="185">
        <v>7.7922029060390701</v>
      </c>
      <c r="V128" s="186">
        <v>35.600872767351397</v>
      </c>
      <c r="W128" s="186">
        <v>11.236572993709601</v>
      </c>
      <c r="X128" s="186">
        <v>0.996999465196301</v>
      </c>
      <c r="Y128" s="186">
        <v>3.6690022244986702</v>
      </c>
      <c r="Z128" s="186">
        <v>4.0615166475387099</v>
      </c>
      <c r="AA128" s="186">
        <v>9.9707573513101995</v>
      </c>
      <c r="AB128" s="186">
        <v>20.8428485979952</v>
      </c>
      <c r="AC128" s="186">
        <v>20.780785310240901</v>
      </c>
      <c r="AD128" s="186">
        <v>11.9872124988038</v>
      </c>
      <c r="AE128" s="186">
        <v>101.571872830272</v>
      </c>
      <c r="AF128" s="186">
        <v>114.88640047046501</v>
      </c>
      <c r="AG128" s="186">
        <v>123.96971499114299</v>
      </c>
      <c r="AH128" s="186">
        <v>93.768750261631595</v>
      </c>
      <c r="AI128" s="186">
        <v>92.665161808037098</v>
      </c>
      <c r="AJ128" s="186">
        <v>100.91251807392899</v>
      </c>
      <c r="AK128" s="186">
        <v>86.280212104190198</v>
      </c>
      <c r="AL128" s="186">
        <v>134.64324909806001</v>
      </c>
      <c r="AM128" s="186">
        <v>115.320185915564</v>
      </c>
      <c r="AN128" s="186">
        <v>1.32296775002956</v>
      </c>
      <c r="AO128" s="186">
        <v>1.5602356760710301</v>
      </c>
      <c r="AP128" s="186">
        <v>1.52434657464946</v>
      </c>
      <c r="AQ128" s="186">
        <v>1.26791511819545</v>
      </c>
      <c r="AR128" s="186">
        <v>1.25070636642783</v>
      </c>
      <c r="AS128" s="186">
        <v>1.31992621367642</v>
      </c>
      <c r="AT128" s="186">
        <v>1.1684170562706999</v>
      </c>
      <c r="AU128" s="186">
        <v>1.32835578261672</v>
      </c>
      <c r="AV128" s="186">
        <v>1.2510425189198999</v>
      </c>
      <c r="AW128" s="186">
        <v>2.40706661734187</v>
      </c>
      <c r="AX128" s="186">
        <v>3.2935591744408801</v>
      </c>
      <c r="AY128" s="186">
        <v>3.4499352157185599</v>
      </c>
      <c r="AZ128" s="186">
        <v>3.0506599937053398</v>
      </c>
      <c r="BA128" s="186">
        <v>5.5916893078966696</v>
      </c>
      <c r="BB128" s="186">
        <v>6.4571622068440897</v>
      </c>
      <c r="BC128" s="186">
        <v>5.6889664137596103</v>
      </c>
      <c r="BD128" s="186">
        <v>6.7871666366481804</v>
      </c>
      <c r="BE128" s="186">
        <v>4.8743108155801496</v>
      </c>
      <c r="BF128" s="187">
        <v>132.62039870225499</v>
      </c>
      <c r="BG128" s="187">
        <v>110.46300358678999</v>
      </c>
      <c r="BH128" s="187">
        <v>100.228104293876</v>
      </c>
      <c r="BI128" s="187">
        <v>124.57677049435399</v>
      </c>
      <c r="BJ128" s="187">
        <v>121.95453815890301</v>
      </c>
      <c r="BK128" s="187">
        <v>93.705299603188607</v>
      </c>
      <c r="BL128" s="187">
        <v>99.708392805829604</v>
      </c>
      <c r="BM128" s="187">
        <v>99.503760624422995</v>
      </c>
      <c r="BN128" s="187">
        <v>104.35029307467801</v>
      </c>
      <c r="BO128" s="186">
        <v>40.577483113378399</v>
      </c>
      <c r="BP128" s="186">
        <v>16.066189566529399</v>
      </c>
      <c r="BQ128" s="186">
        <v>7.2138671164019703</v>
      </c>
      <c r="BR128" s="186">
        <v>68.575330979474202</v>
      </c>
      <c r="BS128" s="186">
        <v>150.97465376704</v>
      </c>
      <c r="BT128" s="186">
        <v>247.27228494208401</v>
      </c>
      <c r="BU128" s="186">
        <v>118.815893814543</v>
      </c>
      <c r="BV128" s="186">
        <v>80.7865029456092</v>
      </c>
      <c r="BW128" s="186">
        <v>125.41992032344599</v>
      </c>
      <c r="BX128" s="186">
        <v>10.146039383036401</v>
      </c>
      <c r="BY128" s="186">
        <v>4.1766291286960904</v>
      </c>
      <c r="BZ128" s="186">
        <v>1.8289457554182</v>
      </c>
      <c r="CA128" s="186">
        <v>14.0800577149475</v>
      </c>
      <c r="CB128" s="186">
        <v>17.431424690196899</v>
      </c>
      <c r="CC128" s="186">
        <v>11.8766674977902</v>
      </c>
      <c r="CD128" s="186">
        <v>10.367742627286599</v>
      </c>
      <c r="CE128" s="186">
        <v>10.7240635045071</v>
      </c>
      <c r="CF128" s="186">
        <v>7.8143239989058397</v>
      </c>
      <c r="CG128" s="186">
        <v>21.8400569561298</v>
      </c>
      <c r="CH128" s="186">
        <v>21.9415431303071</v>
      </c>
      <c r="CI128" s="186">
        <v>21.2665961794217</v>
      </c>
      <c r="CJ128" s="186">
        <v>20.1300176035253</v>
      </c>
      <c r="CK128" s="186">
        <v>13.2451862107024</v>
      </c>
      <c r="CL128" s="186">
        <v>6.2725536334273704</v>
      </c>
      <c r="CM128" s="186">
        <v>9.1484080419868707</v>
      </c>
      <c r="CN128" s="186">
        <v>12.9667514568693</v>
      </c>
      <c r="CO128" s="186">
        <v>14.2639683790332</v>
      </c>
      <c r="CP128" s="113">
        <v>57.207279182804101</v>
      </c>
      <c r="CQ128" s="113">
        <v>80.017221106724406</v>
      </c>
      <c r="CR128" s="113">
        <v>105.423399544863</v>
      </c>
      <c r="CS128" s="113">
        <v>107.789661673065</v>
      </c>
      <c r="CT128" s="113">
        <v>104.250979639691</v>
      </c>
      <c r="CU128" s="113">
        <v>104.209781281148</v>
      </c>
      <c r="CV128" s="113">
        <v>98.377097238625694</v>
      </c>
      <c r="CW128" s="113">
        <v>100.863836515668</v>
      </c>
      <c r="CX128" s="113">
        <v>105.41185579126901</v>
      </c>
      <c r="CY128" s="186">
        <v>2.91127945992934E-2</v>
      </c>
      <c r="CZ128" s="186">
        <v>0.44513396683505901</v>
      </c>
      <c r="DA128" s="186">
        <v>0.86644445984139395</v>
      </c>
      <c r="DB128" s="186">
        <v>1.21592337646799</v>
      </c>
      <c r="DC128" s="186">
        <v>1.3738743307024699</v>
      </c>
      <c r="DD128" s="186">
        <v>1.3749316964156499</v>
      </c>
      <c r="DE128" s="186">
        <v>1.29607085258445</v>
      </c>
      <c r="DF128" s="186">
        <v>1.2643141423961199</v>
      </c>
      <c r="DG128" s="186">
        <v>1.2607580692974301</v>
      </c>
      <c r="DH128" s="186">
        <v>0.29362245036794898</v>
      </c>
      <c r="DI128" s="186">
        <v>1.06135920228561</v>
      </c>
      <c r="DJ128" s="186">
        <v>1.8617813480177201</v>
      </c>
      <c r="DK128" s="186">
        <v>2.5583426448512601</v>
      </c>
      <c r="DL128" s="186">
        <v>3.5586079873479401</v>
      </c>
      <c r="DM128" s="186">
        <v>4.3814603895892104</v>
      </c>
      <c r="DN128" s="186">
        <v>4.8647658185958802</v>
      </c>
      <c r="DO128" s="186">
        <v>5.4547376143362696</v>
      </c>
      <c r="DP128" s="186">
        <v>5.8438005869865597</v>
      </c>
      <c r="DQ128" s="187">
        <v>110.965043788873</v>
      </c>
      <c r="DR128" s="187">
        <v>103.69184861506901</v>
      </c>
      <c r="DS128" s="187">
        <v>100.84061631941999</v>
      </c>
      <c r="DT128" s="187">
        <v>114.596944455559</v>
      </c>
      <c r="DU128" s="187">
        <v>117.989493530674</v>
      </c>
      <c r="DV128" s="187">
        <v>109.73351510499801</v>
      </c>
      <c r="DW128" s="187">
        <v>107.295040974008</v>
      </c>
      <c r="DX128" s="187">
        <v>106.990365340903</v>
      </c>
      <c r="DY128" s="187">
        <v>103.339179779041</v>
      </c>
      <c r="DZ128" s="113">
        <v>860</v>
      </c>
      <c r="EA128" s="113">
        <v>857</v>
      </c>
      <c r="EB128" s="113">
        <v>860</v>
      </c>
      <c r="EC128" s="113">
        <v>887</v>
      </c>
      <c r="ED128" s="113">
        <v>895</v>
      </c>
      <c r="EE128" s="113">
        <v>860</v>
      </c>
      <c r="EF128" s="113">
        <v>861</v>
      </c>
      <c r="EG128" s="113">
        <v>869</v>
      </c>
      <c r="EH128" s="113">
        <v>893</v>
      </c>
      <c r="EI128" s="112">
        <v>34.767441860465098</v>
      </c>
      <c r="EJ128" s="112">
        <v>-295.16569428238</v>
      </c>
      <c r="EK128" s="112">
        <v>-552.58837209302305</v>
      </c>
      <c r="EL128" s="112">
        <v>-2257.17812852311</v>
      </c>
      <c r="EM128" s="112">
        <v>-4768.4815642458097</v>
      </c>
      <c r="EN128" s="112">
        <v>-3915.0488372093</v>
      </c>
      <c r="EO128" s="112">
        <v>-2492.0580720092898</v>
      </c>
      <c r="EP128" s="112">
        <v>-948.85385500575399</v>
      </c>
      <c r="EQ128" s="114">
        <v>-4364.9977603583402</v>
      </c>
    </row>
    <row r="129" spans="1:147" x14ac:dyDescent="0.25">
      <c r="A129" s="110" t="s">
        <v>306</v>
      </c>
      <c r="B129" s="110">
        <v>5483</v>
      </c>
      <c r="C129" s="110"/>
      <c r="D129" s="185">
        <v>-19.576707025155201</v>
      </c>
      <c r="E129" s="185">
        <v>34.518366983344102</v>
      </c>
      <c r="F129" s="185">
        <v>203.872509702098</v>
      </c>
      <c r="G129" s="185">
        <v>371.12241891410201</v>
      </c>
      <c r="H129" s="185">
        <v>100</v>
      </c>
      <c r="I129" s="185">
        <v>47.7196274869479</v>
      </c>
      <c r="J129" s="185">
        <v>179.20446208272099</v>
      </c>
      <c r="K129" s="185">
        <v>100</v>
      </c>
      <c r="L129" s="185">
        <v>17059.983749999999</v>
      </c>
      <c r="M129" s="185">
        <v>-15.116880209234401</v>
      </c>
      <c r="N129" s="185">
        <v>16.937349819629901</v>
      </c>
      <c r="O129" s="185">
        <v>16.838404381505999</v>
      </c>
      <c r="P129" s="185">
        <v>12.6937440315338</v>
      </c>
      <c r="Q129" s="185">
        <v>7.6195226583025502</v>
      </c>
      <c r="R129" s="185">
        <v>1.2103690699565901</v>
      </c>
      <c r="S129" s="185">
        <v>13.3703518470556</v>
      </c>
      <c r="T129" s="185">
        <v>6.3868537939493599</v>
      </c>
      <c r="U129" s="185">
        <v>11.160420412906101</v>
      </c>
      <c r="V129" s="186">
        <v>40.697032077321097</v>
      </c>
      <c r="W129" s="186">
        <v>40.193387952287502</v>
      </c>
      <c r="X129" s="186">
        <v>9.0343554200939007</v>
      </c>
      <c r="Y129" s="186">
        <v>3.7699669961941198</v>
      </c>
      <c r="Z129" s="186">
        <v>0</v>
      </c>
      <c r="AA129" s="186">
        <v>2.5033250873786099</v>
      </c>
      <c r="AB129" s="186">
        <v>7.9295329769213403</v>
      </c>
      <c r="AC129" s="186">
        <v>0</v>
      </c>
      <c r="AD129" s="186">
        <v>7.3582655037688405E-2</v>
      </c>
      <c r="AE129" s="186">
        <v>206.07957333773601</v>
      </c>
      <c r="AF129" s="186">
        <v>151.716740988281</v>
      </c>
      <c r="AG129" s="186">
        <v>160.91264234039801</v>
      </c>
      <c r="AH129" s="186">
        <v>156.450052885807</v>
      </c>
      <c r="AI129" s="186">
        <v>136.680783781987</v>
      </c>
      <c r="AJ129" s="186">
        <v>158.823413248294</v>
      </c>
      <c r="AK129" s="186">
        <v>128.38143966976199</v>
      </c>
      <c r="AL129" s="186">
        <v>135.34379934948001</v>
      </c>
      <c r="AM129" s="186">
        <v>98.127995065731895</v>
      </c>
      <c r="AN129" s="186">
        <v>5.1152949572664204</v>
      </c>
      <c r="AO129" s="186">
        <v>3.6549646046379598</v>
      </c>
      <c r="AP129" s="186">
        <v>3.95560890815063</v>
      </c>
      <c r="AQ129" s="186">
        <v>3.4336332861474599</v>
      </c>
      <c r="AR129" s="186">
        <v>2.9478644893235599</v>
      </c>
      <c r="AS129" s="186">
        <v>3.1416908587533601</v>
      </c>
      <c r="AT129" s="186">
        <v>2.3840507770697799</v>
      </c>
      <c r="AU129" s="186">
        <v>2.61206583749426</v>
      </c>
      <c r="AV129" s="186">
        <v>0.234747513929289</v>
      </c>
      <c r="AW129" s="186">
        <v>14.763182411644699</v>
      </c>
      <c r="AX129" s="186">
        <v>57.007777445690998</v>
      </c>
      <c r="AY129" s="186">
        <v>14.0497801690892</v>
      </c>
      <c r="AZ129" s="186">
        <v>12.960669415723</v>
      </c>
      <c r="BA129" s="186">
        <v>13.531600556018899</v>
      </c>
      <c r="BB129" s="186">
        <v>16.060163597421401</v>
      </c>
      <c r="BC129" s="186">
        <v>14.1956753584523</v>
      </c>
      <c r="BD129" s="186">
        <v>14.3906569242187</v>
      </c>
      <c r="BE129" s="186">
        <v>9.8401698575968997</v>
      </c>
      <c r="BF129" s="187">
        <v>80.150827386718902</v>
      </c>
      <c r="BG129" s="187">
        <v>73.305469737738605</v>
      </c>
      <c r="BH129" s="187">
        <v>107.231986136926</v>
      </c>
      <c r="BI129" s="187">
        <v>103.270260421583</v>
      </c>
      <c r="BJ129" s="187">
        <v>97.121123036526996</v>
      </c>
      <c r="BK129" s="187">
        <v>89.519060098794398</v>
      </c>
      <c r="BL129" s="187">
        <v>101.583402696696</v>
      </c>
      <c r="BM129" s="187">
        <v>94.884073113151103</v>
      </c>
      <c r="BN129" s="187">
        <v>101.579552903398</v>
      </c>
      <c r="BO129" s="186">
        <v>116.839403300531</v>
      </c>
      <c r="BP129" s="186">
        <v>62.570594075649602</v>
      </c>
      <c r="BQ129" s="186">
        <v>60.226977783386403</v>
      </c>
      <c r="BR129" s="186">
        <v>66.351725933759994</v>
      </c>
      <c r="BS129" s="186">
        <v>34.535920749726202</v>
      </c>
      <c r="BT129" s="186">
        <v>85.815327289537905</v>
      </c>
      <c r="BU129" s="186">
        <v>242.14113721533499</v>
      </c>
      <c r="BV129" s="186">
        <v>310.60426060956001</v>
      </c>
      <c r="BW129" s="186">
        <v>394.47470829148898</v>
      </c>
      <c r="BX129" s="186">
        <v>16.679168987254101</v>
      </c>
      <c r="BY129" s="186">
        <v>14.7691628105008</v>
      </c>
      <c r="BZ129" s="186">
        <v>14.9716236966689</v>
      </c>
      <c r="CA129" s="186">
        <v>16.000845074214801</v>
      </c>
      <c r="CB129" s="186">
        <v>8.7871971396968007</v>
      </c>
      <c r="CC129" s="186">
        <v>11.217281431432299</v>
      </c>
      <c r="CD129" s="186">
        <v>10.4856281297095</v>
      </c>
      <c r="CE129" s="186">
        <v>8.4627203410810097</v>
      </c>
      <c r="CF129" s="186">
        <v>8.1579461348032005</v>
      </c>
      <c r="CG129" s="186">
        <v>14.868186012117301</v>
      </c>
      <c r="CH129" s="186">
        <v>22.843203926123401</v>
      </c>
      <c r="CI129" s="186">
        <v>23.759468518590499</v>
      </c>
      <c r="CJ129" s="186">
        <v>23.454463800840099</v>
      </c>
      <c r="CK129" s="186">
        <v>22.9623180641827</v>
      </c>
      <c r="CL129" s="186">
        <v>14.034165143425801</v>
      </c>
      <c r="CM129" s="186">
        <v>4.6144069159038397</v>
      </c>
      <c r="CN129" s="186">
        <v>2.8904568469534402</v>
      </c>
      <c r="CO129" s="186">
        <v>2.20216235799233</v>
      </c>
      <c r="CP129" s="113">
        <v>166.13505066199599</v>
      </c>
      <c r="CQ129" s="113">
        <v>160.06785729289101</v>
      </c>
      <c r="CR129" s="113">
        <v>157.43423048578501</v>
      </c>
      <c r="CS129" s="113">
        <v>152.791955079442</v>
      </c>
      <c r="CT129" s="113">
        <v>160.01383974998501</v>
      </c>
      <c r="CU129" s="113">
        <v>152.47563970313399</v>
      </c>
      <c r="CV129" s="113">
        <v>147.432202731128</v>
      </c>
      <c r="CW129" s="113">
        <v>142.46976261266701</v>
      </c>
      <c r="CX129" s="113">
        <v>131.054159995144</v>
      </c>
      <c r="CY129" s="186">
        <v>3.55240863784804</v>
      </c>
      <c r="CZ129" s="186">
        <v>3.6567129406873899</v>
      </c>
      <c r="DA129" s="186">
        <v>3.5744945239336698</v>
      </c>
      <c r="DB129" s="186">
        <v>3.32248315453301</v>
      </c>
      <c r="DC129" s="186">
        <v>3.7505849808281102</v>
      </c>
      <c r="DD129" s="186">
        <v>3.4235508262629</v>
      </c>
      <c r="DE129" s="186">
        <v>3.15070507068741</v>
      </c>
      <c r="DF129" s="186">
        <v>2.8905845775720498</v>
      </c>
      <c r="DG129" s="186">
        <v>2.26472360484272</v>
      </c>
      <c r="DH129" s="186">
        <v>13.557198205814</v>
      </c>
      <c r="DI129" s="186">
        <v>22.139051837838998</v>
      </c>
      <c r="DJ129" s="186">
        <v>22.0668793921099</v>
      </c>
      <c r="DK129" s="186">
        <v>21.2867498039125</v>
      </c>
      <c r="DL129" s="186">
        <v>23.078430928268801</v>
      </c>
      <c r="DM129" s="186">
        <v>23.1313718447498</v>
      </c>
      <c r="DN129" s="186">
        <v>14.115802006364399</v>
      </c>
      <c r="DO129" s="186">
        <v>14.1827092288546</v>
      </c>
      <c r="DP129" s="186">
        <v>13.5742932623934</v>
      </c>
      <c r="DQ129" s="187">
        <v>107.15171179977899</v>
      </c>
      <c r="DR129" s="187">
        <v>96.419764366729495</v>
      </c>
      <c r="DS129" s="187">
        <v>96.598980598998594</v>
      </c>
      <c r="DT129" s="187">
        <v>98.074386338911495</v>
      </c>
      <c r="DU129" s="187">
        <v>90.464459073262205</v>
      </c>
      <c r="DV129" s="187">
        <v>92.1739355160625</v>
      </c>
      <c r="DW129" s="187">
        <v>99.522819127464302</v>
      </c>
      <c r="DX129" s="187">
        <v>97.248448214611699</v>
      </c>
      <c r="DY129" s="187">
        <v>96.944669007509603</v>
      </c>
      <c r="DZ129" s="113">
        <v>306</v>
      </c>
      <c r="EA129" s="113">
        <v>302</v>
      </c>
      <c r="EB129" s="113">
        <v>313</v>
      </c>
      <c r="EC129" s="113">
        <v>316</v>
      </c>
      <c r="ED129" s="113">
        <v>322</v>
      </c>
      <c r="EE129" s="113">
        <v>310</v>
      </c>
      <c r="EF129" s="113">
        <v>320</v>
      </c>
      <c r="EG129" s="113">
        <v>319</v>
      </c>
      <c r="EH129" s="113">
        <v>319</v>
      </c>
      <c r="EI129" s="112">
        <v>1017.70261437908</v>
      </c>
      <c r="EJ129" s="112">
        <v>2416.1556291390698</v>
      </c>
      <c r="EK129" s="112">
        <v>2003.34185303514</v>
      </c>
      <c r="EL129" s="112">
        <v>1623.2405063291101</v>
      </c>
      <c r="EM129" s="112">
        <v>1277.0372670807501</v>
      </c>
      <c r="EN129" s="112">
        <v>1374.2806451612901</v>
      </c>
      <c r="EO129" s="112">
        <v>1083.203125</v>
      </c>
      <c r="EP129" s="112">
        <v>838.815047021944</v>
      </c>
      <c r="EQ129" s="114">
        <v>413.48589341692798</v>
      </c>
    </row>
    <row r="130" spans="1:147" x14ac:dyDescent="0.25">
      <c r="A130" s="110" t="s">
        <v>305</v>
      </c>
      <c r="B130" s="110">
        <v>5522</v>
      </c>
      <c r="C130" s="110"/>
      <c r="D130" s="185">
        <v>100</v>
      </c>
      <c r="E130" s="185">
        <v>-37.360859599414297</v>
      </c>
      <c r="F130" s="185">
        <v>9541.7702702703009</v>
      </c>
      <c r="G130" s="185">
        <v>100</v>
      </c>
      <c r="H130" s="185">
        <v>-6135.26308577692</v>
      </c>
      <c r="I130" s="185">
        <v>-43.3360951324578</v>
      </c>
      <c r="J130" s="185">
        <v>100</v>
      </c>
      <c r="K130" s="185">
        <v>100</v>
      </c>
      <c r="L130" s="185">
        <v>100</v>
      </c>
      <c r="M130" s="185">
        <v>14.562992943170499</v>
      </c>
      <c r="N130" s="185">
        <v>-4.7260241485621197</v>
      </c>
      <c r="O130" s="185">
        <v>3.7910473404414402</v>
      </c>
      <c r="P130" s="185">
        <v>6.0751601633133996</v>
      </c>
      <c r="Q130" s="185">
        <v>-3.37492919432469</v>
      </c>
      <c r="R130" s="185">
        <v>-0.77441709440918804</v>
      </c>
      <c r="S130" s="185">
        <v>7.7224022350147798</v>
      </c>
      <c r="T130" s="185">
        <v>6.1455083440012901</v>
      </c>
      <c r="U130" s="185">
        <v>15.780349702061701</v>
      </c>
      <c r="V130" s="186">
        <v>0</v>
      </c>
      <c r="W130" s="186">
        <v>10.7770849196349</v>
      </c>
      <c r="X130" s="186">
        <v>4.1279491138309303E-2</v>
      </c>
      <c r="Y130" s="186">
        <v>0</v>
      </c>
      <c r="Z130" s="186">
        <v>5.3184685368550901E-2</v>
      </c>
      <c r="AA130" s="186">
        <v>1.74238341900279</v>
      </c>
      <c r="AB130" s="186">
        <v>0</v>
      </c>
      <c r="AC130" s="186">
        <v>0</v>
      </c>
      <c r="AD130" s="186">
        <v>2.1365826067157902E-2</v>
      </c>
      <c r="AE130" s="186">
        <v>41.941093947565697</v>
      </c>
      <c r="AF130" s="186">
        <v>41.572230879867099</v>
      </c>
      <c r="AG130" s="186">
        <v>36.162469910309198</v>
      </c>
      <c r="AH130" s="186">
        <v>33.023799844748197</v>
      </c>
      <c r="AI130" s="186">
        <v>31.015051071570099</v>
      </c>
      <c r="AJ130" s="186">
        <v>99.861078800198598</v>
      </c>
      <c r="AK130" s="186">
        <v>91.083290975829001</v>
      </c>
      <c r="AL130" s="186">
        <v>87.586095220201898</v>
      </c>
      <c r="AM130" s="186">
        <v>80.855675044501197</v>
      </c>
      <c r="AN130" s="186">
        <v>0.35059736829691301</v>
      </c>
      <c r="AO130" s="186">
        <v>0.236452142214438</v>
      </c>
      <c r="AP130" s="186">
        <v>9.4794030966226503E-2</v>
      </c>
      <c r="AQ130" s="186">
        <v>-0.116711490197415</v>
      </c>
      <c r="AR130" s="186">
        <v>-0.36535236454102499</v>
      </c>
      <c r="AS130" s="186">
        <v>-0.10842650016060899</v>
      </c>
      <c r="AT130" s="186">
        <v>-0.51595600537864805</v>
      </c>
      <c r="AU130" s="186">
        <v>-0.35541767200674901</v>
      </c>
      <c r="AV130" s="186">
        <v>-0.349085650068444</v>
      </c>
      <c r="AW130" s="186">
        <v>2.1838955705811101</v>
      </c>
      <c r="AX130" s="186">
        <v>2.1749360465288898</v>
      </c>
      <c r="AY130" s="186">
        <v>1.78987984679492</v>
      </c>
      <c r="AZ130" s="186">
        <v>1.0027393519974399</v>
      </c>
      <c r="BA130" s="186">
        <v>0.76904588231997595</v>
      </c>
      <c r="BB130" s="186">
        <v>1.0637458998996301</v>
      </c>
      <c r="BC130" s="186">
        <v>0.36376493972967999</v>
      </c>
      <c r="BD130" s="186">
        <v>0.45446916520510999</v>
      </c>
      <c r="BE130" s="186">
        <v>0.332287342925914</v>
      </c>
      <c r="BF130" s="187">
        <v>114.586506349616</v>
      </c>
      <c r="BG130" s="187">
        <v>93.751892887517599</v>
      </c>
      <c r="BH130" s="187">
        <v>102.14082275532</v>
      </c>
      <c r="BI130" s="187">
        <v>105.214106327574</v>
      </c>
      <c r="BJ130" s="187">
        <v>95.685229072381205</v>
      </c>
      <c r="BK130" s="187">
        <v>98.090574520859306</v>
      </c>
      <c r="BL130" s="187">
        <v>107.345270442619</v>
      </c>
      <c r="BM130" s="187">
        <v>105.636363163947</v>
      </c>
      <c r="BN130" s="187">
        <v>117.78418376716201</v>
      </c>
      <c r="BO130" s="186">
        <v>210.55309460663801</v>
      </c>
      <c r="BP130" s="186">
        <v>-9.3724220418729107</v>
      </c>
      <c r="BQ130" s="186">
        <v>-10.739918653607599</v>
      </c>
      <c r="BR130" s="186">
        <v>78.308114391717893</v>
      </c>
      <c r="BS130" s="186">
        <v>139.27100103946799</v>
      </c>
      <c r="BT130" s="186">
        <v>10.363672736896</v>
      </c>
      <c r="BU130" s="186">
        <v>745.70799156499902</v>
      </c>
      <c r="BV130" s="186">
        <v>932.54107958295901</v>
      </c>
      <c r="BW130" s="186">
        <v>2187.0515361068901</v>
      </c>
      <c r="BX130" s="186">
        <v>6.6346429840019203</v>
      </c>
      <c r="BY130" s="186">
        <v>-0.52522706529437602</v>
      </c>
      <c r="BZ130" s="186">
        <v>-0.56334095440318499</v>
      </c>
      <c r="CA130" s="186">
        <v>3.8999597939327302</v>
      </c>
      <c r="CB130" s="186">
        <v>3.3297467324074801</v>
      </c>
      <c r="CC130" s="186">
        <v>0.28325022037152198</v>
      </c>
      <c r="CD130" s="186">
        <v>2.7902004072849902</v>
      </c>
      <c r="CE130" s="186">
        <v>3.3224727929532198</v>
      </c>
      <c r="CF130" s="186">
        <v>5.5366241263249796</v>
      </c>
      <c r="CG130" s="186">
        <v>3.2770546060776402</v>
      </c>
      <c r="CH130" s="186">
        <v>5.2913712136206996</v>
      </c>
      <c r="CI130" s="186">
        <v>4.9681481010773796</v>
      </c>
      <c r="CJ130" s="186">
        <v>4.9270477784613904</v>
      </c>
      <c r="CK130" s="186">
        <v>2.4135004701620102</v>
      </c>
      <c r="CL130" s="186">
        <v>2.6677505137645898</v>
      </c>
      <c r="CM130" s="186">
        <v>0.383431800410028</v>
      </c>
      <c r="CN130" s="186">
        <v>0.36717269917724998</v>
      </c>
      <c r="CO130" s="186">
        <v>0.367458445669476</v>
      </c>
      <c r="CP130" s="113">
        <v>50.660348603230197</v>
      </c>
      <c r="CQ130" s="113">
        <v>48.879154569917397</v>
      </c>
      <c r="CR130" s="113">
        <v>44.440928952709399</v>
      </c>
      <c r="CS130" s="113">
        <v>40.293380595832801</v>
      </c>
      <c r="CT130" s="113">
        <v>36.611105865819702</v>
      </c>
      <c r="CU130" s="113">
        <v>48.675926610596903</v>
      </c>
      <c r="CV130" s="113">
        <v>59.147637163824001</v>
      </c>
      <c r="CW130" s="113">
        <v>69.515403662051</v>
      </c>
      <c r="CX130" s="113">
        <v>78.766475379178601</v>
      </c>
      <c r="CY130" s="186">
        <v>0.60098940281914304</v>
      </c>
      <c r="CZ130" s="186">
        <v>0.41637270139810201</v>
      </c>
      <c r="DA130" s="186">
        <v>0.31628279457633401</v>
      </c>
      <c r="DB130" s="186">
        <v>0.158730109695568</v>
      </c>
      <c r="DC130" s="186">
        <v>3.3570019889586897E-2</v>
      </c>
      <c r="DD130" s="186">
        <v>-5.7831486510460502E-2</v>
      </c>
      <c r="DE130" s="186">
        <v>-0.209688443108239</v>
      </c>
      <c r="DF130" s="186">
        <v>-0.29756261333541001</v>
      </c>
      <c r="DG130" s="186">
        <v>-0.34238718491074899</v>
      </c>
      <c r="DH130" s="186">
        <v>2.5546357625440002</v>
      </c>
      <c r="DI130" s="186">
        <v>2.36826280811623</v>
      </c>
      <c r="DJ130" s="186">
        <v>2.2456841318574701</v>
      </c>
      <c r="DK130" s="186">
        <v>1.8794507749284399</v>
      </c>
      <c r="DL130" s="186">
        <v>1.56691017368694</v>
      </c>
      <c r="DM130" s="186">
        <v>1.3420269525316999</v>
      </c>
      <c r="DN130" s="186">
        <v>0.98134659283336001</v>
      </c>
      <c r="DO130" s="186">
        <v>0.71804246370495795</v>
      </c>
      <c r="DP130" s="186">
        <v>0.58084443881637704</v>
      </c>
      <c r="DQ130" s="187">
        <v>104.910874493542</v>
      </c>
      <c r="DR130" s="187">
        <v>97.582760678313605</v>
      </c>
      <c r="DS130" s="187">
        <v>97.567884090182503</v>
      </c>
      <c r="DT130" s="187">
        <v>102.227787955531</v>
      </c>
      <c r="DU130" s="187">
        <v>101.82926766325301</v>
      </c>
      <c r="DV130" s="187">
        <v>98.895722237581495</v>
      </c>
      <c r="DW130" s="187">
        <v>101.625154275752</v>
      </c>
      <c r="DX130" s="187">
        <v>102.36134072270799</v>
      </c>
      <c r="DY130" s="187">
        <v>104.836520161097</v>
      </c>
      <c r="DZ130" s="113">
        <v>608</v>
      </c>
      <c r="EA130" s="113">
        <v>620</v>
      </c>
      <c r="EB130" s="113">
        <v>635</v>
      </c>
      <c r="EC130" s="113">
        <v>696</v>
      </c>
      <c r="ED130" s="113">
        <v>703</v>
      </c>
      <c r="EE130" s="113">
        <v>734</v>
      </c>
      <c r="EF130" s="113">
        <v>751</v>
      </c>
      <c r="EG130" s="113">
        <v>749</v>
      </c>
      <c r="EH130" s="113">
        <v>754</v>
      </c>
      <c r="EI130" s="112">
        <v>-1164.5789473684199</v>
      </c>
      <c r="EJ130" s="112">
        <v>-462.54354838709702</v>
      </c>
      <c r="EK130" s="112">
        <v>-605.65984251968496</v>
      </c>
      <c r="EL130" s="112">
        <v>-772.90804597701197</v>
      </c>
      <c r="EM130" s="112">
        <v>-635.752489331437</v>
      </c>
      <c r="EN130" s="112">
        <v>-512.771117166213</v>
      </c>
      <c r="EO130" s="112">
        <v>-764.56857523302301</v>
      </c>
      <c r="EP130" s="112">
        <v>-1012.79439252336</v>
      </c>
      <c r="EQ130" s="114">
        <v>-1687.0251989389899</v>
      </c>
    </row>
    <row r="131" spans="1:147" x14ac:dyDescent="0.25">
      <c r="A131" s="110" t="s">
        <v>304</v>
      </c>
      <c r="B131" s="110">
        <v>5556</v>
      </c>
      <c r="C131" s="110"/>
      <c r="D131" s="185">
        <v>145.92379930850001</v>
      </c>
      <c r="E131" s="185">
        <v>363.19463017217703</v>
      </c>
      <c r="F131" s="185">
        <v>52.913856338877999</v>
      </c>
      <c r="G131" s="185">
        <v>118.275681909691</v>
      </c>
      <c r="H131" s="185">
        <v>72.536690376930395</v>
      </c>
      <c r="I131" s="185">
        <v>63.821619733404503</v>
      </c>
      <c r="J131" s="185">
        <v>65.365887142148907</v>
      </c>
      <c r="K131" s="185">
        <v>100</v>
      </c>
      <c r="L131" s="185">
        <v>151.64565957606399</v>
      </c>
      <c r="M131" s="185">
        <v>19.167810956956298</v>
      </c>
      <c r="N131" s="185">
        <v>32.1618401860338</v>
      </c>
      <c r="O131" s="185">
        <v>22.802906917562201</v>
      </c>
      <c r="P131" s="185">
        <v>23.7399465703392</v>
      </c>
      <c r="Q131" s="185">
        <v>22.023611860661902</v>
      </c>
      <c r="R131" s="185">
        <v>16.032985706904299</v>
      </c>
      <c r="S131" s="185">
        <v>9.6575634711949299</v>
      </c>
      <c r="T131" s="185">
        <v>19.632405118477301</v>
      </c>
      <c r="U131" s="185">
        <v>18.402767544941302</v>
      </c>
      <c r="V131" s="186">
        <v>13.9787485680089</v>
      </c>
      <c r="W131" s="186">
        <v>12.0554804380933</v>
      </c>
      <c r="X131" s="186">
        <v>35.824989492271797</v>
      </c>
      <c r="Y131" s="186">
        <v>21.194779584149501</v>
      </c>
      <c r="Z131" s="186">
        <v>28.025141993661201</v>
      </c>
      <c r="AA131" s="186">
        <v>23.028595050435701</v>
      </c>
      <c r="AB131" s="186">
        <v>15.013043191878999</v>
      </c>
      <c r="AC131" s="186">
        <v>0</v>
      </c>
      <c r="AD131" s="186">
        <v>12.9468060567301</v>
      </c>
      <c r="AE131" s="186">
        <v>184.97170722878701</v>
      </c>
      <c r="AF131" s="186">
        <v>147.80762901476399</v>
      </c>
      <c r="AG131" s="186">
        <v>160.53301918719899</v>
      </c>
      <c r="AH131" s="186">
        <v>151.88532982447001</v>
      </c>
      <c r="AI131" s="186">
        <v>127.477816640086</v>
      </c>
      <c r="AJ131" s="186">
        <v>174.56126901661</v>
      </c>
      <c r="AK131" s="186">
        <v>181.18112151776299</v>
      </c>
      <c r="AL131" s="186">
        <v>199.89701129734701</v>
      </c>
      <c r="AM131" s="186">
        <v>178.27105963645701</v>
      </c>
      <c r="AN131" s="186">
        <v>3.2798889242182399</v>
      </c>
      <c r="AO131" s="186">
        <v>1.8703840797639799</v>
      </c>
      <c r="AP131" s="186">
        <v>1.6156567284966099</v>
      </c>
      <c r="AQ131" s="186">
        <v>1.3072904692110501</v>
      </c>
      <c r="AR131" s="186">
        <v>1.00518026636748</v>
      </c>
      <c r="AS131" s="186">
        <v>1.18969213209919</v>
      </c>
      <c r="AT131" s="186">
        <v>0.98461955666398304</v>
      </c>
      <c r="AU131" s="186">
        <v>1.2289091985334599</v>
      </c>
      <c r="AV131" s="186">
        <v>1.18774799673326</v>
      </c>
      <c r="AW131" s="186">
        <v>9.7520936151134805</v>
      </c>
      <c r="AX131" s="186">
        <v>14.542508266581001</v>
      </c>
      <c r="AY131" s="186">
        <v>16.334609912518999</v>
      </c>
      <c r="AZ131" s="186">
        <v>15.2953728810431</v>
      </c>
      <c r="BA131" s="186">
        <v>12.3109783793237</v>
      </c>
      <c r="BB131" s="186">
        <v>15.473252823607799</v>
      </c>
      <c r="BC131" s="186">
        <v>16.044512081893402</v>
      </c>
      <c r="BD131" s="186">
        <v>16.507235465959599</v>
      </c>
      <c r="BE131" s="186">
        <v>16.138940555153201</v>
      </c>
      <c r="BF131" s="187">
        <v>114.54179529594001</v>
      </c>
      <c r="BG131" s="187">
        <v>124.207763602109</v>
      </c>
      <c r="BH131" s="187">
        <v>108.794944899165</v>
      </c>
      <c r="BI131" s="187">
        <v>110.805591970167</v>
      </c>
      <c r="BJ131" s="187">
        <v>112.00439158143701</v>
      </c>
      <c r="BK131" s="187">
        <v>101.780579863935</v>
      </c>
      <c r="BL131" s="187">
        <v>94.874572247756802</v>
      </c>
      <c r="BM131" s="187">
        <v>104.55229207477799</v>
      </c>
      <c r="BN131" s="187">
        <v>103.574975299286</v>
      </c>
      <c r="BO131" s="186">
        <v>338.32030982529602</v>
      </c>
      <c r="BP131" s="186">
        <v>412.37334437957003</v>
      </c>
      <c r="BQ131" s="186">
        <v>168.91889020141701</v>
      </c>
      <c r="BR131" s="186">
        <v>136.120931954372</v>
      </c>
      <c r="BS131" s="186">
        <v>102.787219005819</v>
      </c>
      <c r="BT131" s="186">
        <v>91.589952097769299</v>
      </c>
      <c r="BU131" s="186">
        <v>70.785798478752994</v>
      </c>
      <c r="BV131" s="186">
        <v>99.620485665320103</v>
      </c>
      <c r="BW131" s="186">
        <v>103.278301376</v>
      </c>
      <c r="BX131" s="186">
        <v>21.7116086544609</v>
      </c>
      <c r="BY131" s="186">
        <v>23.770018935490899</v>
      </c>
      <c r="BZ131" s="186">
        <v>24.0107356867791</v>
      </c>
      <c r="CA131" s="186">
        <v>24.463595926019</v>
      </c>
      <c r="CB131" s="186">
        <v>24.066724109384701</v>
      </c>
      <c r="CC131" s="186">
        <v>23.3266520497939</v>
      </c>
      <c r="CD131" s="186">
        <v>18.781608849250699</v>
      </c>
      <c r="CE131" s="186">
        <v>18.2276954478444</v>
      </c>
      <c r="CF131" s="186">
        <v>17.285944543308698</v>
      </c>
      <c r="CG131" s="186">
        <v>7.5840659610307704</v>
      </c>
      <c r="CH131" s="186">
        <v>7.1420162550555704</v>
      </c>
      <c r="CI131" s="186">
        <v>15.8509327049655</v>
      </c>
      <c r="CJ131" s="186">
        <v>19.3808433845644</v>
      </c>
      <c r="CK131" s="186">
        <v>23.701374702663699</v>
      </c>
      <c r="CL131" s="186">
        <v>25.0585761325096</v>
      </c>
      <c r="CM131" s="186">
        <v>24.8501513014923</v>
      </c>
      <c r="CN131" s="186">
        <v>18.871526465348602</v>
      </c>
      <c r="CO131" s="186">
        <v>17.3518374777376</v>
      </c>
      <c r="CP131" s="113">
        <v>211.286455068321</v>
      </c>
      <c r="CQ131" s="113">
        <v>192.138473922711</v>
      </c>
      <c r="CR131" s="113">
        <v>180.383982269158</v>
      </c>
      <c r="CS131" s="113">
        <v>165.786667831107</v>
      </c>
      <c r="CT131" s="113">
        <v>152.26692174288499</v>
      </c>
      <c r="CU131" s="113">
        <v>151.11793689180899</v>
      </c>
      <c r="CV131" s="113">
        <v>157.947967306918</v>
      </c>
      <c r="CW131" s="113">
        <v>165.24426723744199</v>
      </c>
      <c r="CX131" s="113">
        <v>170.245134958747</v>
      </c>
      <c r="CY131" s="186">
        <v>5.5172807509576902</v>
      </c>
      <c r="CZ131" s="186">
        <v>4.4240059886578402</v>
      </c>
      <c r="DA131" s="186">
        <v>3.4216251950418601</v>
      </c>
      <c r="DB131" s="186">
        <v>2.4768095282702798</v>
      </c>
      <c r="DC131" s="186">
        <v>1.7433427919831299</v>
      </c>
      <c r="DD131" s="186">
        <v>1.3782379831618401</v>
      </c>
      <c r="DE131" s="186">
        <v>1.2006701774264199</v>
      </c>
      <c r="DF131" s="186">
        <v>1.1324993885810599</v>
      </c>
      <c r="DG131" s="186">
        <v>1.1126807557532301</v>
      </c>
      <c r="DH131" s="186">
        <v>10.982334664951599</v>
      </c>
      <c r="DI131" s="186">
        <v>11.8836600776984</v>
      </c>
      <c r="DJ131" s="186">
        <v>12.4999933267492</v>
      </c>
      <c r="DK131" s="186">
        <v>13.1520165122427</v>
      </c>
      <c r="DL131" s="186">
        <v>13.635708580298299</v>
      </c>
      <c r="DM131" s="186">
        <v>14.643659306521</v>
      </c>
      <c r="DN131" s="186">
        <v>14.951489595699501</v>
      </c>
      <c r="DO131" s="186">
        <v>14.9944346482601</v>
      </c>
      <c r="DP131" s="186">
        <v>15.1723981731135</v>
      </c>
      <c r="DQ131" s="187">
        <v>119.39807334507</v>
      </c>
      <c r="DR131" s="187">
        <v>119.48910975238999</v>
      </c>
      <c r="DS131" s="187">
        <v>117.553524326352</v>
      </c>
      <c r="DT131" s="187">
        <v>115.99365650733201</v>
      </c>
      <c r="DU131" s="187">
        <v>113.8619634179</v>
      </c>
      <c r="DV131" s="187">
        <v>111.186756064931</v>
      </c>
      <c r="DW131" s="187">
        <v>105.297284668194</v>
      </c>
      <c r="DX131" s="187">
        <v>104.565059749265</v>
      </c>
      <c r="DY131" s="187">
        <v>103.333782521993</v>
      </c>
      <c r="DZ131" s="113">
        <v>409</v>
      </c>
      <c r="EA131" s="113">
        <v>411</v>
      </c>
      <c r="EB131" s="113">
        <v>421</v>
      </c>
      <c r="EC131" s="113">
        <v>427</v>
      </c>
      <c r="ED131" s="113">
        <v>425</v>
      </c>
      <c r="EE131" s="113">
        <v>447</v>
      </c>
      <c r="EF131" s="113">
        <v>445</v>
      </c>
      <c r="EG131" s="113">
        <v>451</v>
      </c>
      <c r="EH131" s="113">
        <v>442</v>
      </c>
      <c r="EI131" s="112">
        <v>5445.4400977995101</v>
      </c>
      <c r="EJ131" s="112">
        <v>4387.9124087591199</v>
      </c>
      <c r="EK131" s="112">
        <v>5257.73159144893</v>
      </c>
      <c r="EL131" s="112">
        <v>5038.1170960187401</v>
      </c>
      <c r="EM131" s="112">
        <v>5498.4423529411797</v>
      </c>
      <c r="EN131" s="112">
        <v>5590.2460850111902</v>
      </c>
      <c r="EO131" s="112">
        <v>5833.9797752809</v>
      </c>
      <c r="EP131" s="112">
        <v>4985.8004434589802</v>
      </c>
      <c r="EQ131" s="114">
        <v>4813.06787330317</v>
      </c>
    </row>
    <row r="132" spans="1:147" ht="25.5" x14ac:dyDescent="0.25">
      <c r="A132" s="110" t="s">
        <v>303</v>
      </c>
      <c r="B132" s="110">
        <v>5557</v>
      </c>
      <c r="C132" s="110"/>
      <c r="D132" s="185" t="s">
        <v>466</v>
      </c>
      <c r="E132" s="185" t="s">
        <v>465</v>
      </c>
      <c r="F132" s="185" t="s">
        <v>465</v>
      </c>
      <c r="G132" s="185" t="s">
        <v>465</v>
      </c>
      <c r="H132" s="185" t="s">
        <v>465</v>
      </c>
      <c r="I132" s="185" t="s">
        <v>465</v>
      </c>
      <c r="J132" s="185" t="s">
        <v>465</v>
      </c>
      <c r="K132" s="185">
        <v>100</v>
      </c>
      <c r="L132" s="185">
        <v>100</v>
      </c>
      <c r="M132" s="185">
        <v>-37.432452256281699</v>
      </c>
      <c r="N132" s="185">
        <v>-4.9986634247789503</v>
      </c>
      <c r="O132" s="185">
        <v>-5.0652241755955503</v>
      </c>
      <c r="P132" s="185">
        <v>-9.5741202874457692</v>
      </c>
      <c r="Q132" s="185">
        <v>-8.7676949250473495</v>
      </c>
      <c r="R132" s="185">
        <v>-2.9545939696877399</v>
      </c>
      <c r="S132" s="185">
        <v>-3.0404762015356201</v>
      </c>
      <c r="T132" s="185">
        <v>7.1396654254432299</v>
      </c>
      <c r="U132" s="185">
        <v>6.8208703846655103</v>
      </c>
      <c r="V132" s="186">
        <v>0</v>
      </c>
      <c r="W132" s="186">
        <v>0</v>
      </c>
      <c r="X132" s="186">
        <v>0</v>
      </c>
      <c r="Y132" s="186">
        <v>0</v>
      </c>
      <c r="Z132" s="186">
        <v>0</v>
      </c>
      <c r="AA132" s="186">
        <v>0</v>
      </c>
      <c r="AB132" s="186">
        <v>0</v>
      </c>
      <c r="AC132" s="186">
        <v>0</v>
      </c>
      <c r="AD132" s="186">
        <v>0</v>
      </c>
      <c r="AE132" s="186">
        <v>230.73279385661601</v>
      </c>
      <c r="AF132" s="186">
        <v>192.84682317876201</v>
      </c>
      <c r="AG132" s="186">
        <v>204.019976779779</v>
      </c>
      <c r="AH132" s="186">
        <v>181.70055767151101</v>
      </c>
      <c r="AI132" s="186">
        <v>180.785055536388</v>
      </c>
      <c r="AJ132" s="186">
        <v>165.08093657453401</v>
      </c>
      <c r="AK132" s="186">
        <v>156.19459431413901</v>
      </c>
      <c r="AL132" s="186">
        <v>144.14960125158001</v>
      </c>
      <c r="AM132" s="186">
        <v>155.40676549218401</v>
      </c>
      <c r="AN132" s="186">
        <v>5.2689804519936398</v>
      </c>
      <c r="AO132" s="186">
        <v>4.2539731848933897</v>
      </c>
      <c r="AP132" s="186">
        <v>4.5763871499244404</v>
      </c>
      <c r="AQ132" s="186">
        <v>3.0065105982176199</v>
      </c>
      <c r="AR132" s="186">
        <v>3.1637218924328598</v>
      </c>
      <c r="AS132" s="186">
        <v>2.9520219707645299</v>
      </c>
      <c r="AT132" s="186">
        <v>2.6492795524783599</v>
      </c>
      <c r="AU132" s="186">
        <v>2.1537343257370898</v>
      </c>
      <c r="AV132" s="186">
        <v>1.2749482416237401</v>
      </c>
      <c r="AW132" s="186">
        <v>12.1547324883089</v>
      </c>
      <c r="AX132" s="186">
        <v>10.137463400214299</v>
      </c>
      <c r="AY132" s="186">
        <v>10.9566355873669</v>
      </c>
      <c r="AZ132" s="186">
        <v>8.8129853881576601</v>
      </c>
      <c r="BA132" s="186">
        <v>9.0700520415737298</v>
      </c>
      <c r="BB132" s="186">
        <v>8.4685782053695196</v>
      </c>
      <c r="BC132" s="186">
        <v>7.9909857082884104</v>
      </c>
      <c r="BD132" s="186">
        <v>7.2001414861397901</v>
      </c>
      <c r="BE132" s="186">
        <v>4.1947784388359697</v>
      </c>
      <c r="BF132" s="187">
        <v>69.291340632623601</v>
      </c>
      <c r="BG132" s="187">
        <v>90.185858467293301</v>
      </c>
      <c r="BH132" s="187">
        <v>89.730004650688997</v>
      </c>
      <c r="BI132" s="187">
        <v>86.669720200181004</v>
      </c>
      <c r="BJ132" s="187">
        <v>87.203750794456994</v>
      </c>
      <c r="BK132" s="187">
        <v>92.190354332950307</v>
      </c>
      <c r="BL132" s="187">
        <v>92.266092425255707</v>
      </c>
      <c r="BM132" s="187">
        <v>102.137969812685</v>
      </c>
      <c r="BN132" s="187">
        <v>104.059336091848</v>
      </c>
      <c r="BO132" s="186">
        <v>100</v>
      </c>
      <c r="BP132" s="186">
        <v>9999999902</v>
      </c>
      <c r="BQ132" s="186">
        <v>9999999902</v>
      </c>
      <c r="BR132" s="186">
        <v>9999999902</v>
      </c>
      <c r="BS132" s="186">
        <v>9999999902</v>
      </c>
      <c r="BT132" s="186" t="s">
        <v>465</v>
      </c>
      <c r="BU132" s="186" t="s">
        <v>465</v>
      </c>
      <c r="BV132" s="186" t="s">
        <v>465</v>
      </c>
      <c r="BW132" s="186">
        <v>9999999902</v>
      </c>
      <c r="BX132" s="186">
        <v>4.7203067977239899</v>
      </c>
      <c r="BY132" s="186">
        <v>-0.74031626690751595</v>
      </c>
      <c r="BZ132" s="186">
        <v>-3.2046046371627899</v>
      </c>
      <c r="CA132" s="186">
        <v>-3.7240888101267799</v>
      </c>
      <c r="CB132" s="186">
        <v>-12.5550351297444</v>
      </c>
      <c r="CC132" s="186">
        <v>-6.2535248158087997</v>
      </c>
      <c r="CD132" s="186">
        <v>-5.8056255713476101</v>
      </c>
      <c r="CE132" s="186">
        <v>-3.13803763205902</v>
      </c>
      <c r="CF132" s="186">
        <v>-1.0642534836190499E-2</v>
      </c>
      <c r="CG132" s="186">
        <v>6.9897597132385201</v>
      </c>
      <c r="CH132" s="186">
        <v>0</v>
      </c>
      <c r="CI132" s="186">
        <v>0</v>
      </c>
      <c r="CJ132" s="186">
        <v>0</v>
      </c>
      <c r="CK132" s="186">
        <v>0</v>
      </c>
      <c r="CL132" s="186">
        <v>0</v>
      </c>
      <c r="CM132" s="186">
        <v>0</v>
      </c>
      <c r="CN132" s="186">
        <v>0</v>
      </c>
      <c r="CO132" s="186">
        <v>0</v>
      </c>
      <c r="CP132" s="113">
        <v>173.39703129659301</v>
      </c>
      <c r="CQ132" s="113">
        <v>196.234323278597</v>
      </c>
      <c r="CR132" s="113">
        <v>200.538324134704</v>
      </c>
      <c r="CS132" s="113">
        <v>189.58477339273301</v>
      </c>
      <c r="CT132" s="113">
        <v>196.893106456601</v>
      </c>
      <c r="CU132" s="113">
        <v>184.31975451313599</v>
      </c>
      <c r="CV132" s="113">
        <v>176.572916658411</v>
      </c>
      <c r="CW132" s="113">
        <v>164.82019165843801</v>
      </c>
      <c r="CX132" s="113">
        <v>159.81361369994801</v>
      </c>
      <c r="CY132" s="186">
        <v>3.09124843507997</v>
      </c>
      <c r="CZ132" s="186">
        <v>3.5700192787399301</v>
      </c>
      <c r="DA132" s="186">
        <v>4.0941882762890298</v>
      </c>
      <c r="DB132" s="186">
        <v>3.8460793969740399</v>
      </c>
      <c r="DC132" s="186">
        <v>4.0062778024457799</v>
      </c>
      <c r="DD132" s="186">
        <v>3.5654484339561199</v>
      </c>
      <c r="DE132" s="186">
        <v>3.2325484322235201</v>
      </c>
      <c r="DF132" s="186">
        <v>2.76697695510699</v>
      </c>
      <c r="DG132" s="186">
        <v>2.43606483712699</v>
      </c>
      <c r="DH132" s="186">
        <v>10.0928908168873</v>
      </c>
      <c r="DI132" s="186">
        <v>10.190175910772</v>
      </c>
      <c r="DJ132" s="186">
        <v>10.427905995618801</v>
      </c>
      <c r="DK132" s="186">
        <v>9.74154744260378</v>
      </c>
      <c r="DL132" s="186">
        <v>10.1528639951554</v>
      </c>
      <c r="DM132" s="186">
        <v>9.4512306034304494</v>
      </c>
      <c r="DN132" s="186">
        <v>9.0012662486095305</v>
      </c>
      <c r="DO132" s="186">
        <v>8.27385975922593</v>
      </c>
      <c r="DP132" s="186">
        <v>7.3911542630546103</v>
      </c>
      <c r="DQ132" s="187">
        <v>97.769548499679203</v>
      </c>
      <c r="DR132" s="187">
        <v>93.144150076659798</v>
      </c>
      <c r="DS132" s="187">
        <v>91.292250829394604</v>
      </c>
      <c r="DT132" s="187">
        <v>91.224597935189195</v>
      </c>
      <c r="DU132" s="187">
        <v>84.244847615306895</v>
      </c>
      <c r="DV132" s="187">
        <v>89.17479756953</v>
      </c>
      <c r="DW132" s="187">
        <v>89.626339679623797</v>
      </c>
      <c r="DX132" s="187">
        <v>92.042959393342002</v>
      </c>
      <c r="DY132" s="187">
        <v>95.269187507195198</v>
      </c>
      <c r="DZ132" s="113">
        <v>154</v>
      </c>
      <c r="EA132" s="113">
        <v>183</v>
      </c>
      <c r="EB132" s="113">
        <v>191</v>
      </c>
      <c r="EC132" s="113">
        <v>200</v>
      </c>
      <c r="ED132" s="113">
        <v>210</v>
      </c>
      <c r="EE132" s="113">
        <v>218</v>
      </c>
      <c r="EF132" s="113">
        <v>215</v>
      </c>
      <c r="EG132" s="113">
        <v>219</v>
      </c>
      <c r="EH132" s="113">
        <v>220</v>
      </c>
      <c r="EI132" s="112">
        <v>-4565.5974025974001</v>
      </c>
      <c r="EJ132" s="112">
        <v>-3628.5300546448102</v>
      </c>
      <c r="EK132" s="112">
        <v>-3285.3507853403098</v>
      </c>
      <c r="EL132" s="112">
        <v>-2758.2750000000001</v>
      </c>
      <c r="EM132" s="112">
        <v>-2301.75714285714</v>
      </c>
      <c r="EN132" s="112">
        <v>-2104.2798165137601</v>
      </c>
      <c r="EO132" s="112">
        <v>-2011.85581395349</v>
      </c>
      <c r="EP132" s="112">
        <v>-2280.6118721461198</v>
      </c>
      <c r="EQ132" s="114">
        <v>-2517.6590909090901</v>
      </c>
    </row>
    <row r="133" spans="1:147" x14ac:dyDescent="0.25">
      <c r="A133" s="110" t="s">
        <v>302</v>
      </c>
      <c r="B133" s="110">
        <v>5604</v>
      </c>
      <c r="C133" s="110"/>
      <c r="D133" s="185">
        <v>258.60852235043598</v>
      </c>
      <c r="E133" s="185">
        <v>123.17422082916499</v>
      </c>
      <c r="F133" s="185">
        <v>2.7830177828521001</v>
      </c>
      <c r="G133" s="185">
        <v>61.021363016725097</v>
      </c>
      <c r="H133" s="185">
        <v>50.3687742742488</v>
      </c>
      <c r="I133" s="185">
        <v>45.039895781205701</v>
      </c>
      <c r="J133" s="185">
        <v>1205.70741254976</v>
      </c>
      <c r="K133" s="185">
        <v>134.02745529916899</v>
      </c>
      <c r="L133" s="185">
        <v>58.698406961433001</v>
      </c>
      <c r="M133" s="185">
        <v>10.3122541682571</v>
      </c>
      <c r="N133" s="185">
        <v>15.321099707836099</v>
      </c>
      <c r="O133" s="185">
        <v>0.32590704073148202</v>
      </c>
      <c r="P133" s="185">
        <v>8.5596819044037193</v>
      </c>
      <c r="Q133" s="185">
        <v>11.2359194815596</v>
      </c>
      <c r="R133" s="185">
        <v>9.4811570679236592</v>
      </c>
      <c r="S133" s="185">
        <v>5.8553490896714404</v>
      </c>
      <c r="T133" s="185">
        <v>9.9769312155963306</v>
      </c>
      <c r="U133" s="185">
        <v>17.581067628509398</v>
      </c>
      <c r="V133" s="186">
        <v>5.4494946866280998</v>
      </c>
      <c r="W133" s="186">
        <v>12.817527129598</v>
      </c>
      <c r="X133" s="186">
        <v>11.5040789553585</v>
      </c>
      <c r="Y133" s="186">
        <v>13.7896911862276</v>
      </c>
      <c r="Z133" s="186">
        <v>20.083768229333401</v>
      </c>
      <c r="AA133" s="186">
        <v>19.379852183966701</v>
      </c>
      <c r="AB133" s="186">
        <v>6.8341939841077801</v>
      </c>
      <c r="AC133" s="186">
        <v>7.6373941527050802</v>
      </c>
      <c r="AD133" s="186">
        <v>31.798823000189699</v>
      </c>
      <c r="AE133" s="186">
        <v>99.764212979231104</v>
      </c>
      <c r="AF133" s="186">
        <v>89.662382718332097</v>
      </c>
      <c r="AG133" s="186">
        <v>98.012658673253995</v>
      </c>
      <c r="AH133" s="186">
        <v>103.482510176402</v>
      </c>
      <c r="AI133" s="186">
        <v>115.858590544492</v>
      </c>
      <c r="AJ133" s="186">
        <v>120.05762346439499</v>
      </c>
      <c r="AK133" s="186">
        <v>114.204749113565</v>
      </c>
      <c r="AL133" s="186">
        <v>116.040406014173</v>
      </c>
      <c r="AM133" s="186">
        <v>117.47163736112</v>
      </c>
      <c r="AN133" s="186">
        <v>1.5962351710585501</v>
      </c>
      <c r="AO133" s="186">
        <v>1.3993154061233599</v>
      </c>
      <c r="AP133" s="186">
        <v>1.5327898524427399</v>
      </c>
      <c r="AQ133" s="186">
        <v>0.91575998687177096</v>
      </c>
      <c r="AR133" s="186">
        <v>0.54180947444911598</v>
      </c>
      <c r="AS133" s="186">
        <v>0.473635573647048</v>
      </c>
      <c r="AT133" s="186">
        <v>0.67960170330311398</v>
      </c>
      <c r="AU133" s="186">
        <v>0.63676743180362105</v>
      </c>
      <c r="AV133" s="186">
        <v>0.52127123605130798</v>
      </c>
      <c r="AW133" s="186">
        <v>18.335572537699498</v>
      </c>
      <c r="AX133" s="186">
        <v>8.2328481300011607</v>
      </c>
      <c r="AY133" s="186">
        <v>13.5730264910198</v>
      </c>
      <c r="AZ133" s="186">
        <v>8.5406970665839896</v>
      </c>
      <c r="BA133" s="186">
        <v>6.5670367142512802</v>
      </c>
      <c r="BB133" s="186">
        <v>7.3315934621163503</v>
      </c>
      <c r="BC133" s="186">
        <v>7.2132632356971502</v>
      </c>
      <c r="BD133" s="186">
        <v>7.73165637427772</v>
      </c>
      <c r="BE133" s="186">
        <v>9.9840771747188306</v>
      </c>
      <c r="BF133" s="187">
        <v>93.9610464629137</v>
      </c>
      <c r="BG133" s="187">
        <v>109.274764759055</v>
      </c>
      <c r="BH133" s="187">
        <v>89.514035715554101</v>
      </c>
      <c r="BI133" s="187">
        <v>100.943564220422</v>
      </c>
      <c r="BJ133" s="187">
        <v>105.497136585341</v>
      </c>
      <c r="BK133" s="187">
        <v>102.693868530117</v>
      </c>
      <c r="BL133" s="187">
        <v>99.326261308216701</v>
      </c>
      <c r="BM133" s="187">
        <v>102.967560847748</v>
      </c>
      <c r="BN133" s="187">
        <v>108.835564683526</v>
      </c>
      <c r="BO133" s="186">
        <v>43.322861433245301</v>
      </c>
      <c r="BP133" s="186">
        <v>109.550862049134</v>
      </c>
      <c r="BQ133" s="186">
        <v>91.912538835282405</v>
      </c>
      <c r="BR133" s="186">
        <v>91.775982375928194</v>
      </c>
      <c r="BS133" s="186">
        <v>71.594058284836194</v>
      </c>
      <c r="BT133" s="186">
        <v>55.552694781793598</v>
      </c>
      <c r="BU133" s="186">
        <v>51.752174717878702</v>
      </c>
      <c r="BV133" s="186">
        <v>69.094459682470699</v>
      </c>
      <c r="BW133" s="186">
        <v>66.434090246972403</v>
      </c>
      <c r="BX133" s="186">
        <v>7.65254170408073</v>
      </c>
      <c r="BY133" s="186">
        <v>9.0738033720181406</v>
      </c>
      <c r="BZ133" s="186">
        <v>7.3771852225723498</v>
      </c>
      <c r="CA133" s="186">
        <v>8.4849897181679204</v>
      </c>
      <c r="CB133" s="186">
        <v>9.2998248793208091</v>
      </c>
      <c r="CC133" s="186">
        <v>9.1417777984096293</v>
      </c>
      <c r="CD133" s="186">
        <v>7.2182154187295096</v>
      </c>
      <c r="CE133" s="186">
        <v>9.0143094410291091</v>
      </c>
      <c r="CF133" s="186">
        <v>10.8802736281876</v>
      </c>
      <c r="CG133" s="186">
        <v>18.0816668629578</v>
      </c>
      <c r="CH133" s="186">
        <v>9.4478391128939805</v>
      </c>
      <c r="CI133" s="186">
        <v>8.9073376763224292</v>
      </c>
      <c r="CJ133" s="186">
        <v>10.1059822627595</v>
      </c>
      <c r="CK133" s="186">
        <v>13.023415488996701</v>
      </c>
      <c r="CL133" s="186">
        <v>15.7283801524013</v>
      </c>
      <c r="CM133" s="186">
        <v>14.5328273334133</v>
      </c>
      <c r="CN133" s="186">
        <v>13.838609364119799</v>
      </c>
      <c r="CO133" s="186">
        <v>17.999337120587299</v>
      </c>
      <c r="CP133" s="113">
        <v>110.958997428302</v>
      </c>
      <c r="CQ133" s="113">
        <v>107.02165698728</v>
      </c>
      <c r="CR133" s="113">
        <v>104.448884175819</v>
      </c>
      <c r="CS133" s="113">
        <v>101.24093121664301</v>
      </c>
      <c r="CT133" s="113">
        <v>101.428348894945</v>
      </c>
      <c r="CU133" s="113">
        <v>105.72101754459599</v>
      </c>
      <c r="CV133" s="113">
        <v>110.708096601153</v>
      </c>
      <c r="CW133" s="113">
        <v>114.06677188280401</v>
      </c>
      <c r="CX133" s="113">
        <v>116.752703474296</v>
      </c>
      <c r="CY133" s="186">
        <v>1.9236953867131901</v>
      </c>
      <c r="CZ133" s="186">
        <v>1.86684480345835</v>
      </c>
      <c r="DA133" s="186">
        <v>1.8251514681056</v>
      </c>
      <c r="DB133" s="186">
        <v>1.4680568265788201</v>
      </c>
      <c r="DC133" s="186">
        <v>1.1892163862743499</v>
      </c>
      <c r="DD133" s="186">
        <v>0.95767466474099405</v>
      </c>
      <c r="DE133" s="186">
        <v>0.81123006809592602</v>
      </c>
      <c r="DF133" s="186">
        <v>0.64613363497510701</v>
      </c>
      <c r="DG133" s="186">
        <v>0.56978524238904305</v>
      </c>
      <c r="DH133" s="186">
        <v>17.587516505835101</v>
      </c>
      <c r="DI133" s="186">
        <v>12.074359125170099</v>
      </c>
      <c r="DJ133" s="186">
        <v>12.024854742105401</v>
      </c>
      <c r="DK133" s="186">
        <v>11.5551872449384</v>
      </c>
      <c r="DL133" s="186">
        <v>10.958024610894901</v>
      </c>
      <c r="DM133" s="186">
        <v>8.7520986244354493</v>
      </c>
      <c r="DN133" s="186">
        <v>8.5369467005223605</v>
      </c>
      <c r="DO133" s="186">
        <v>7.4673847510738502</v>
      </c>
      <c r="DP133" s="186">
        <v>7.79000669304342</v>
      </c>
      <c r="DQ133" s="187">
        <v>92.5829233220567</v>
      </c>
      <c r="DR133" s="187">
        <v>98.878997973032398</v>
      </c>
      <c r="DS133" s="187">
        <v>97.254961165203397</v>
      </c>
      <c r="DT133" s="187">
        <v>98.423123086629403</v>
      </c>
      <c r="DU133" s="187">
        <v>99.533205841560104</v>
      </c>
      <c r="DV133" s="187">
        <v>101.365755396477</v>
      </c>
      <c r="DW133" s="187">
        <v>99.495061356049604</v>
      </c>
      <c r="DX133" s="187">
        <v>102.24223177554801</v>
      </c>
      <c r="DY133" s="187">
        <v>103.79910126615199</v>
      </c>
      <c r="DZ133" s="113">
        <v>2042</v>
      </c>
      <c r="EA133" s="113">
        <v>2072</v>
      </c>
      <c r="EB133" s="113">
        <v>2085</v>
      </c>
      <c r="EC133" s="113">
        <v>2066</v>
      </c>
      <c r="ED133" s="113">
        <v>2084</v>
      </c>
      <c r="EE133" s="113">
        <v>2082</v>
      </c>
      <c r="EF133" s="113">
        <v>2064</v>
      </c>
      <c r="EG133" s="113">
        <v>2105</v>
      </c>
      <c r="EH133" s="113">
        <v>2110</v>
      </c>
      <c r="EI133" s="112">
        <v>2406.21841332027</v>
      </c>
      <c r="EJ133" s="112">
        <v>2243.7051158301201</v>
      </c>
      <c r="EK133" s="112">
        <v>2688.8177458033601</v>
      </c>
      <c r="EL133" s="112">
        <v>2949.1364956437601</v>
      </c>
      <c r="EM133" s="112">
        <v>3413.6204414587301</v>
      </c>
      <c r="EN133" s="112">
        <v>3954.1916426512998</v>
      </c>
      <c r="EO133" s="112">
        <v>3741.93313953488</v>
      </c>
      <c r="EP133" s="112">
        <v>3556.48883610451</v>
      </c>
      <c r="EQ133" s="114">
        <v>4128.6317535545004</v>
      </c>
    </row>
    <row r="134" spans="1:147" x14ac:dyDescent="0.25">
      <c r="A134" s="110" t="s">
        <v>301</v>
      </c>
      <c r="B134" s="110">
        <v>5717</v>
      </c>
      <c r="C134" s="110"/>
      <c r="D134" s="185">
        <v>255.706699793627</v>
      </c>
      <c r="E134" s="185">
        <v>-183.412987859391</v>
      </c>
      <c r="F134" s="185">
        <v>9.4557272823294998</v>
      </c>
      <c r="G134" s="185">
        <v>-1.76726255071488</v>
      </c>
      <c r="H134" s="185">
        <v>2.4230639149694602</v>
      </c>
      <c r="I134" s="185">
        <v>-26.9182884077015</v>
      </c>
      <c r="J134" s="185">
        <v>-25.095683213724602</v>
      </c>
      <c r="K134" s="185">
        <v>-21.402650353279402</v>
      </c>
      <c r="L134" s="185">
        <v>25.6143179244804</v>
      </c>
      <c r="M134" s="185">
        <v>19.372240531524799</v>
      </c>
      <c r="N134" s="185">
        <v>-10.8325952225464</v>
      </c>
      <c r="O134" s="185">
        <v>0.94199834511077596</v>
      </c>
      <c r="P134" s="185">
        <v>-0.12130545993380799</v>
      </c>
      <c r="Q134" s="185">
        <v>0.18532419471390699</v>
      </c>
      <c r="R134" s="185">
        <v>-3.1935953717009702</v>
      </c>
      <c r="S134" s="185">
        <v>-4.6945554723142298</v>
      </c>
      <c r="T134" s="185">
        <v>-1.99202576341173</v>
      </c>
      <c r="U134" s="185">
        <v>2.1637535857294599</v>
      </c>
      <c r="V134" s="186">
        <v>11.329667619091</v>
      </c>
      <c r="W134" s="186">
        <v>6.6491070287514402</v>
      </c>
      <c r="X134" s="186">
        <v>9.6066630673337805</v>
      </c>
      <c r="Y134" s="186">
        <v>6.4158302155389304</v>
      </c>
      <c r="Z134" s="186">
        <v>7.2740025474647503</v>
      </c>
      <c r="AA134" s="186">
        <v>10.4615785443295</v>
      </c>
      <c r="AB134" s="186">
        <v>15.4611537568132</v>
      </c>
      <c r="AC134" s="186">
        <v>8.9210946444737793</v>
      </c>
      <c r="AD134" s="186">
        <v>8.4741810404584896</v>
      </c>
      <c r="AE134" s="186">
        <v>17.082958565760499</v>
      </c>
      <c r="AF134" s="186">
        <v>44.536716218560599</v>
      </c>
      <c r="AG134" s="186">
        <v>60.370634544310199</v>
      </c>
      <c r="AH134" s="186">
        <v>57.395510398420697</v>
      </c>
      <c r="AI134" s="186">
        <v>59.402154367962098</v>
      </c>
      <c r="AJ134" s="186">
        <v>67.763761315865096</v>
      </c>
      <c r="AK134" s="186">
        <v>79.261993340143903</v>
      </c>
      <c r="AL134" s="186">
        <v>113.06142394188301</v>
      </c>
      <c r="AM134" s="186">
        <v>117.540377884763</v>
      </c>
      <c r="AN134" s="186">
        <v>-0.33973505301127899</v>
      </c>
      <c r="AO134" s="186">
        <v>0.17630762216794699</v>
      </c>
      <c r="AP134" s="186">
        <v>-3.5895343362306498E-3</v>
      </c>
      <c r="AQ134" s="186">
        <v>5.8082291380181901E-2</v>
      </c>
      <c r="AR134" s="186">
        <v>0.31219021721926499</v>
      </c>
      <c r="AS134" s="186">
        <v>-8.5438746526991294E-2</v>
      </c>
      <c r="AT134" s="186">
        <v>-0.113967212372548</v>
      </c>
      <c r="AU134" s="186">
        <v>7.4905984157848701E-2</v>
      </c>
      <c r="AV134" s="186">
        <v>9.9586338334139102E-2</v>
      </c>
      <c r="AW134" s="186">
        <v>2.28997233387169</v>
      </c>
      <c r="AX134" s="186">
        <v>2.5296966541138</v>
      </c>
      <c r="AY134" s="186">
        <v>2.2030561941648101</v>
      </c>
      <c r="AZ134" s="186">
        <v>0.94658207511664005</v>
      </c>
      <c r="BA134" s="186">
        <v>1.6551713868687901</v>
      </c>
      <c r="BB134" s="186">
        <v>1.3458566345694101</v>
      </c>
      <c r="BC134" s="186">
        <v>1.6390354661784601</v>
      </c>
      <c r="BD134" s="186">
        <v>1.7384989362330501</v>
      </c>
      <c r="BE134" s="186">
        <v>2.2354343688723701</v>
      </c>
      <c r="BF134" s="187">
        <v>120.109348158971</v>
      </c>
      <c r="BG134" s="187">
        <v>88.350160436267402</v>
      </c>
      <c r="BH134" s="187">
        <v>98.751148550954099</v>
      </c>
      <c r="BI134" s="187">
        <v>99.000290511925101</v>
      </c>
      <c r="BJ134" s="187">
        <v>98.855589540114494</v>
      </c>
      <c r="BK134" s="187">
        <v>95.579550378098801</v>
      </c>
      <c r="BL134" s="187">
        <v>93.942973829278003</v>
      </c>
      <c r="BM134" s="187">
        <v>96.473302233232403</v>
      </c>
      <c r="BN134" s="187">
        <v>100.02791401466099</v>
      </c>
      <c r="BO134" s="186">
        <v>267.44058674824203</v>
      </c>
      <c r="BP134" s="186">
        <v>143.76883941876801</v>
      </c>
      <c r="BQ134" s="186">
        <v>103.112695805759</v>
      </c>
      <c r="BR134" s="186">
        <v>78.469618246151001</v>
      </c>
      <c r="BS134" s="186">
        <v>28.6920318278896</v>
      </c>
      <c r="BT134" s="186">
        <v>-29.693735633469501</v>
      </c>
      <c r="BU134" s="186">
        <v>-12.6663158519394</v>
      </c>
      <c r="BV134" s="186">
        <v>-18.1248654223462</v>
      </c>
      <c r="BW134" s="186">
        <v>-13.225930229518401</v>
      </c>
      <c r="BX134" s="186">
        <v>17.122242374055599</v>
      </c>
      <c r="BY134" s="186">
        <v>9.32801628391009</v>
      </c>
      <c r="BZ134" s="186">
        <v>5.8662587554242602</v>
      </c>
      <c r="CA134" s="186">
        <v>5.0954897439943299</v>
      </c>
      <c r="CB134" s="186">
        <v>2.1796914964915199</v>
      </c>
      <c r="CC134" s="186">
        <v>-2.5174098050298799</v>
      </c>
      <c r="CD134" s="186">
        <v>-1.3952509407609199</v>
      </c>
      <c r="CE134" s="186">
        <v>-1.96773174147362</v>
      </c>
      <c r="CF134" s="186">
        <v>-1.4743732251792601</v>
      </c>
      <c r="CG134" s="186">
        <v>9.5851176137604703</v>
      </c>
      <c r="CH134" s="186">
        <v>9.0917081815278493</v>
      </c>
      <c r="CI134" s="186">
        <v>8.0252868624403408</v>
      </c>
      <c r="CJ134" s="186">
        <v>7.9940347052948901</v>
      </c>
      <c r="CK134" s="186">
        <v>8.1576801736408608</v>
      </c>
      <c r="CL134" s="186">
        <v>8.1063402421226805</v>
      </c>
      <c r="CM134" s="186">
        <v>10.018372860878999</v>
      </c>
      <c r="CN134" s="186">
        <v>9.8655464233646999</v>
      </c>
      <c r="CO134" s="186">
        <v>10.239712121109401</v>
      </c>
      <c r="CP134" s="113">
        <v>10.3211905104968</v>
      </c>
      <c r="CQ134" s="113">
        <v>16.010822331785</v>
      </c>
      <c r="CR134" s="113">
        <v>27.082696607660299</v>
      </c>
      <c r="CS134" s="113">
        <v>37.162034727626597</v>
      </c>
      <c r="CT134" s="113">
        <v>47.549289117557599</v>
      </c>
      <c r="CU134" s="113">
        <v>58.069676926954799</v>
      </c>
      <c r="CV134" s="113">
        <v>64.865901661069302</v>
      </c>
      <c r="CW134" s="113">
        <v>75.887922204500796</v>
      </c>
      <c r="CX134" s="113">
        <v>88.2269432509448</v>
      </c>
      <c r="CY134" s="186">
        <v>-0.20126799019477401</v>
      </c>
      <c r="CZ134" s="186">
        <v>-0.17343865925673599</v>
      </c>
      <c r="DA134" s="186">
        <v>-0.142048707938808</v>
      </c>
      <c r="DB134" s="186">
        <v>-8.8928688242394902E-2</v>
      </c>
      <c r="DC134" s="186">
        <v>3.6036256199935703E-2</v>
      </c>
      <c r="DD134" s="186">
        <v>8.96133966238081E-2</v>
      </c>
      <c r="DE134" s="186">
        <v>3.24493806219864E-2</v>
      </c>
      <c r="DF134" s="186">
        <v>4.8289086427949802E-2</v>
      </c>
      <c r="DG134" s="186">
        <v>5.7021226603341198E-2</v>
      </c>
      <c r="DH134" s="186">
        <v>1.8536188627538801</v>
      </c>
      <c r="DI134" s="186">
        <v>2.0289057311493801</v>
      </c>
      <c r="DJ134" s="186">
        <v>2.1591388250892001</v>
      </c>
      <c r="DK134" s="186">
        <v>1.9927635614810499</v>
      </c>
      <c r="DL134" s="186">
        <v>1.9145895444166501</v>
      </c>
      <c r="DM134" s="186">
        <v>1.71928980152081</v>
      </c>
      <c r="DN134" s="186">
        <v>1.5511653836742201</v>
      </c>
      <c r="DO134" s="186">
        <v>1.4660949774671399</v>
      </c>
      <c r="DP134" s="186">
        <v>1.7293217359359001</v>
      </c>
      <c r="DQ134" s="187">
        <v>117.740358390526</v>
      </c>
      <c r="DR134" s="187">
        <v>107.67238055852501</v>
      </c>
      <c r="DS134" s="187">
        <v>103.696867170004</v>
      </c>
      <c r="DT134" s="187">
        <v>103.10744973656701</v>
      </c>
      <c r="DU134" s="187">
        <v>100.30204778957599</v>
      </c>
      <c r="DV134" s="187">
        <v>96.018048741596402</v>
      </c>
      <c r="DW134" s="187">
        <v>97.168540840132906</v>
      </c>
      <c r="DX134" s="187">
        <v>96.725327632819599</v>
      </c>
      <c r="DY134" s="187">
        <v>96.949321174804894</v>
      </c>
      <c r="DZ134" s="113">
        <v>3210</v>
      </c>
      <c r="EA134" s="113">
        <v>3276</v>
      </c>
      <c r="EB134" s="113">
        <v>3372</v>
      </c>
      <c r="EC134" s="113">
        <v>3410</v>
      </c>
      <c r="ED134" s="113">
        <v>3788</v>
      </c>
      <c r="EE134" s="113">
        <v>3790</v>
      </c>
      <c r="EF134" s="113">
        <v>3772</v>
      </c>
      <c r="EG134" s="113">
        <v>3834</v>
      </c>
      <c r="EH134" s="113">
        <v>3822</v>
      </c>
      <c r="EI134" s="112">
        <v>-8168.3887850467299</v>
      </c>
      <c r="EJ134" s="112">
        <v>-6615.1327838827801</v>
      </c>
      <c r="EK134" s="112">
        <v>-5671.1135824436496</v>
      </c>
      <c r="EL134" s="112">
        <v>-5001.0178885630503</v>
      </c>
      <c r="EM134" s="112">
        <v>-3939.6533790918702</v>
      </c>
      <c r="EN134" s="112">
        <v>-2770.57308707124</v>
      </c>
      <c r="EO134" s="112">
        <v>-977.53552492046697</v>
      </c>
      <c r="EP134" s="112">
        <v>-43.012519561815303</v>
      </c>
      <c r="EQ134" s="114">
        <v>467.59523809523802</v>
      </c>
    </row>
    <row r="135" spans="1:147" x14ac:dyDescent="0.25">
      <c r="A135" s="110" t="s">
        <v>300</v>
      </c>
      <c r="B135" s="110">
        <v>5523</v>
      </c>
      <c r="C135" s="110"/>
      <c r="D135" s="185">
        <v>33.832275182384599</v>
      </c>
      <c r="E135" s="185">
        <v>780.69296699367101</v>
      </c>
      <c r="F135" s="185">
        <v>90.238534981918903</v>
      </c>
      <c r="G135" s="185">
        <v>100.56942522594299</v>
      </c>
      <c r="H135" s="185">
        <v>436.78109368164502</v>
      </c>
      <c r="I135" s="185">
        <v>182.16687877421899</v>
      </c>
      <c r="J135" s="185">
        <v>96.0096587229704</v>
      </c>
      <c r="K135" s="185">
        <v>75.855569909966803</v>
      </c>
      <c r="L135" s="185">
        <v>246.98271733323199</v>
      </c>
      <c r="M135" s="185">
        <v>19.904265651496399</v>
      </c>
      <c r="N135" s="185">
        <v>20.6756419932948</v>
      </c>
      <c r="O135" s="185">
        <v>4.6527225114298103</v>
      </c>
      <c r="P135" s="185">
        <v>16.2155212404958</v>
      </c>
      <c r="Q135" s="185">
        <v>15.220297586220299</v>
      </c>
      <c r="R135" s="185">
        <v>16.4353435028614</v>
      </c>
      <c r="S135" s="185">
        <v>13.5030355881033</v>
      </c>
      <c r="T135" s="185">
        <v>11.503699186744999</v>
      </c>
      <c r="U135" s="185">
        <v>18.3828686348735</v>
      </c>
      <c r="V135" s="186">
        <v>43.407062336898598</v>
      </c>
      <c r="W135" s="186">
        <v>23.327529451234401</v>
      </c>
      <c r="X135" s="186">
        <v>5.13021047177428</v>
      </c>
      <c r="Y135" s="186">
        <v>17.183146614766098</v>
      </c>
      <c r="Z135" s="186">
        <v>3.9479702047465901</v>
      </c>
      <c r="AA135" s="186">
        <v>10.192648390210501</v>
      </c>
      <c r="AB135" s="186">
        <v>14.449673594521199</v>
      </c>
      <c r="AC135" s="186">
        <v>15.377346718654501</v>
      </c>
      <c r="AD135" s="186">
        <v>9.2057706651315296</v>
      </c>
      <c r="AE135" s="186">
        <v>205.47819034216201</v>
      </c>
      <c r="AF135" s="186">
        <v>193.95345892445999</v>
      </c>
      <c r="AG135" s="186">
        <v>142.894831826472</v>
      </c>
      <c r="AH135" s="186">
        <v>133.07400839458299</v>
      </c>
      <c r="AI135" s="186">
        <v>129.98744132926399</v>
      </c>
      <c r="AJ135" s="186">
        <v>121.940442411056</v>
      </c>
      <c r="AK135" s="186">
        <v>118.99304230572599</v>
      </c>
      <c r="AL135" s="186">
        <v>126.537463999347</v>
      </c>
      <c r="AM135" s="186">
        <v>108.615315493731</v>
      </c>
      <c r="AN135" s="186">
        <v>2.4654642889527998</v>
      </c>
      <c r="AO135" s="186">
        <v>1.5992982639400299</v>
      </c>
      <c r="AP135" s="186">
        <v>1.43273413809781</v>
      </c>
      <c r="AQ135" s="186">
        <v>1.18949112379016</v>
      </c>
      <c r="AR135" s="186">
        <v>1.1665138494662</v>
      </c>
      <c r="AS135" s="186">
        <v>0.99389891067480496</v>
      </c>
      <c r="AT135" s="186">
        <v>0.66573182316684598</v>
      </c>
      <c r="AU135" s="186">
        <v>0.47068121986098399</v>
      </c>
      <c r="AV135" s="186">
        <v>0.100685369566496</v>
      </c>
      <c r="AW135" s="186">
        <v>11.7793118430486</v>
      </c>
      <c r="AX135" s="186">
        <v>11.5596137534096</v>
      </c>
      <c r="AY135" s="186">
        <v>10.914387710071701</v>
      </c>
      <c r="AZ135" s="186">
        <v>9.8204588027217703</v>
      </c>
      <c r="BA135" s="186">
        <v>9.4442889705092306</v>
      </c>
      <c r="BB135" s="186">
        <v>9.1571279324647392</v>
      </c>
      <c r="BC135" s="186">
        <v>7.8752471513508304</v>
      </c>
      <c r="BD135" s="186">
        <v>7.5217293478766099</v>
      </c>
      <c r="BE135" s="186">
        <v>6.3766161693196297</v>
      </c>
      <c r="BF135" s="187">
        <v>111.844829640741</v>
      </c>
      <c r="BG135" s="187">
        <v>112.001307178529</v>
      </c>
      <c r="BH135" s="187">
        <v>95.393516985395394</v>
      </c>
      <c r="BI135" s="187">
        <v>108.20702167103001</v>
      </c>
      <c r="BJ135" s="187">
        <v>107.46046346141701</v>
      </c>
      <c r="BK135" s="187">
        <v>109.01810163263001</v>
      </c>
      <c r="BL135" s="187">
        <v>106.716206800313</v>
      </c>
      <c r="BM135" s="187">
        <v>104.66015112405201</v>
      </c>
      <c r="BN135" s="187">
        <v>113.774623135769</v>
      </c>
      <c r="BO135" s="186">
        <v>48.601588783080999</v>
      </c>
      <c r="BP135" s="186">
        <v>53.592177598541603</v>
      </c>
      <c r="BQ135" s="186">
        <v>50.356684107780303</v>
      </c>
      <c r="BR135" s="186">
        <v>58.475375106482701</v>
      </c>
      <c r="BS135" s="186">
        <v>95.283395953844405</v>
      </c>
      <c r="BT135" s="186">
        <v>196.99259587277601</v>
      </c>
      <c r="BU135" s="186">
        <v>138.304219255666</v>
      </c>
      <c r="BV135" s="186">
        <v>126.25416072729099</v>
      </c>
      <c r="BW135" s="186">
        <v>154.04994999737599</v>
      </c>
      <c r="BX135" s="186">
        <v>19.836972159144199</v>
      </c>
      <c r="BY135" s="186">
        <v>19.4353497772249</v>
      </c>
      <c r="BZ135" s="186">
        <v>16.288974359311599</v>
      </c>
      <c r="CA135" s="186">
        <v>16.675171876716298</v>
      </c>
      <c r="CB135" s="186">
        <v>15.0129835799547</v>
      </c>
      <c r="CC135" s="186">
        <v>14.520696466771801</v>
      </c>
      <c r="CD135" s="186">
        <v>13.238977564247801</v>
      </c>
      <c r="CE135" s="186">
        <v>14.5713731456645</v>
      </c>
      <c r="CF135" s="186">
        <v>15.0857654343611</v>
      </c>
      <c r="CG135" s="186">
        <v>34.355137309328398</v>
      </c>
      <c r="CH135" s="186">
        <v>34.457060247729899</v>
      </c>
      <c r="CI135" s="186">
        <v>31.065927299684802</v>
      </c>
      <c r="CJ135" s="186">
        <v>28.674660016054901</v>
      </c>
      <c r="CK135" s="186">
        <v>19.4538431373931</v>
      </c>
      <c r="CL135" s="186">
        <v>11.9367440827625</v>
      </c>
      <c r="CM135" s="186">
        <v>10.356453704200099</v>
      </c>
      <c r="CN135" s="186">
        <v>12.471622875853599</v>
      </c>
      <c r="CO135" s="186">
        <v>10.863561079770101</v>
      </c>
      <c r="CP135" s="113">
        <v>143.27824024293099</v>
      </c>
      <c r="CQ135" s="113">
        <v>161.38816327405399</v>
      </c>
      <c r="CR135" s="113">
        <v>163.67129502053899</v>
      </c>
      <c r="CS135" s="113">
        <v>162.18577147171999</v>
      </c>
      <c r="CT135" s="113">
        <v>158.30934319634099</v>
      </c>
      <c r="CU135" s="113">
        <v>143.03142664726801</v>
      </c>
      <c r="CV135" s="113">
        <v>129.21042369554101</v>
      </c>
      <c r="CW135" s="113">
        <v>126.010482780281</v>
      </c>
      <c r="CX135" s="113">
        <v>120.920626493819</v>
      </c>
      <c r="CY135" s="186">
        <v>2.47112138651045</v>
      </c>
      <c r="CZ135" s="186">
        <v>2.1858569952914499</v>
      </c>
      <c r="DA135" s="186">
        <v>1.9018335484020501</v>
      </c>
      <c r="DB135" s="186">
        <v>1.6417050119360701</v>
      </c>
      <c r="DC135" s="186">
        <v>1.53059306493104</v>
      </c>
      <c r="DD135" s="186">
        <v>1.2665025631026301</v>
      </c>
      <c r="DE135" s="186">
        <v>1.0847979213105301</v>
      </c>
      <c r="DF135" s="186">
        <v>0.89533992052312195</v>
      </c>
      <c r="DG135" s="186">
        <v>0.66819297394646504</v>
      </c>
      <c r="DH135" s="186">
        <v>11.508568420984</v>
      </c>
      <c r="DI135" s="186">
        <v>11.5274029157095</v>
      </c>
      <c r="DJ135" s="186">
        <v>11.290877558870701</v>
      </c>
      <c r="DK135" s="186">
        <v>10.7752231039003</v>
      </c>
      <c r="DL135" s="186">
        <v>10.632830904584001</v>
      </c>
      <c r="DM135" s="186">
        <v>10.1370760931667</v>
      </c>
      <c r="DN135" s="186">
        <v>9.42343742343302</v>
      </c>
      <c r="DO135" s="186">
        <v>8.7560427580055809</v>
      </c>
      <c r="DP135" s="186">
        <v>8.0413287322516194</v>
      </c>
      <c r="DQ135" s="187">
        <v>112.10702649258801</v>
      </c>
      <c r="DR135" s="187">
        <v>111.227039169503</v>
      </c>
      <c r="DS135" s="187">
        <v>107.411305248961</v>
      </c>
      <c r="DT135" s="187">
        <v>108.156812330598</v>
      </c>
      <c r="DU135" s="187">
        <v>106.282062480788</v>
      </c>
      <c r="DV135" s="187">
        <v>105.98847938394</v>
      </c>
      <c r="DW135" s="187">
        <v>105.15284488111701</v>
      </c>
      <c r="DX135" s="187">
        <v>107.193395354378</v>
      </c>
      <c r="DY135" s="187">
        <v>108.357188691132</v>
      </c>
      <c r="DZ135" s="113">
        <v>2107</v>
      </c>
      <c r="EA135" s="113">
        <v>2305</v>
      </c>
      <c r="EB135" s="113">
        <v>2422</v>
      </c>
      <c r="EC135" s="113">
        <v>2459</v>
      </c>
      <c r="ED135" s="113">
        <v>2561</v>
      </c>
      <c r="EE135" s="113">
        <v>2576</v>
      </c>
      <c r="EF135" s="113">
        <v>2638</v>
      </c>
      <c r="EG135" s="113">
        <v>2694</v>
      </c>
      <c r="EH135" s="113">
        <v>2673</v>
      </c>
      <c r="EI135" s="112">
        <v>5089.8410061699096</v>
      </c>
      <c r="EJ135" s="112">
        <v>3855.70065075922</v>
      </c>
      <c r="EK135" s="112">
        <v>3692.7208918249398</v>
      </c>
      <c r="EL135" s="112">
        <v>3633.00772671818</v>
      </c>
      <c r="EM135" s="112">
        <v>2962.2635689183899</v>
      </c>
      <c r="EN135" s="112">
        <v>2609.7006987577602</v>
      </c>
      <c r="EO135" s="112">
        <v>2572.0534495830202</v>
      </c>
      <c r="EP135" s="112">
        <v>2672.9832962138098</v>
      </c>
      <c r="EQ135" s="114">
        <v>2171.7710437710398</v>
      </c>
    </row>
    <row r="136" spans="1:147" x14ac:dyDescent="0.25">
      <c r="A136" s="110" t="s">
        <v>299</v>
      </c>
      <c r="B136" s="110">
        <v>5718</v>
      </c>
      <c r="C136" s="110"/>
      <c r="D136" s="185">
        <v>-89.482943888178198</v>
      </c>
      <c r="E136" s="185">
        <v>119.375137312108</v>
      </c>
      <c r="F136" s="185">
        <v>569.899305248563</v>
      </c>
      <c r="G136" s="185">
        <v>88.052469252331093</v>
      </c>
      <c r="H136" s="185">
        <v>440.226542285189</v>
      </c>
      <c r="I136" s="185">
        <v>-21.6409575768464</v>
      </c>
      <c r="J136" s="185">
        <v>1854.89926988808</v>
      </c>
      <c r="K136" s="185">
        <v>100</v>
      </c>
      <c r="L136" s="185">
        <v>449.24743631442402</v>
      </c>
      <c r="M136" s="185">
        <v>-7.3411283675274301</v>
      </c>
      <c r="N136" s="185">
        <v>10.5889769862729</v>
      </c>
      <c r="O136" s="185">
        <v>19.442189302791999</v>
      </c>
      <c r="P136" s="185">
        <v>15.930778538163199</v>
      </c>
      <c r="Q136" s="185">
        <v>15.875512650366501</v>
      </c>
      <c r="R136" s="185">
        <v>-4.2454680019320801</v>
      </c>
      <c r="S136" s="185">
        <v>11.697473048752901</v>
      </c>
      <c r="T136" s="185">
        <v>5.1980416398943596</v>
      </c>
      <c r="U136" s="185">
        <v>19.4452266255268</v>
      </c>
      <c r="V136" s="186">
        <v>7.5213028197549301</v>
      </c>
      <c r="W136" s="186">
        <v>9.3463939339381596</v>
      </c>
      <c r="X136" s="186">
        <v>4.63447504601295</v>
      </c>
      <c r="Y136" s="186">
        <v>19.509818746293298</v>
      </c>
      <c r="Z136" s="186">
        <v>5.2066596338900402</v>
      </c>
      <c r="AA136" s="186">
        <v>15.8382372214715</v>
      </c>
      <c r="AB136" s="186">
        <v>5.7140899657148596</v>
      </c>
      <c r="AC136" s="186">
        <v>1.75912842806855</v>
      </c>
      <c r="AD136" s="186">
        <v>5.9763845840226102</v>
      </c>
      <c r="AE136" s="186">
        <v>75.6800609449744</v>
      </c>
      <c r="AF136" s="186">
        <v>70.068063550670701</v>
      </c>
      <c r="AG136" s="186">
        <v>79.534265719352007</v>
      </c>
      <c r="AH136" s="186">
        <v>66.398220633764694</v>
      </c>
      <c r="AI136" s="186">
        <v>67.327777588672404</v>
      </c>
      <c r="AJ136" s="186">
        <v>78.642360660398595</v>
      </c>
      <c r="AK136" s="186">
        <v>68.354649524023301</v>
      </c>
      <c r="AL136" s="186">
        <v>54.0406313100803</v>
      </c>
      <c r="AM136" s="186">
        <v>55.003546659552399</v>
      </c>
      <c r="AN136" s="186">
        <v>0.126636985987021</v>
      </c>
      <c r="AO136" s="186">
        <v>1.1632914201059901</v>
      </c>
      <c r="AP136" s="186">
        <v>0.75408963263363904</v>
      </c>
      <c r="AQ136" s="186">
        <v>0.470795303617909</v>
      </c>
      <c r="AR136" s="186">
        <v>0.44558227336813899</v>
      </c>
      <c r="AS136" s="186">
        <v>0.27721022338578899</v>
      </c>
      <c r="AT136" s="186">
        <v>-5.6681662006495097E-2</v>
      </c>
      <c r="AU136" s="186">
        <v>-0.31689505418406</v>
      </c>
      <c r="AV136" s="186">
        <v>-6.0822177575777497E-3</v>
      </c>
      <c r="AW136" s="186">
        <v>0.33040689567262199</v>
      </c>
      <c r="AX136" s="186">
        <v>1.24444910106152</v>
      </c>
      <c r="AY136" s="186">
        <v>4.1824937647288598</v>
      </c>
      <c r="AZ136" s="186">
        <v>0.54959210099531497</v>
      </c>
      <c r="BA136" s="186">
        <v>0.52759392750123901</v>
      </c>
      <c r="BB136" s="186">
        <v>1.27988687925221</v>
      </c>
      <c r="BC136" s="186">
        <v>3.8104048250664602</v>
      </c>
      <c r="BD136" s="186">
        <v>0.99563073350221998</v>
      </c>
      <c r="BE136" s="186">
        <v>1.5976552847785399</v>
      </c>
      <c r="BF136" s="187">
        <v>92.984422350089304</v>
      </c>
      <c r="BG136" s="187">
        <v>111.741605155244</v>
      </c>
      <c r="BH136" s="187">
        <v>119.067162294032</v>
      </c>
      <c r="BI136" s="187">
        <v>118.83820766720601</v>
      </c>
      <c r="BJ136" s="187">
        <v>118.75568191320799</v>
      </c>
      <c r="BK136" s="187">
        <v>95.013550410224795</v>
      </c>
      <c r="BL136" s="187">
        <v>108.495627424921</v>
      </c>
      <c r="BM136" s="187">
        <v>104.042593001309</v>
      </c>
      <c r="BN136" s="187">
        <v>121.71594015917</v>
      </c>
      <c r="BO136" s="186">
        <v>100</v>
      </c>
      <c r="BP136" s="186">
        <v>100</v>
      </c>
      <c r="BQ136" s="186">
        <v>162.50656121287099</v>
      </c>
      <c r="BR136" s="186">
        <v>127.422148157648</v>
      </c>
      <c r="BS136" s="186">
        <v>135.18618849565999</v>
      </c>
      <c r="BT136" s="186">
        <v>103.96528407037999</v>
      </c>
      <c r="BU136" s="186">
        <v>126.66855038769199</v>
      </c>
      <c r="BV136" s="186">
        <v>112.25334840484599</v>
      </c>
      <c r="BW136" s="186">
        <v>191.03834493959801</v>
      </c>
      <c r="BX136" s="186">
        <v>17.169453188537801</v>
      </c>
      <c r="BY136" s="186">
        <v>17.955098269177501</v>
      </c>
      <c r="BZ136" s="186">
        <v>11.227678510800599</v>
      </c>
      <c r="CA136" s="186">
        <v>12.7144555849098</v>
      </c>
      <c r="CB136" s="186">
        <v>11.5586928852348</v>
      </c>
      <c r="CC136" s="186">
        <v>11.339578213205501</v>
      </c>
      <c r="CD136" s="186">
        <v>11.562062777275401</v>
      </c>
      <c r="CE136" s="186">
        <v>8.6723915545189794</v>
      </c>
      <c r="CF136" s="186">
        <v>9.6982785510149991</v>
      </c>
      <c r="CG136" s="186">
        <v>11.0745322303883</v>
      </c>
      <c r="CH136" s="186">
        <v>9.0500922131090604</v>
      </c>
      <c r="CI136" s="186">
        <v>7.7703927590528696</v>
      </c>
      <c r="CJ136" s="186">
        <v>11.038097363401</v>
      </c>
      <c r="CK136" s="186">
        <v>9.7110595244149103</v>
      </c>
      <c r="CL136" s="186">
        <v>11.6931293733617</v>
      </c>
      <c r="CM136" s="186">
        <v>10.95395560505</v>
      </c>
      <c r="CN136" s="186">
        <v>9.86120381640335</v>
      </c>
      <c r="CO136" s="186">
        <v>7.2091661072391302</v>
      </c>
      <c r="CP136" s="113">
        <v>88.6126180764456</v>
      </c>
      <c r="CQ136" s="113">
        <v>60.219541933943901</v>
      </c>
      <c r="CR136" s="113">
        <v>69.583421370141195</v>
      </c>
      <c r="CS136" s="113">
        <v>68.901424479281999</v>
      </c>
      <c r="CT136" s="113">
        <v>71.577717615440207</v>
      </c>
      <c r="CU136" s="113">
        <v>72.380756375731707</v>
      </c>
      <c r="CV136" s="113">
        <v>71.979635301591003</v>
      </c>
      <c r="CW136" s="113">
        <v>66.457561579371301</v>
      </c>
      <c r="CX136" s="113">
        <v>63.959578321830897</v>
      </c>
      <c r="CY136" s="186">
        <v>3.02587528003883</v>
      </c>
      <c r="CZ136" s="186">
        <v>1.98794464047588</v>
      </c>
      <c r="DA136" s="186">
        <v>1.02350990558346</v>
      </c>
      <c r="DB136" s="186">
        <v>0.78130820106447596</v>
      </c>
      <c r="DC136" s="186">
        <v>0.60831729227141196</v>
      </c>
      <c r="DD136" s="186">
        <v>0.61763311556959999</v>
      </c>
      <c r="DE136" s="186">
        <v>0.368153666051246</v>
      </c>
      <c r="DF136" s="186">
        <v>0.139839072587221</v>
      </c>
      <c r="DG136" s="186">
        <v>4.70601764021931E-2</v>
      </c>
      <c r="DH136" s="186">
        <v>7.0750162272755102</v>
      </c>
      <c r="DI136" s="186">
        <v>4.5133155804896399</v>
      </c>
      <c r="DJ136" s="186">
        <v>2.8696166533066401</v>
      </c>
      <c r="DK136" s="186">
        <v>1.9668244183680399</v>
      </c>
      <c r="DL136" s="186">
        <v>1.3842826423672601</v>
      </c>
      <c r="DM136" s="186">
        <v>1.53355739110443</v>
      </c>
      <c r="DN136" s="186">
        <v>2.0724317617686498</v>
      </c>
      <c r="DO136" s="186">
        <v>1.4444815104638</v>
      </c>
      <c r="DP136" s="186">
        <v>1.6424769703511899</v>
      </c>
      <c r="DQ136" s="187">
        <v>115.101702802779</v>
      </c>
      <c r="DR136" s="187">
        <v>118.24485938365</v>
      </c>
      <c r="DS136" s="187">
        <v>110.352829932725</v>
      </c>
      <c r="DT136" s="187">
        <v>113.031311352206</v>
      </c>
      <c r="DU136" s="187">
        <v>112.08591928136499</v>
      </c>
      <c r="DV136" s="187">
        <v>111.636614347294</v>
      </c>
      <c r="DW136" s="187">
        <v>110.93581364373399</v>
      </c>
      <c r="DX136" s="187">
        <v>107.953762373668</v>
      </c>
      <c r="DY136" s="187">
        <v>108.81731674347201</v>
      </c>
      <c r="DZ136" s="113">
        <v>1761</v>
      </c>
      <c r="EA136" s="113">
        <v>1875</v>
      </c>
      <c r="EB136" s="113">
        <v>1890</v>
      </c>
      <c r="EC136" s="113">
        <v>1895</v>
      </c>
      <c r="ED136" s="113">
        <v>1945</v>
      </c>
      <c r="EE136" s="113">
        <v>1961</v>
      </c>
      <c r="EF136" s="113">
        <v>2000</v>
      </c>
      <c r="EG136" s="113">
        <v>1996</v>
      </c>
      <c r="EH136" s="113">
        <v>2022</v>
      </c>
      <c r="EI136" s="112">
        <v>-4272.4247586598503</v>
      </c>
      <c r="EJ136" s="112">
        <v>-4496.6031999999996</v>
      </c>
      <c r="EK136" s="112">
        <v>-5663.6153439153404</v>
      </c>
      <c r="EL136" s="112">
        <v>-5476.4047493403696</v>
      </c>
      <c r="EM136" s="112">
        <v>-6279.1629820051403</v>
      </c>
      <c r="EN136" s="112">
        <v>-4385.6379398266199</v>
      </c>
      <c r="EO136" s="112">
        <v>-5168.3459999999995</v>
      </c>
      <c r="EP136" s="112">
        <v>-5779.1568136272499</v>
      </c>
      <c r="EQ136" s="114">
        <v>-7050.6810089020801</v>
      </c>
    </row>
    <row r="137" spans="1:147" x14ac:dyDescent="0.25">
      <c r="A137" s="110" t="s">
        <v>298</v>
      </c>
      <c r="B137" s="110">
        <v>5559</v>
      </c>
      <c r="C137" s="110"/>
      <c r="D137" s="185">
        <v>399.51500571428602</v>
      </c>
      <c r="E137" s="185">
        <v>19.046138520954599</v>
      </c>
      <c r="F137" s="185">
        <v>345.49870919721201</v>
      </c>
      <c r="G137" s="185">
        <v>1660.39517628831</v>
      </c>
      <c r="H137" s="185">
        <v>182.23673040458701</v>
      </c>
      <c r="I137" s="185">
        <v>116.706274532284</v>
      </c>
      <c r="J137" s="185">
        <v>43.316687037139303</v>
      </c>
      <c r="K137" s="185">
        <v>24.190134105273199</v>
      </c>
      <c r="L137" s="185">
        <v>59.470784429159401</v>
      </c>
      <c r="M137" s="185">
        <v>17.8308068739011</v>
      </c>
      <c r="N137" s="185">
        <v>18.234646642696099</v>
      </c>
      <c r="O137" s="185">
        <v>29.445767013285799</v>
      </c>
      <c r="P137" s="185">
        <v>13.3003329345933</v>
      </c>
      <c r="Q137" s="185">
        <v>10.5387427978352</v>
      </c>
      <c r="R137" s="185">
        <v>15.729888392095299</v>
      </c>
      <c r="S137" s="185">
        <v>7.8088341546180002</v>
      </c>
      <c r="T137" s="185">
        <v>10.906221592530301</v>
      </c>
      <c r="U137" s="185">
        <v>21.555735788159499</v>
      </c>
      <c r="V137" s="186">
        <v>5.1517834938670299</v>
      </c>
      <c r="W137" s="186">
        <v>53.9362445691917</v>
      </c>
      <c r="X137" s="186">
        <v>10.7777091924731</v>
      </c>
      <c r="Y137" s="186">
        <v>0.91546054355440898</v>
      </c>
      <c r="Z137" s="186">
        <v>6.0717588263937303</v>
      </c>
      <c r="AA137" s="186">
        <v>13.7886658025008</v>
      </c>
      <c r="AB137" s="186">
        <v>16.355998980042902</v>
      </c>
      <c r="AC137" s="186">
        <v>33.600883714500497</v>
      </c>
      <c r="AD137" s="186">
        <v>31.603304928146699</v>
      </c>
      <c r="AE137" s="186">
        <v>168.94984468302701</v>
      </c>
      <c r="AF137" s="186">
        <v>201.57203954701001</v>
      </c>
      <c r="AG137" s="186">
        <v>167.32453760150901</v>
      </c>
      <c r="AH137" s="186">
        <v>184.85413120208599</v>
      </c>
      <c r="AI137" s="186">
        <v>207.46860778848199</v>
      </c>
      <c r="AJ137" s="186">
        <v>163.05261262464401</v>
      </c>
      <c r="AK137" s="186">
        <v>167.670574778928</v>
      </c>
      <c r="AL137" s="186">
        <v>220.79160882982401</v>
      </c>
      <c r="AM137" s="186">
        <v>210.36590711097301</v>
      </c>
      <c r="AN137" s="186">
        <v>1.79329114265023</v>
      </c>
      <c r="AO137" s="186">
        <v>1.48502125135848</v>
      </c>
      <c r="AP137" s="186">
        <v>1.2633838619511599</v>
      </c>
      <c r="AQ137" s="186">
        <v>1.13289479457784</v>
      </c>
      <c r="AR137" s="186">
        <v>1.1669394157200099</v>
      </c>
      <c r="AS137" s="186">
        <v>0.26774037341906798</v>
      </c>
      <c r="AT137" s="186">
        <v>0.698634968079764</v>
      </c>
      <c r="AU137" s="186">
        <v>0.54696111971180805</v>
      </c>
      <c r="AV137" s="186">
        <v>0.700207961987382</v>
      </c>
      <c r="AW137" s="186">
        <v>4.3436393909182804</v>
      </c>
      <c r="AX137" s="186">
        <v>5.2141678635033699</v>
      </c>
      <c r="AY137" s="186">
        <v>6.0963611923534602</v>
      </c>
      <c r="AZ137" s="186">
        <v>6.5929235168199298</v>
      </c>
      <c r="BA137" s="186">
        <v>8.0323458273812705</v>
      </c>
      <c r="BB137" s="186">
        <v>10.8368300326845</v>
      </c>
      <c r="BC137" s="186">
        <v>7.3614138298490497</v>
      </c>
      <c r="BD137" s="186">
        <v>8.3182875310953808</v>
      </c>
      <c r="BE137" s="186">
        <v>9.1681859266343402</v>
      </c>
      <c r="BF137" s="187">
        <v>118.036501045004</v>
      </c>
      <c r="BG137" s="187">
        <v>116.966601097232</v>
      </c>
      <c r="BH137" s="187">
        <v>132.64847189667299</v>
      </c>
      <c r="BI137" s="187">
        <v>108.507306249124</v>
      </c>
      <c r="BJ137" s="187">
        <v>103.81342602242199</v>
      </c>
      <c r="BK137" s="187">
        <v>105.441630769178</v>
      </c>
      <c r="BL137" s="187">
        <v>101.159352464053</v>
      </c>
      <c r="BM137" s="187">
        <v>103.23634511853599</v>
      </c>
      <c r="BN137" s="187">
        <v>115.058558288791</v>
      </c>
      <c r="BO137" s="186">
        <v>31.569666094663901</v>
      </c>
      <c r="BP137" s="186">
        <v>22.206153596963599</v>
      </c>
      <c r="BQ137" s="186">
        <v>33.885165438332699</v>
      </c>
      <c r="BR137" s="186">
        <v>65.296272273880305</v>
      </c>
      <c r="BS137" s="186">
        <v>82.301306896482998</v>
      </c>
      <c r="BT137" s="186">
        <v>75.866273878513894</v>
      </c>
      <c r="BU137" s="186">
        <v>168.87541820810699</v>
      </c>
      <c r="BV137" s="186">
        <v>69.512505956512697</v>
      </c>
      <c r="BW137" s="186">
        <v>55.701751629562601</v>
      </c>
      <c r="BX137" s="186">
        <v>10.326166548753701</v>
      </c>
      <c r="BY137" s="186">
        <v>11.728181244067001</v>
      </c>
      <c r="BZ137" s="186">
        <v>15.2112051314132</v>
      </c>
      <c r="CA137" s="186">
        <v>17.098954140463299</v>
      </c>
      <c r="CB137" s="186">
        <v>18.426878013119001</v>
      </c>
      <c r="CC137" s="186">
        <v>17.961984656699901</v>
      </c>
      <c r="CD137" s="186">
        <v>15.911162893447299</v>
      </c>
      <c r="CE137" s="186">
        <v>11.741916938235001</v>
      </c>
      <c r="CF137" s="186">
        <v>13.6395930960211</v>
      </c>
      <c r="CG137" s="186">
        <v>26.726871966217399</v>
      </c>
      <c r="CH137" s="186">
        <v>37.434399547883999</v>
      </c>
      <c r="CI137" s="186">
        <v>34.616529174473698</v>
      </c>
      <c r="CJ137" s="186">
        <v>24.005187287085199</v>
      </c>
      <c r="CK137" s="186">
        <v>21.536130219802001</v>
      </c>
      <c r="CL137" s="186">
        <v>22.3961628526319</v>
      </c>
      <c r="CM137" s="186">
        <v>10.075678629005299</v>
      </c>
      <c r="CN137" s="186">
        <v>16.064501150658199</v>
      </c>
      <c r="CO137" s="186">
        <v>22.090609110843701</v>
      </c>
      <c r="CP137" s="113">
        <v>147.96379711545799</v>
      </c>
      <c r="CQ137" s="113">
        <v>173.338394671072</v>
      </c>
      <c r="CR137" s="113">
        <v>189.62322395501999</v>
      </c>
      <c r="CS137" s="113">
        <v>184.90010552049901</v>
      </c>
      <c r="CT137" s="113">
        <v>184.97635950685</v>
      </c>
      <c r="CU137" s="113">
        <v>183.17491486038199</v>
      </c>
      <c r="CV137" s="113">
        <v>176.76443334263001</v>
      </c>
      <c r="CW137" s="113">
        <v>187.92507383991099</v>
      </c>
      <c r="CX137" s="113">
        <v>193.598150876511</v>
      </c>
      <c r="CY137" s="186">
        <v>1.29697610086427</v>
      </c>
      <c r="CZ137" s="186">
        <v>1.3492502400662201</v>
      </c>
      <c r="DA137" s="186">
        <v>1.51344810147989</v>
      </c>
      <c r="DB137" s="186">
        <v>1.50640951742173</v>
      </c>
      <c r="DC137" s="186">
        <v>1.3584422394554501</v>
      </c>
      <c r="DD137" s="186">
        <v>1.0508783380110001</v>
      </c>
      <c r="DE137" s="186">
        <v>0.90228839160424101</v>
      </c>
      <c r="DF137" s="186">
        <v>0.74589969825851299</v>
      </c>
      <c r="DG137" s="186">
        <v>0.657808390490914</v>
      </c>
      <c r="DH137" s="186">
        <v>10.8958115281168</v>
      </c>
      <c r="DI137" s="186">
        <v>9.8086039885897396</v>
      </c>
      <c r="DJ137" s="186">
        <v>8.5547597925577197</v>
      </c>
      <c r="DK137" s="186">
        <v>8.51108459235396</v>
      </c>
      <c r="DL137" s="186">
        <v>6.0529820750246399</v>
      </c>
      <c r="DM137" s="186">
        <v>7.3669586978248702</v>
      </c>
      <c r="DN137" s="186">
        <v>7.7584258606969803</v>
      </c>
      <c r="DO137" s="186">
        <v>8.2592675814864602</v>
      </c>
      <c r="DP137" s="186">
        <v>8.79902307285486</v>
      </c>
      <c r="DQ137" s="187">
        <v>100.732659985591</v>
      </c>
      <c r="DR137" s="187">
        <v>103.37929067839301</v>
      </c>
      <c r="DS137" s="187">
        <v>108.896748295753</v>
      </c>
      <c r="DT137" s="187">
        <v>111.22762707491</v>
      </c>
      <c r="DU137" s="187">
        <v>115.918291845921</v>
      </c>
      <c r="DV137" s="187">
        <v>113.180944475985</v>
      </c>
      <c r="DW137" s="187">
        <v>109.95659789516201</v>
      </c>
      <c r="DX137" s="187">
        <v>104.41525007012299</v>
      </c>
      <c r="DY137" s="187">
        <v>105.818290015937</v>
      </c>
      <c r="DZ137" s="113">
        <v>391</v>
      </c>
      <c r="EA137" s="113">
        <v>384</v>
      </c>
      <c r="EB137" s="113">
        <v>389</v>
      </c>
      <c r="EC137" s="113">
        <v>408</v>
      </c>
      <c r="ED137" s="113">
        <v>421</v>
      </c>
      <c r="EE137" s="113">
        <v>412</v>
      </c>
      <c r="EF137" s="113">
        <v>414</v>
      </c>
      <c r="EG137" s="113">
        <v>414</v>
      </c>
      <c r="EH137" s="113">
        <v>443</v>
      </c>
      <c r="EI137" s="112">
        <v>3220.7953964194398</v>
      </c>
      <c r="EJ137" s="112">
        <v>7419.96875</v>
      </c>
      <c r="EK137" s="112">
        <v>5956.1028277634996</v>
      </c>
      <c r="EL137" s="112">
        <v>4988.7965686274501</v>
      </c>
      <c r="EM137" s="112">
        <v>4620.9857482185298</v>
      </c>
      <c r="EN137" s="112">
        <v>4593.8276699029102</v>
      </c>
      <c r="EO137" s="112">
        <v>5118.9057971014499</v>
      </c>
      <c r="EP137" s="112">
        <v>6956.18115942029</v>
      </c>
      <c r="EQ137" s="114">
        <v>7337.7539503385997</v>
      </c>
    </row>
    <row r="138" spans="1:147" x14ac:dyDescent="0.25">
      <c r="A138" s="110" t="s">
        <v>297</v>
      </c>
      <c r="B138" s="110">
        <v>5857</v>
      </c>
      <c r="C138" s="110"/>
      <c r="D138" s="185">
        <v>214.57315507457301</v>
      </c>
      <c r="E138" s="185">
        <v>292.25044657212499</v>
      </c>
      <c r="F138" s="185">
        <v>64.097651037304004</v>
      </c>
      <c r="G138" s="185">
        <v>38.103522925686299</v>
      </c>
      <c r="H138" s="185">
        <v>86.462892846007307</v>
      </c>
      <c r="I138" s="185">
        <v>498.57847203615501</v>
      </c>
      <c r="J138" s="185">
        <v>-7.5668598154709903</v>
      </c>
      <c r="K138" s="185">
        <v>201.31502127289701</v>
      </c>
      <c r="L138" s="185">
        <v>555.73323617228698</v>
      </c>
      <c r="M138" s="185">
        <v>12.509307770677999</v>
      </c>
      <c r="N138" s="185">
        <v>20.217613564150799</v>
      </c>
      <c r="O138" s="185">
        <v>8.9226125711139197</v>
      </c>
      <c r="P138" s="185">
        <v>14.3589121589371</v>
      </c>
      <c r="Q138" s="185">
        <v>23.249595022668402</v>
      </c>
      <c r="R138" s="185">
        <v>11.4633033942485</v>
      </c>
      <c r="S138" s="185">
        <v>-0.48315432004785303</v>
      </c>
      <c r="T138" s="185">
        <v>7.97033220634823</v>
      </c>
      <c r="U138" s="185">
        <v>12.9053254857229</v>
      </c>
      <c r="V138" s="186">
        <v>10.082441273732099</v>
      </c>
      <c r="W138" s="186">
        <v>7.9791026458325804</v>
      </c>
      <c r="X138" s="186">
        <v>14.1233226750164</v>
      </c>
      <c r="Y138" s="186">
        <v>31.399153631564602</v>
      </c>
      <c r="Z138" s="186">
        <v>31.2455347080443</v>
      </c>
      <c r="AA138" s="186">
        <v>5.4325330195268897</v>
      </c>
      <c r="AB138" s="186">
        <v>7.4024930347123403</v>
      </c>
      <c r="AC138" s="186">
        <v>4.1245775285129698</v>
      </c>
      <c r="AD138" s="186">
        <v>2.5970664789348499</v>
      </c>
      <c r="AE138" s="186">
        <v>31.081906633776399</v>
      </c>
      <c r="AF138" s="186">
        <v>20.387174862064001</v>
      </c>
      <c r="AG138" s="186">
        <v>16.049442501601501</v>
      </c>
      <c r="AH138" s="186">
        <v>50.610243408264097</v>
      </c>
      <c r="AI138" s="186">
        <v>42.4192323288868</v>
      </c>
      <c r="AJ138" s="186">
        <v>39.013772113257701</v>
      </c>
      <c r="AK138" s="186">
        <v>35.545725490633401</v>
      </c>
      <c r="AL138" s="186">
        <v>50.235979512117602</v>
      </c>
      <c r="AM138" s="186">
        <v>29.467703681495198</v>
      </c>
      <c r="AN138" s="186">
        <v>0.28801536350755202</v>
      </c>
      <c r="AO138" s="186">
        <v>0.17733661152357599</v>
      </c>
      <c r="AP138" s="186">
        <v>-0.43490531103584601</v>
      </c>
      <c r="AQ138" s="186">
        <v>-0.17422954415803099</v>
      </c>
      <c r="AR138" s="186">
        <v>-0.37346078308261899</v>
      </c>
      <c r="AS138" s="186">
        <v>-0.34269445722530001</v>
      </c>
      <c r="AT138" s="186">
        <v>-0.45513192832325999</v>
      </c>
      <c r="AU138" s="186">
        <v>-0.494727127547755</v>
      </c>
      <c r="AV138" s="186">
        <v>-0.394827566051553</v>
      </c>
      <c r="AW138" s="186">
        <v>3.9002369452707502</v>
      </c>
      <c r="AX138" s="186">
        <v>7.5993440101160896</v>
      </c>
      <c r="AY138" s="186">
        <v>4.1248182417182502</v>
      </c>
      <c r="AZ138" s="186">
        <v>11.6730154429581</v>
      </c>
      <c r="BA138" s="186">
        <v>5.1403160321370303</v>
      </c>
      <c r="BB138" s="186">
        <v>9.1887922997385303</v>
      </c>
      <c r="BC138" s="186">
        <v>7.8797622849158202</v>
      </c>
      <c r="BD138" s="186">
        <v>4.7295771058289997</v>
      </c>
      <c r="BE138" s="186">
        <v>5.70122778791327</v>
      </c>
      <c r="BF138" s="187">
        <v>109.76596013888199</v>
      </c>
      <c r="BG138" s="187">
        <v>114.67311618922299</v>
      </c>
      <c r="BH138" s="187">
        <v>104.561912989653</v>
      </c>
      <c r="BI138" s="187">
        <v>102.576382040814</v>
      </c>
      <c r="BJ138" s="187">
        <v>121.55958477362999</v>
      </c>
      <c r="BK138" s="187">
        <v>101.96986739851199</v>
      </c>
      <c r="BL138" s="187">
        <v>91.896523688957302</v>
      </c>
      <c r="BM138" s="187">
        <v>102.823560128571</v>
      </c>
      <c r="BN138" s="187">
        <v>107.306811762888</v>
      </c>
      <c r="BO138" s="186">
        <v>154.56949806351099</v>
      </c>
      <c r="BP138" s="186">
        <v>267.46079861349199</v>
      </c>
      <c r="BQ138" s="186">
        <v>184.09019253195001</v>
      </c>
      <c r="BR138" s="186">
        <v>84.859786270200402</v>
      </c>
      <c r="BS138" s="186">
        <v>86.2699719264523</v>
      </c>
      <c r="BT138" s="186">
        <v>91.306953418525495</v>
      </c>
      <c r="BU138" s="186">
        <v>67.572554683529702</v>
      </c>
      <c r="BV138" s="186">
        <v>75.746648401589198</v>
      </c>
      <c r="BW138" s="186">
        <v>133.98174439145899</v>
      </c>
      <c r="BX138" s="186">
        <v>18.308213997375098</v>
      </c>
      <c r="BY138" s="186">
        <v>19.928575558251801</v>
      </c>
      <c r="BZ138" s="186">
        <v>14.4197907886576</v>
      </c>
      <c r="CA138" s="186">
        <v>13.4519544868935</v>
      </c>
      <c r="CB138" s="186">
        <v>16.2657665557816</v>
      </c>
      <c r="CC138" s="186">
        <v>15.818161185415301</v>
      </c>
      <c r="CD138" s="186">
        <v>11.4473410502234</v>
      </c>
      <c r="CE138" s="186">
        <v>11.1085492745227</v>
      </c>
      <c r="CF138" s="186">
        <v>10.9084749383677</v>
      </c>
      <c r="CG138" s="186">
        <v>14.191445129240799</v>
      </c>
      <c r="CH138" s="186">
        <v>10.100866205551499</v>
      </c>
      <c r="CI138" s="186">
        <v>9.9878754162826002</v>
      </c>
      <c r="CJ138" s="186">
        <v>16.8619584759067</v>
      </c>
      <c r="CK138" s="186">
        <v>20.712666714834899</v>
      </c>
      <c r="CL138" s="186">
        <v>19.297612752996301</v>
      </c>
      <c r="CM138" s="186">
        <v>18.447516963057002</v>
      </c>
      <c r="CN138" s="186">
        <v>16.386631075314</v>
      </c>
      <c r="CO138" s="186">
        <v>10.5898970034279</v>
      </c>
      <c r="CP138" s="113">
        <v>57.571915972717903</v>
      </c>
      <c r="CQ138" s="113">
        <v>39.992235234171503</v>
      </c>
      <c r="CR138" s="113">
        <v>30.041271029362999</v>
      </c>
      <c r="CS138" s="113">
        <v>31.337923342557101</v>
      </c>
      <c r="CT138" s="113">
        <v>32.724670091409898</v>
      </c>
      <c r="CU138" s="113">
        <v>34.417215417275102</v>
      </c>
      <c r="CV138" s="113">
        <v>37.339554943993903</v>
      </c>
      <c r="CW138" s="113">
        <v>43.431871359486799</v>
      </c>
      <c r="CX138" s="113">
        <v>39.336867776148203</v>
      </c>
      <c r="CY138" s="186">
        <v>1.2796866195816701</v>
      </c>
      <c r="CZ138" s="186">
        <v>0.80452652202806996</v>
      </c>
      <c r="DA138" s="186">
        <v>0.30063993041565301</v>
      </c>
      <c r="DB138" s="186">
        <v>1.8497961363104502E-2</v>
      </c>
      <c r="DC138" s="186">
        <v>-0.110910962258569</v>
      </c>
      <c r="DD138" s="186">
        <v>-0.23034144905559101</v>
      </c>
      <c r="DE138" s="186">
        <v>-0.35684714440654902</v>
      </c>
      <c r="DF138" s="186">
        <v>-0.37376171278028097</v>
      </c>
      <c r="DG138" s="186">
        <v>-0.41280539647478698</v>
      </c>
      <c r="DH138" s="186">
        <v>7.12219980472159</v>
      </c>
      <c r="DI138" s="186">
        <v>6.1769189609551596</v>
      </c>
      <c r="DJ138" s="186">
        <v>4.8605723778960899</v>
      </c>
      <c r="DK138" s="186">
        <v>6.4015312260892596</v>
      </c>
      <c r="DL138" s="186">
        <v>6.5936458906183599</v>
      </c>
      <c r="DM138" s="186">
        <v>7.6318848921119598</v>
      </c>
      <c r="DN138" s="186">
        <v>7.6917898254368504</v>
      </c>
      <c r="DO138" s="186">
        <v>7.6265385497038398</v>
      </c>
      <c r="DP138" s="186">
        <v>6.52954917484705</v>
      </c>
      <c r="DQ138" s="187">
        <v>114.24093290048</v>
      </c>
      <c r="DR138" s="187">
        <v>117.035970127192</v>
      </c>
      <c r="DS138" s="187">
        <v>110.938365704479</v>
      </c>
      <c r="DT138" s="187">
        <v>107.60662774513401</v>
      </c>
      <c r="DU138" s="187">
        <v>110.572022990904</v>
      </c>
      <c r="DV138" s="187">
        <v>108.64361524101</v>
      </c>
      <c r="DW138" s="187">
        <v>103.518280006521</v>
      </c>
      <c r="DX138" s="187">
        <v>103.207960409782</v>
      </c>
      <c r="DY138" s="187">
        <v>104.129917881277</v>
      </c>
      <c r="DZ138" s="113">
        <v>1024</v>
      </c>
      <c r="EA138" s="113">
        <v>1074</v>
      </c>
      <c r="EB138" s="113">
        <v>1131</v>
      </c>
      <c r="EC138" s="113">
        <v>1230</v>
      </c>
      <c r="ED138" s="113">
        <v>1294</v>
      </c>
      <c r="EE138" s="113">
        <v>1324</v>
      </c>
      <c r="EF138" s="113">
        <v>1370</v>
      </c>
      <c r="EG138" s="113">
        <v>1428</v>
      </c>
      <c r="EH138" s="113">
        <v>1438</v>
      </c>
      <c r="EI138" s="112">
        <v>-2103.310546875</v>
      </c>
      <c r="EJ138" s="112">
        <v>-2861.8370577281198</v>
      </c>
      <c r="EK138" s="112">
        <v>-2450.5384615384601</v>
      </c>
      <c r="EL138" s="112">
        <v>-949.35853658536598</v>
      </c>
      <c r="EM138" s="112">
        <v>-690.85780525502298</v>
      </c>
      <c r="EN138" s="112">
        <v>-1225.1820241691801</v>
      </c>
      <c r="EO138" s="112">
        <v>-790.54817518248205</v>
      </c>
      <c r="EP138" s="112">
        <v>-986.57352941176498</v>
      </c>
      <c r="EQ138" s="114">
        <v>-1571.6237830319899</v>
      </c>
    </row>
    <row r="139" spans="1:147" x14ac:dyDescent="0.25">
      <c r="A139" s="110" t="s">
        <v>296</v>
      </c>
      <c r="B139" s="110">
        <v>5428</v>
      </c>
      <c r="C139" s="110"/>
      <c r="D139" s="185">
        <v>277.83490686105</v>
      </c>
      <c r="E139" s="185">
        <v>116.660594423291</v>
      </c>
      <c r="F139" s="185">
        <v>38.098790317033199</v>
      </c>
      <c r="G139" s="185">
        <v>95.395525983210703</v>
      </c>
      <c r="H139" s="185">
        <v>43.8193895061479</v>
      </c>
      <c r="I139" s="185">
        <v>31.150526491989002</v>
      </c>
      <c r="J139" s="185">
        <v>89.405795280485805</v>
      </c>
      <c r="K139" s="185">
        <v>255.71870216499801</v>
      </c>
      <c r="L139" s="185">
        <v>734.15132615747996</v>
      </c>
      <c r="M139" s="185">
        <v>10.501861677268501</v>
      </c>
      <c r="N139" s="185">
        <v>1.8327466832633399</v>
      </c>
      <c r="O139" s="185">
        <v>9.4830356045669397</v>
      </c>
      <c r="P139" s="185">
        <v>12.6879806024664</v>
      </c>
      <c r="Q139" s="185">
        <v>8.1799389294618905</v>
      </c>
      <c r="R139" s="185">
        <v>11.427453622700201</v>
      </c>
      <c r="S139" s="185">
        <v>14.067263920925701</v>
      </c>
      <c r="T139" s="185">
        <v>18.4264106251036</v>
      </c>
      <c r="U139" s="185">
        <v>11.0686814811873</v>
      </c>
      <c r="V139" s="186">
        <v>4.5686143855219798</v>
      </c>
      <c r="W139" s="186">
        <v>2.4044188472503101</v>
      </c>
      <c r="X139" s="186">
        <v>21.572633984535798</v>
      </c>
      <c r="Y139" s="186">
        <v>14.4193506759354</v>
      </c>
      <c r="Z139" s="186">
        <v>16.902438830583101</v>
      </c>
      <c r="AA139" s="186">
        <v>29.292559120736598</v>
      </c>
      <c r="AB139" s="186">
        <v>15.476200971080701</v>
      </c>
      <c r="AC139" s="186">
        <v>8.5058428531334105</v>
      </c>
      <c r="AD139" s="186">
        <v>1.66707297580557</v>
      </c>
      <c r="AE139" s="186">
        <v>117.868157011641</v>
      </c>
      <c r="AF139" s="186">
        <v>119.898161155</v>
      </c>
      <c r="AG139" s="186">
        <v>133.83666827166601</v>
      </c>
      <c r="AH139" s="186">
        <v>135.39583276561601</v>
      </c>
      <c r="AI139" s="186">
        <v>134.83947296187</v>
      </c>
      <c r="AJ139" s="186">
        <v>161.373481963194</v>
      </c>
      <c r="AK139" s="186">
        <v>152.03937875602199</v>
      </c>
      <c r="AL139" s="186">
        <v>145.83245272018399</v>
      </c>
      <c r="AM139" s="186">
        <v>135.42146475001601</v>
      </c>
      <c r="AN139" s="186">
        <v>1.54875617292176</v>
      </c>
      <c r="AO139" s="186">
        <v>1.2464578504624</v>
      </c>
      <c r="AP139" s="186">
        <v>1.1024130685210201</v>
      </c>
      <c r="AQ139" s="186">
        <v>1.1128518441566699</v>
      </c>
      <c r="AR139" s="186">
        <v>0.82717718683255304</v>
      </c>
      <c r="AS139" s="186">
        <v>0.84750420718923003</v>
      </c>
      <c r="AT139" s="186">
        <v>0.86960346872023098</v>
      </c>
      <c r="AU139" s="186">
        <v>0.72681083269965896</v>
      </c>
      <c r="AV139" s="186">
        <v>0.60640214744638798</v>
      </c>
      <c r="AW139" s="186">
        <v>8.4941007694467192</v>
      </c>
      <c r="AX139" s="186">
        <v>8.7074674731137502</v>
      </c>
      <c r="AY139" s="186">
        <v>7.6857144903922201</v>
      </c>
      <c r="AZ139" s="186">
        <v>8.5730060175371907</v>
      </c>
      <c r="BA139" s="186">
        <v>8.1536837835865796</v>
      </c>
      <c r="BB139" s="186">
        <v>8.0871087585795394</v>
      </c>
      <c r="BC139" s="186">
        <v>11.5739943971474</v>
      </c>
      <c r="BD139" s="186">
        <v>9.0014099779276098</v>
      </c>
      <c r="BE139" s="186">
        <v>8.4442735746924296</v>
      </c>
      <c r="BF139" s="187">
        <v>103.68767288411</v>
      </c>
      <c r="BG139" s="187">
        <v>94.6716273864388</v>
      </c>
      <c r="BH139" s="187">
        <v>102.98632167383801</v>
      </c>
      <c r="BI139" s="187">
        <v>105.51620172363501</v>
      </c>
      <c r="BJ139" s="187">
        <v>100.86078068805099</v>
      </c>
      <c r="BK139" s="187">
        <v>104.37089684403</v>
      </c>
      <c r="BL139" s="187">
        <v>103.479898332698</v>
      </c>
      <c r="BM139" s="187">
        <v>111.298846590327</v>
      </c>
      <c r="BN139" s="187">
        <v>103.338678123363</v>
      </c>
      <c r="BO139" s="186">
        <v>58.970604624176602</v>
      </c>
      <c r="BP139" s="186">
        <v>114.13097628742899</v>
      </c>
      <c r="BQ139" s="186">
        <v>83.828126249250502</v>
      </c>
      <c r="BR139" s="186">
        <v>70.404262619784404</v>
      </c>
      <c r="BS139" s="186">
        <v>67.396817533210296</v>
      </c>
      <c r="BT139" s="186">
        <v>45.519096614726102</v>
      </c>
      <c r="BU139" s="186">
        <v>51.470417815354899</v>
      </c>
      <c r="BV139" s="186">
        <v>72.140598486690607</v>
      </c>
      <c r="BW139" s="186">
        <v>81.946286944308397</v>
      </c>
      <c r="BX139" s="186">
        <v>7.7313670487507604</v>
      </c>
      <c r="BY139" s="186">
        <v>7.8951906123028497</v>
      </c>
      <c r="BZ139" s="186">
        <v>6.7614875105546597</v>
      </c>
      <c r="CA139" s="186">
        <v>7.2128192729083098</v>
      </c>
      <c r="CB139" s="186">
        <v>8.6803535001396597</v>
      </c>
      <c r="CC139" s="186">
        <v>8.9313611350914499</v>
      </c>
      <c r="CD139" s="186">
        <v>11.2294019336624</v>
      </c>
      <c r="CE139" s="186">
        <v>13.084309766911799</v>
      </c>
      <c r="CF139" s="186">
        <v>12.734623520071199</v>
      </c>
      <c r="CG139" s="186">
        <v>12.686543800656599</v>
      </c>
      <c r="CH139" s="186">
        <v>7.3114271848344599</v>
      </c>
      <c r="CI139" s="186">
        <v>8.2102283353470398</v>
      </c>
      <c r="CJ139" s="186">
        <v>10.439306321165301</v>
      </c>
      <c r="CK139" s="186">
        <v>12.820740001444401</v>
      </c>
      <c r="CL139" s="186">
        <v>18.054363613431001</v>
      </c>
      <c r="CM139" s="186">
        <v>19.931055925543301</v>
      </c>
      <c r="CN139" s="186">
        <v>17.539898011593198</v>
      </c>
      <c r="CO139" s="186">
        <v>15.1838313737532</v>
      </c>
      <c r="CP139" s="113">
        <v>130.40119508189099</v>
      </c>
      <c r="CQ139" s="113">
        <v>124.79431531186501</v>
      </c>
      <c r="CR139" s="113">
        <v>126.663612849259</v>
      </c>
      <c r="CS139" s="113">
        <v>127.47162213719901</v>
      </c>
      <c r="CT139" s="113">
        <v>128.82873308239101</v>
      </c>
      <c r="CU139" s="113">
        <v>137.77390875282501</v>
      </c>
      <c r="CV139" s="113">
        <v>143.84756946190601</v>
      </c>
      <c r="CW139" s="113">
        <v>146.09305572658201</v>
      </c>
      <c r="CX139" s="113">
        <v>145.82204218618301</v>
      </c>
      <c r="CY139" s="186">
        <v>2.3037466534869</v>
      </c>
      <c r="CZ139" s="186">
        <v>1.9143071420942801</v>
      </c>
      <c r="DA139" s="186">
        <v>1.6174725843897499</v>
      </c>
      <c r="DB139" s="186">
        <v>1.36663611103978</v>
      </c>
      <c r="DC139" s="186">
        <v>1.1559368927692799</v>
      </c>
      <c r="DD139" s="186">
        <v>1.01813678216835</v>
      </c>
      <c r="DE139" s="186">
        <v>0.94780764428689901</v>
      </c>
      <c r="DF139" s="186">
        <v>0.8724754189092</v>
      </c>
      <c r="DG139" s="186">
        <v>0.77252114330143096</v>
      </c>
      <c r="DH139" s="186">
        <v>9.1635066854907006</v>
      </c>
      <c r="DI139" s="186">
        <v>8.9185129954086602</v>
      </c>
      <c r="DJ139" s="186">
        <v>8.8545446492863196</v>
      </c>
      <c r="DK139" s="186">
        <v>8.4549953078956808</v>
      </c>
      <c r="DL139" s="186">
        <v>8.3119368227955697</v>
      </c>
      <c r="DM139" s="186">
        <v>8.2306069811244207</v>
      </c>
      <c r="DN139" s="186">
        <v>8.8700759104816402</v>
      </c>
      <c r="DO139" s="186">
        <v>9.1136291608629207</v>
      </c>
      <c r="DP139" s="186">
        <v>9.0726753083783702</v>
      </c>
      <c r="DQ139" s="187">
        <v>100.87927080276</v>
      </c>
      <c r="DR139" s="187">
        <v>100.898994664433</v>
      </c>
      <c r="DS139" s="187">
        <v>99.526666546453697</v>
      </c>
      <c r="DT139" s="187">
        <v>100.12461517219</v>
      </c>
      <c r="DU139" s="187">
        <v>101.547949798125</v>
      </c>
      <c r="DV139" s="187">
        <v>101.748953540012</v>
      </c>
      <c r="DW139" s="187">
        <v>103.420245766729</v>
      </c>
      <c r="DX139" s="187">
        <v>105.089656006486</v>
      </c>
      <c r="DY139" s="187">
        <v>104.640239346828</v>
      </c>
      <c r="DZ139" s="113">
        <v>1874</v>
      </c>
      <c r="EA139" s="113">
        <v>1923</v>
      </c>
      <c r="EB139" s="113">
        <v>1907</v>
      </c>
      <c r="EC139" s="113">
        <v>1948</v>
      </c>
      <c r="ED139" s="113">
        <v>2016</v>
      </c>
      <c r="EE139" s="113">
        <v>2186</v>
      </c>
      <c r="EF139" s="113">
        <v>2238</v>
      </c>
      <c r="EG139" s="113">
        <v>2307</v>
      </c>
      <c r="EH139" s="113">
        <v>2402</v>
      </c>
      <c r="EI139" s="112">
        <v>3916.2107790821801</v>
      </c>
      <c r="EJ139" s="112">
        <v>3803.7405096203802</v>
      </c>
      <c r="EK139" s="112">
        <v>4660.27635028841</v>
      </c>
      <c r="EL139" s="112">
        <v>4729.4317248460002</v>
      </c>
      <c r="EM139" s="112">
        <v>5116.7247023809496</v>
      </c>
      <c r="EN139" s="112">
        <v>5866.6555352241503</v>
      </c>
      <c r="EO139" s="112">
        <v>5817.5428954423596</v>
      </c>
      <c r="EP139" s="112">
        <v>5060.0264412657098</v>
      </c>
      <c r="EQ139" s="114">
        <v>4378.7672772689402</v>
      </c>
    </row>
    <row r="140" spans="1:147" x14ac:dyDescent="0.25">
      <c r="A140" s="110" t="s">
        <v>295</v>
      </c>
      <c r="B140" s="110">
        <v>5719</v>
      </c>
      <c r="C140" s="110"/>
      <c r="D140" s="185">
        <v>-330.54696654457001</v>
      </c>
      <c r="E140" s="185">
        <v>-291.02487813032599</v>
      </c>
      <c r="F140" s="185">
        <v>465.352844187963</v>
      </c>
      <c r="G140" s="185">
        <v>-10.153273939218099</v>
      </c>
      <c r="H140" s="185">
        <v>322.737768468669</v>
      </c>
      <c r="I140" s="185">
        <v>-175.05095235077599</v>
      </c>
      <c r="J140" s="185">
        <v>190.21253524798999</v>
      </c>
      <c r="K140" s="185">
        <v>-17.080662445948501</v>
      </c>
      <c r="L140" s="185">
        <v>379.22841590128297</v>
      </c>
      <c r="M140" s="185">
        <v>-35.008696172087099</v>
      </c>
      <c r="N140" s="185">
        <v>-13.235615237746901</v>
      </c>
      <c r="O140" s="185">
        <v>7.1561928185364101</v>
      </c>
      <c r="P140" s="185">
        <v>-1.7782434109884599</v>
      </c>
      <c r="Q140" s="185">
        <v>17.327782252992598</v>
      </c>
      <c r="R140" s="185">
        <v>-16.996143042509502</v>
      </c>
      <c r="S140" s="185">
        <v>12.317722338668901</v>
      </c>
      <c r="T140" s="185">
        <v>-1.8799739158064299</v>
      </c>
      <c r="U140" s="185">
        <v>6.1738883266642297</v>
      </c>
      <c r="V140" s="186">
        <v>7.65122377827897</v>
      </c>
      <c r="W140" s="186">
        <v>3.861263349328</v>
      </c>
      <c r="X140" s="186">
        <v>2.9172884824763599</v>
      </c>
      <c r="Y140" s="186">
        <v>14.681619776561501</v>
      </c>
      <c r="Z140" s="186">
        <v>9.9951043667075705</v>
      </c>
      <c r="AA140" s="186">
        <v>7.66285624483743</v>
      </c>
      <c r="AB140" s="186">
        <v>6.8775497832746701</v>
      </c>
      <c r="AC140" s="186">
        <v>9.7500302341071805</v>
      </c>
      <c r="AD140" s="186">
        <v>1.7055461872677999</v>
      </c>
      <c r="AE140" s="186">
        <v>87.510187646536096</v>
      </c>
      <c r="AF140" s="186">
        <v>72.337655592584895</v>
      </c>
      <c r="AG140" s="186">
        <v>64.845297331208002</v>
      </c>
      <c r="AH140" s="186">
        <v>83.710628117081896</v>
      </c>
      <c r="AI140" s="186">
        <v>69.816955711800304</v>
      </c>
      <c r="AJ140" s="186">
        <v>77.669962482817894</v>
      </c>
      <c r="AK140" s="186">
        <v>69.3697612746316</v>
      </c>
      <c r="AL140" s="186">
        <v>79.132737802619999</v>
      </c>
      <c r="AM140" s="186">
        <v>82.561914482926596</v>
      </c>
      <c r="AN140" s="186">
        <v>-0.42726332428026897</v>
      </c>
      <c r="AO140" s="186">
        <v>0.59980688384342995</v>
      </c>
      <c r="AP140" s="186">
        <v>6.2863978685211597E-2</v>
      </c>
      <c r="AQ140" s="186">
        <v>0.20026388241541701</v>
      </c>
      <c r="AR140" s="186">
        <v>0.10602740610690201</v>
      </c>
      <c r="AS140" s="186">
        <v>0.117072988098202</v>
      </c>
      <c r="AT140" s="186">
        <v>-0.25200954895571398</v>
      </c>
      <c r="AU140" s="186">
        <v>0.45819527845872399</v>
      </c>
      <c r="AV140" s="186">
        <v>0.338190789624011</v>
      </c>
      <c r="AW140" s="186">
        <v>-0.42726332428026897</v>
      </c>
      <c r="AX140" s="186">
        <v>1.22441118296634</v>
      </c>
      <c r="AY140" s="186">
        <v>0.66656140276408504</v>
      </c>
      <c r="AZ140" s="186">
        <v>0.86671761652004997</v>
      </c>
      <c r="BA140" s="186">
        <v>1.03090019124308</v>
      </c>
      <c r="BB140" s="186">
        <v>1.2232039905938501</v>
      </c>
      <c r="BC140" s="186">
        <v>0.68557543697516199</v>
      </c>
      <c r="BD140" s="186">
        <v>1.58506200199903</v>
      </c>
      <c r="BE140" s="186">
        <v>1.6009500850649301</v>
      </c>
      <c r="BF140" s="187">
        <v>74.069300317838</v>
      </c>
      <c r="BG140" s="187">
        <v>87.826985791747703</v>
      </c>
      <c r="BH140" s="187">
        <v>107.01194873027301</v>
      </c>
      <c r="BI140" s="187">
        <v>97.613637244160898</v>
      </c>
      <c r="BJ140" s="187">
        <v>119.62139131817599</v>
      </c>
      <c r="BK140" s="187">
        <v>84.672378405273605</v>
      </c>
      <c r="BL140" s="187">
        <v>112.841516631275</v>
      </c>
      <c r="BM140" s="187">
        <v>97.080928579253893</v>
      </c>
      <c r="BN140" s="187">
        <v>105.164782248186</v>
      </c>
      <c r="BO140" s="186">
        <v>-86.640038304901594</v>
      </c>
      <c r="BP140" s="186">
        <v>-146.79620080655701</v>
      </c>
      <c r="BQ140" s="186">
        <v>41.047895234883399</v>
      </c>
      <c r="BR140" s="186">
        <v>-67.346234054548404</v>
      </c>
      <c r="BS140" s="186">
        <v>-39.547446841743898</v>
      </c>
      <c r="BT140" s="186">
        <v>-10.0156253247261</v>
      </c>
      <c r="BU140" s="186">
        <v>58.845714954184103</v>
      </c>
      <c r="BV140" s="186">
        <v>30.3961327177113</v>
      </c>
      <c r="BW140" s="186">
        <v>65.109218719253803</v>
      </c>
      <c r="BX140" s="186">
        <v>-4.9628375662632997</v>
      </c>
      <c r="BY140" s="186">
        <v>-8.7872157823815904</v>
      </c>
      <c r="BZ140" s="186">
        <v>2.2583608311750898</v>
      </c>
      <c r="CA140" s="186">
        <v>-5.9455191421862601</v>
      </c>
      <c r="CB140" s="186">
        <v>-3.06725238725492</v>
      </c>
      <c r="CC140" s="186">
        <v>-0.77142880056733198</v>
      </c>
      <c r="CD140" s="186">
        <v>4.6420307936451204</v>
      </c>
      <c r="CE140" s="186">
        <v>2.8983621567923801</v>
      </c>
      <c r="CF140" s="186">
        <v>4.3108194859233997</v>
      </c>
      <c r="CG140" s="186">
        <v>5.3552716410944301</v>
      </c>
      <c r="CH140" s="186">
        <v>5.3829938998926501</v>
      </c>
      <c r="CI140" s="186">
        <v>5.7327418553311196</v>
      </c>
      <c r="CJ140" s="186">
        <v>7.99376334053271</v>
      </c>
      <c r="CK140" s="186">
        <v>8.0798653897095196</v>
      </c>
      <c r="CL140" s="186">
        <v>8.0722145505084697</v>
      </c>
      <c r="CM140" s="186">
        <v>8.5540087919544305</v>
      </c>
      <c r="CN140" s="186">
        <v>9.6061207730721492</v>
      </c>
      <c r="CO140" s="186">
        <v>7.1343592349724698</v>
      </c>
      <c r="CP140" s="113">
        <v>28.0237521703494</v>
      </c>
      <c r="CQ140" s="113">
        <v>41.124939018000703</v>
      </c>
      <c r="CR140" s="113">
        <v>48.905368241538802</v>
      </c>
      <c r="CS140" s="113">
        <v>64.899395853770997</v>
      </c>
      <c r="CT140" s="113">
        <v>75.085885684017796</v>
      </c>
      <c r="CU140" s="113">
        <v>73.599370305222294</v>
      </c>
      <c r="CV140" s="113">
        <v>72.698721851872406</v>
      </c>
      <c r="CW140" s="113">
        <v>75.267541510174198</v>
      </c>
      <c r="CX140" s="113">
        <v>75.591627505552395</v>
      </c>
      <c r="CY140" s="186">
        <v>-0.22541476415668199</v>
      </c>
      <c r="CZ140" s="186">
        <v>-9.2800580676293001E-2</v>
      </c>
      <c r="DA140" s="186">
        <v>-9.5325593016908593E-3</v>
      </c>
      <c r="DB140" s="186">
        <v>4.5048351107622397E-2</v>
      </c>
      <c r="DC140" s="186">
        <v>0.1172816304278</v>
      </c>
      <c r="DD140" s="186">
        <v>0.20611042647113401</v>
      </c>
      <c r="DE140" s="186">
        <v>2.3466315858924801E-2</v>
      </c>
      <c r="DF140" s="186">
        <v>0.106999913679484</v>
      </c>
      <c r="DG140" s="186">
        <v>0.143354545436579</v>
      </c>
      <c r="DH140" s="186">
        <v>0.117629834138877</v>
      </c>
      <c r="DI140" s="186">
        <v>0.27850238540577399</v>
      </c>
      <c r="DJ140" s="186">
        <v>0.36580443020651099</v>
      </c>
      <c r="DK140" s="186">
        <v>0.47746866087058398</v>
      </c>
      <c r="DL140" s="186">
        <v>0.71480174958876697</v>
      </c>
      <c r="DM140" s="186">
        <v>1.0076692745052001</v>
      </c>
      <c r="DN140" s="186">
        <v>0.888892140903495</v>
      </c>
      <c r="DO140" s="186">
        <v>1.06774320705572</v>
      </c>
      <c r="DP140" s="186">
        <v>1.2138477920023401</v>
      </c>
      <c r="DQ140" s="187">
        <v>94.961456990344104</v>
      </c>
      <c r="DR140" s="187">
        <v>91.609890960898994</v>
      </c>
      <c r="DS140" s="187">
        <v>101.919162121984</v>
      </c>
      <c r="DT140" s="187">
        <v>94.004452911188295</v>
      </c>
      <c r="DU140" s="187">
        <v>96.4647850780852</v>
      </c>
      <c r="DV140" s="187">
        <v>98.4513720773448</v>
      </c>
      <c r="DW140" s="187">
        <v>103.924830304905</v>
      </c>
      <c r="DX140" s="187">
        <v>101.975904358999</v>
      </c>
      <c r="DY140" s="187">
        <v>103.348839566546</v>
      </c>
      <c r="DZ140" s="113">
        <v>1181</v>
      </c>
      <c r="EA140" s="113">
        <v>1217</v>
      </c>
      <c r="EB140" s="113">
        <v>1204</v>
      </c>
      <c r="EC140" s="113">
        <v>1195</v>
      </c>
      <c r="ED140" s="113">
        <v>1212</v>
      </c>
      <c r="EE140" s="113">
        <v>1226</v>
      </c>
      <c r="EF140" s="113">
        <v>1239</v>
      </c>
      <c r="EG140" s="113">
        <v>1257</v>
      </c>
      <c r="EH140" s="113">
        <v>1265</v>
      </c>
      <c r="EI140" s="112">
        <v>-2332.8704487722298</v>
      </c>
      <c r="EJ140" s="112">
        <v>-1094.1133935907999</v>
      </c>
      <c r="EK140" s="112">
        <v>-1492.4144518272401</v>
      </c>
      <c r="EL140" s="112">
        <v>-353.205857740586</v>
      </c>
      <c r="EM140" s="112">
        <v>-1411.94884488449</v>
      </c>
      <c r="EN140" s="112">
        <v>651.88009787928195</v>
      </c>
      <c r="EO140" s="112">
        <v>31.510088781275201</v>
      </c>
      <c r="EP140" s="112">
        <v>1140.9992044550499</v>
      </c>
      <c r="EQ140" s="114">
        <v>694.46007905138299</v>
      </c>
    </row>
    <row r="141" spans="1:147" x14ac:dyDescent="0.25">
      <c r="A141" s="110" t="s">
        <v>294</v>
      </c>
      <c r="B141" s="110">
        <v>5720</v>
      </c>
      <c r="C141" s="110"/>
      <c r="D141" s="185">
        <v>39.4202810376838</v>
      </c>
      <c r="E141" s="185">
        <v>-99.484160038088802</v>
      </c>
      <c r="F141" s="185">
        <v>130.33170461943101</v>
      </c>
      <c r="G141" s="185">
        <v>-48.588360027976798</v>
      </c>
      <c r="H141" s="185">
        <v>265.12153076890399</v>
      </c>
      <c r="I141" s="185">
        <v>10791.7895707966</v>
      </c>
      <c r="J141" s="185">
        <v>232.31851668764</v>
      </c>
      <c r="K141" s="185">
        <v>196.675007864924</v>
      </c>
      <c r="L141" s="185">
        <v>100</v>
      </c>
      <c r="M141" s="185">
        <v>21.408581344664999</v>
      </c>
      <c r="N141" s="185">
        <v>-6.7962886242478699</v>
      </c>
      <c r="O141" s="185">
        <v>11.187216270201599</v>
      </c>
      <c r="P141" s="185">
        <v>-6.7262610712116997</v>
      </c>
      <c r="Q141" s="185">
        <v>6.4688516724469203</v>
      </c>
      <c r="R141" s="185">
        <v>4.0755232480153101</v>
      </c>
      <c r="S141" s="185">
        <v>9.4680149553567095</v>
      </c>
      <c r="T141" s="185">
        <v>9.5099238690124892</v>
      </c>
      <c r="U141" s="185">
        <v>7.2397183802508502</v>
      </c>
      <c r="V141" s="186">
        <v>47.9737148900089</v>
      </c>
      <c r="W141" s="186">
        <v>8.4802154082421595</v>
      </c>
      <c r="X141" s="186">
        <v>10.2129070663241</v>
      </c>
      <c r="Y141" s="186">
        <v>13.492842852431099</v>
      </c>
      <c r="Z141" s="186">
        <v>3.4836100358878999</v>
      </c>
      <c r="AA141" s="186">
        <v>1.0194418297116801</v>
      </c>
      <c r="AB141" s="186">
        <v>5.0763306968628896</v>
      </c>
      <c r="AC141" s="186">
        <v>5.4825796688163004</v>
      </c>
      <c r="AD141" s="186">
        <v>0.71420658742605803</v>
      </c>
      <c r="AE141" s="186">
        <v>176.814228699458</v>
      </c>
      <c r="AF141" s="186">
        <v>180.892331163433</v>
      </c>
      <c r="AG141" s="186">
        <v>154.98920183534801</v>
      </c>
      <c r="AH141" s="186">
        <v>215.68738187631999</v>
      </c>
      <c r="AI141" s="186">
        <v>198.09850656591701</v>
      </c>
      <c r="AJ141" s="186">
        <v>186.92687055476301</v>
      </c>
      <c r="AK141" s="186">
        <v>139.585249879439</v>
      </c>
      <c r="AL141" s="186">
        <v>151.29191411592299</v>
      </c>
      <c r="AM141" s="186">
        <v>171.90460750538401</v>
      </c>
      <c r="AN141" s="186">
        <v>2.5576901780546599</v>
      </c>
      <c r="AO141" s="186">
        <v>2.8021343999214401</v>
      </c>
      <c r="AP141" s="186">
        <v>1.6881304730078499</v>
      </c>
      <c r="AQ141" s="186">
        <v>1.92158527576534</v>
      </c>
      <c r="AR141" s="186">
        <v>0.71295605481263002</v>
      </c>
      <c r="AS141" s="186">
        <v>-0.26132352063591202</v>
      </c>
      <c r="AT141" s="186">
        <v>-0.42585283255137901</v>
      </c>
      <c r="AU141" s="186">
        <v>-0.100638566567546</v>
      </c>
      <c r="AV141" s="186">
        <v>-0.31007302509128198</v>
      </c>
      <c r="AW141" s="186">
        <v>8.4189784459852302</v>
      </c>
      <c r="AX141" s="186">
        <v>7.7129513451360001</v>
      </c>
      <c r="AY141" s="186">
        <v>7.6503107695508001</v>
      </c>
      <c r="AZ141" s="186">
        <v>8.9026395460105494</v>
      </c>
      <c r="BA141" s="186">
        <v>8.7380811789048902</v>
      </c>
      <c r="BB141" s="186">
        <v>7.4256554803278902</v>
      </c>
      <c r="BC141" s="186">
        <v>6.2041490286590104</v>
      </c>
      <c r="BD141" s="186">
        <v>6.30771265646099</v>
      </c>
      <c r="BE141" s="186">
        <v>3.39214688459914</v>
      </c>
      <c r="BF141" s="187">
        <v>118.40945554914001</v>
      </c>
      <c r="BG141" s="187">
        <v>89.519819683604993</v>
      </c>
      <c r="BH141" s="187">
        <v>105.513094968448</v>
      </c>
      <c r="BI141" s="187">
        <v>87.945088578849195</v>
      </c>
      <c r="BJ141" s="187">
        <v>98.467575307573199</v>
      </c>
      <c r="BK141" s="187">
        <v>96.514415772974999</v>
      </c>
      <c r="BL141" s="187">
        <v>102.920912430567</v>
      </c>
      <c r="BM141" s="187">
        <v>103.20085050964801</v>
      </c>
      <c r="BN141" s="187">
        <v>103.667219184697</v>
      </c>
      <c r="BO141" s="186">
        <v>57.494321416233099</v>
      </c>
      <c r="BP141" s="186">
        <v>50.1439556762504</v>
      </c>
      <c r="BQ141" s="186">
        <v>50.499825532083399</v>
      </c>
      <c r="BR141" s="186">
        <v>39.253527146965602</v>
      </c>
      <c r="BS141" s="186">
        <v>31.209419653467101</v>
      </c>
      <c r="BT141" s="186">
        <v>29.967389942185399</v>
      </c>
      <c r="BU141" s="186">
        <v>92.471313154728804</v>
      </c>
      <c r="BV141" s="186">
        <v>101.798130543212</v>
      </c>
      <c r="BW141" s="186">
        <v>332.88827009210399</v>
      </c>
      <c r="BX141" s="186">
        <v>15.0101162714086</v>
      </c>
      <c r="BY141" s="186">
        <v>13.122580310571401</v>
      </c>
      <c r="BZ141" s="186">
        <v>11.295376180870701</v>
      </c>
      <c r="CA141" s="186">
        <v>7.9127953319186703</v>
      </c>
      <c r="CB141" s="186">
        <v>5.3016042529890504</v>
      </c>
      <c r="CC141" s="186">
        <v>1.9015772238972</v>
      </c>
      <c r="CD141" s="186">
        <v>5.2956383242456004</v>
      </c>
      <c r="CE141" s="186">
        <v>5.0331702835404499</v>
      </c>
      <c r="CF141" s="186">
        <v>7.5224328966851601</v>
      </c>
      <c r="CG141" s="186">
        <v>26.100055918147401</v>
      </c>
      <c r="CH141" s="186">
        <v>26.105328328307401</v>
      </c>
      <c r="CI141" s="186">
        <v>23.4355748925984</v>
      </c>
      <c r="CJ141" s="186">
        <v>21.639369630706</v>
      </c>
      <c r="CK141" s="186">
        <v>18.992756769452701</v>
      </c>
      <c r="CL141" s="186">
        <v>7.7019007026527104</v>
      </c>
      <c r="CM141" s="186">
        <v>6.9626430882018697</v>
      </c>
      <c r="CN141" s="186">
        <v>5.9995368451839699</v>
      </c>
      <c r="CO141" s="186">
        <v>3.2890582375186099</v>
      </c>
      <c r="CP141" s="113">
        <v>131.52834468078299</v>
      </c>
      <c r="CQ141" s="113">
        <v>144.689821809119</v>
      </c>
      <c r="CR141" s="113">
        <v>157.07887330479599</v>
      </c>
      <c r="CS141" s="113">
        <v>171.05159482273501</v>
      </c>
      <c r="CT141" s="113">
        <v>184.50286939518</v>
      </c>
      <c r="CU141" s="113">
        <v>186.48603312390199</v>
      </c>
      <c r="CV141" s="113">
        <v>176.64543329135799</v>
      </c>
      <c r="CW141" s="113">
        <v>175.408305802325</v>
      </c>
      <c r="CX141" s="113">
        <v>167.68550327309899</v>
      </c>
      <c r="CY141" s="186">
        <v>2.8373715679877098</v>
      </c>
      <c r="CZ141" s="186">
        <v>2.7506569582228901</v>
      </c>
      <c r="DA141" s="186">
        <v>2.5552512035769102</v>
      </c>
      <c r="DB141" s="186">
        <v>2.2841209710895898</v>
      </c>
      <c r="DC141" s="186">
        <v>1.92850209253009</v>
      </c>
      <c r="DD141" s="186">
        <v>1.3761308364974301</v>
      </c>
      <c r="DE141" s="186">
        <v>0.68927078256137797</v>
      </c>
      <c r="DF141" s="186">
        <v>0.30890407656414298</v>
      </c>
      <c r="DG141" s="186">
        <v>-9.5177410794425099E-2</v>
      </c>
      <c r="DH141" s="186">
        <v>8.4537766334053099</v>
      </c>
      <c r="DI141" s="186">
        <v>8.4257549417545192</v>
      </c>
      <c r="DJ141" s="186">
        <v>8.8094813517901898</v>
      </c>
      <c r="DK141" s="186">
        <v>8.8865003122339505</v>
      </c>
      <c r="DL141" s="186">
        <v>8.26826479605025</v>
      </c>
      <c r="DM141" s="186">
        <v>8.0736497430481204</v>
      </c>
      <c r="DN141" s="186">
        <v>7.7073125402846996</v>
      </c>
      <c r="DO141" s="186">
        <v>7.4064847290788798</v>
      </c>
      <c r="DP141" s="186">
        <v>6.3497718100116201</v>
      </c>
      <c r="DQ141" s="187">
        <v>110.36761501991001</v>
      </c>
      <c r="DR141" s="187">
        <v>108.046763625984</v>
      </c>
      <c r="DS141" s="187">
        <v>105.308768821485</v>
      </c>
      <c r="DT141" s="187">
        <v>101.327815902691</v>
      </c>
      <c r="DU141" s="187">
        <v>98.972508538900797</v>
      </c>
      <c r="DV141" s="187">
        <v>95.423542547881596</v>
      </c>
      <c r="DW141" s="187">
        <v>98.306760973649105</v>
      </c>
      <c r="DX141" s="187">
        <v>97.977345519842601</v>
      </c>
      <c r="DY141" s="187">
        <v>101.08921984187</v>
      </c>
      <c r="DZ141" s="113">
        <v>961</v>
      </c>
      <c r="EA141" s="113">
        <v>948</v>
      </c>
      <c r="EB141" s="113">
        <v>971</v>
      </c>
      <c r="EC141" s="113">
        <v>1000</v>
      </c>
      <c r="ED141" s="113">
        <v>995</v>
      </c>
      <c r="EE141" s="113">
        <v>1033</v>
      </c>
      <c r="EF141" s="113">
        <v>1032</v>
      </c>
      <c r="EG141" s="113">
        <v>1031</v>
      </c>
      <c r="EH141" s="113">
        <v>1010</v>
      </c>
      <c r="EI141" s="112">
        <v>6666.0593132153999</v>
      </c>
      <c r="EJ141" s="112">
        <v>7669.70042194093</v>
      </c>
      <c r="EK141" s="112">
        <v>7299.7600411946496</v>
      </c>
      <c r="EL141" s="112">
        <v>8351.9069999999992</v>
      </c>
      <c r="EM141" s="112">
        <v>8134.2894472361804</v>
      </c>
      <c r="EN141" s="112">
        <v>7588.2439496611796</v>
      </c>
      <c r="EO141" s="112">
        <v>7186.3129844961204</v>
      </c>
      <c r="EP141" s="112">
        <v>6845.3016488845797</v>
      </c>
      <c r="EQ141" s="114">
        <v>6434.4653465346501</v>
      </c>
    </row>
    <row r="142" spans="1:147" x14ac:dyDescent="0.25">
      <c r="A142" s="110" t="s">
        <v>293</v>
      </c>
      <c r="B142" s="110">
        <v>5721</v>
      </c>
      <c r="C142" s="110"/>
      <c r="D142" s="185">
        <v>95.136334336139598</v>
      </c>
      <c r="E142" s="185">
        <v>101.37190655990401</v>
      </c>
      <c r="F142" s="185">
        <v>93.190210257840306</v>
      </c>
      <c r="G142" s="185">
        <v>85.021463290256193</v>
      </c>
      <c r="H142" s="185">
        <v>65.872861675900197</v>
      </c>
      <c r="I142" s="185">
        <v>130.49907707839199</v>
      </c>
      <c r="J142" s="185">
        <v>140.77193820497999</v>
      </c>
      <c r="K142" s="185">
        <v>91.624406897205702</v>
      </c>
      <c r="L142" s="185">
        <v>60.226248185614899</v>
      </c>
      <c r="M142" s="185">
        <v>9.4447520494650998</v>
      </c>
      <c r="N142" s="185">
        <v>10.078296935224699</v>
      </c>
      <c r="O142" s="185">
        <v>15.7588620109172</v>
      </c>
      <c r="P142" s="185">
        <v>8.1075723465830905</v>
      </c>
      <c r="Q142" s="185">
        <v>6.5681418348990803</v>
      </c>
      <c r="R142" s="185">
        <v>9.8137588508019693</v>
      </c>
      <c r="S142" s="185">
        <v>15.135165208688599</v>
      </c>
      <c r="T142" s="185">
        <v>13.183642649664201</v>
      </c>
      <c r="U142" s="185">
        <v>15.916478135315201</v>
      </c>
      <c r="V142" s="186">
        <v>9.9807813508801608</v>
      </c>
      <c r="W142" s="186">
        <v>11.3914586104842</v>
      </c>
      <c r="X142" s="186">
        <v>17.3736706468789</v>
      </c>
      <c r="Y142" s="186">
        <v>12.248645467607201</v>
      </c>
      <c r="Z142" s="186">
        <v>12.851335172827</v>
      </c>
      <c r="AA142" s="186">
        <v>8.7415092453272401</v>
      </c>
      <c r="AB142" s="186">
        <v>12.350478626112301</v>
      </c>
      <c r="AC142" s="186">
        <v>14.443481807170199</v>
      </c>
      <c r="AD142" s="186">
        <v>23.949563890946401</v>
      </c>
      <c r="AE142" s="186">
        <v>101.061122620955</v>
      </c>
      <c r="AF142" s="186">
        <v>102.631957125382</v>
      </c>
      <c r="AG142" s="186">
        <v>93.262969049161399</v>
      </c>
      <c r="AH142" s="186">
        <v>107.293094866459</v>
      </c>
      <c r="AI142" s="186">
        <v>90.983984935053201</v>
      </c>
      <c r="AJ142" s="186">
        <v>86.1861729654226</v>
      </c>
      <c r="AK142" s="186">
        <v>69.631216352923204</v>
      </c>
      <c r="AL142" s="186">
        <v>77.052625182099305</v>
      </c>
      <c r="AM142" s="186">
        <v>101.654331123807</v>
      </c>
      <c r="AN142" s="186">
        <v>2.6974562471305701</v>
      </c>
      <c r="AO142" s="186">
        <v>2.3579017320031199</v>
      </c>
      <c r="AP142" s="186">
        <v>1.9093384882847499</v>
      </c>
      <c r="AQ142" s="186">
        <v>1.7996427079531101</v>
      </c>
      <c r="AR142" s="186">
        <v>1.26952786721908</v>
      </c>
      <c r="AS142" s="186">
        <v>0.77551791689312799</v>
      </c>
      <c r="AT142" s="186">
        <v>0.62020596380566895</v>
      </c>
      <c r="AU142" s="186">
        <v>0.66913655462190202</v>
      </c>
      <c r="AV142" s="186">
        <v>0.64902721914431605</v>
      </c>
      <c r="AW142" s="186">
        <v>7.4275953291293604</v>
      </c>
      <c r="AX142" s="186">
        <v>7.2779033044959798</v>
      </c>
      <c r="AY142" s="186">
        <v>7.50880263232823</v>
      </c>
      <c r="AZ142" s="186">
        <v>7.7185042043676901</v>
      </c>
      <c r="BA142" s="186">
        <v>5.9023258083110104</v>
      </c>
      <c r="BB142" s="186">
        <v>6.0260756597299201</v>
      </c>
      <c r="BC142" s="186">
        <v>4.8446858328361202</v>
      </c>
      <c r="BD142" s="186">
        <v>5.5472860199037601</v>
      </c>
      <c r="BE142" s="186">
        <v>5.4629486050634499</v>
      </c>
      <c r="BF142" s="187">
        <v>104.947887443524</v>
      </c>
      <c r="BG142" s="187">
        <v>105.438846284478</v>
      </c>
      <c r="BH142" s="187">
        <v>111.308248827059</v>
      </c>
      <c r="BI142" s="187">
        <v>102.23768755300399</v>
      </c>
      <c r="BJ142" s="187">
        <v>101.97353988040901</v>
      </c>
      <c r="BK142" s="187">
        <v>104.78138479322</v>
      </c>
      <c r="BL142" s="187">
        <v>112.246906180238</v>
      </c>
      <c r="BM142" s="187">
        <v>109.057785897477</v>
      </c>
      <c r="BN142" s="187">
        <v>112.489172958654</v>
      </c>
      <c r="BO142" s="186">
        <v>153.31564451370801</v>
      </c>
      <c r="BP142" s="186">
        <v>100.448166063812</v>
      </c>
      <c r="BQ142" s="186">
        <v>83.851573844977395</v>
      </c>
      <c r="BR142" s="186">
        <v>80.794716120872295</v>
      </c>
      <c r="BS142" s="186">
        <v>88.371671965143406</v>
      </c>
      <c r="BT142" s="186">
        <v>93.497003291547998</v>
      </c>
      <c r="BU142" s="186">
        <v>103.57526554365</v>
      </c>
      <c r="BV142" s="186">
        <v>103.349460243772</v>
      </c>
      <c r="BW142" s="186">
        <v>88.428832167691695</v>
      </c>
      <c r="BX142" s="186">
        <v>15.7203045309116</v>
      </c>
      <c r="BY142" s="186">
        <v>12.307441443359499</v>
      </c>
      <c r="BZ142" s="186">
        <v>11.8493987394498</v>
      </c>
      <c r="CA142" s="186">
        <v>10.465237147661</v>
      </c>
      <c r="CB142" s="186">
        <v>10.045656055879901</v>
      </c>
      <c r="CC142" s="186">
        <v>10.107204886329001</v>
      </c>
      <c r="CD142" s="186">
        <v>11.3338763668969</v>
      </c>
      <c r="CE142" s="186">
        <v>10.8777260555252</v>
      </c>
      <c r="CF142" s="186">
        <v>12.365884217259801</v>
      </c>
      <c r="CG142" s="186">
        <v>11.7181817219614</v>
      </c>
      <c r="CH142" s="186">
        <v>12.787086636089199</v>
      </c>
      <c r="CI142" s="186">
        <v>14.3818612870569</v>
      </c>
      <c r="CJ142" s="186">
        <v>13.637755106754399</v>
      </c>
      <c r="CK142" s="186">
        <v>12.893216902376601</v>
      </c>
      <c r="CL142" s="186">
        <v>12.5660865626944</v>
      </c>
      <c r="CM142" s="186">
        <v>12.7144191905908</v>
      </c>
      <c r="CN142" s="186">
        <v>12.1845622993583</v>
      </c>
      <c r="CO142" s="186">
        <v>14.7991519749843</v>
      </c>
      <c r="CP142" s="113">
        <v>103.069065056643</v>
      </c>
      <c r="CQ142" s="113">
        <v>102.272281137497</v>
      </c>
      <c r="CR142" s="113">
        <v>101.25390732205599</v>
      </c>
      <c r="CS142" s="113">
        <v>101.59639857703699</v>
      </c>
      <c r="CT142" s="113">
        <v>98.681276003049703</v>
      </c>
      <c r="CU142" s="113">
        <v>95.565437858409496</v>
      </c>
      <c r="CV142" s="113">
        <v>88.069498595986701</v>
      </c>
      <c r="CW142" s="113">
        <v>84.7934035383051</v>
      </c>
      <c r="CX142" s="113">
        <v>84.700903921636296</v>
      </c>
      <c r="CY142" s="186">
        <v>3.21020460668394</v>
      </c>
      <c r="CZ142" s="186">
        <v>2.8991534620293198</v>
      </c>
      <c r="DA142" s="186">
        <v>2.6072445489357201</v>
      </c>
      <c r="DB142" s="186">
        <v>2.3833292115202398</v>
      </c>
      <c r="DC142" s="186">
        <v>1.9845457796605299</v>
      </c>
      <c r="DD142" s="186">
        <v>1.59374089052347</v>
      </c>
      <c r="DE142" s="186">
        <v>1.22806052754252</v>
      </c>
      <c r="DF142" s="186">
        <v>0.982488462836419</v>
      </c>
      <c r="DG142" s="186">
        <v>0.78280703724253797</v>
      </c>
      <c r="DH142" s="186">
        <v>8.6611011348490798</v>
      </c>
      <c r="DI142" s="186">
        <v>8.5940056187306908</v>
      </c>
      <c r="DJ142" s="186">
        <v>8.5051593790806699</v>
      </c>
      <c r="DK142" s="186">
        <v>7.9286016100705501</v>
      </c>
      <c r="DL142" s="186">
        <v>7.14207225606983</v>
      </c>
      <c r="DM142" s="186">
        <v>6.8502787454043599</v>
      </c>
      <c r="DN142" s="186">
        <v>6.2906710032635704</v>
      </c>
      <c r="DO142" s="186">
        <v>5.9047831700334799</v>
      </c>
      <c r="DP142" s="186">
        <v>5.5234963753244699</v>
      </c>
      <c r="DQ142" s="187">
        <v>111.44471219253801</v>
      </c>
      <c r="DR142" s="187">
        <v>107.08081446540599</v>
      </c>
      <c r="DS142" s="187">
        <v>106.328099747545</v>
      </c>
      <c r="DT142" s="187">
        <v>105.174550825658</v>
      </c>
      <c r="DU142" s="187">
        <v>105.139347547113</v>
      </c>
      <c r="DV142" s="187">
        <v>105.097951693525</v>
      </c>
      <c r="DW142" s="187">
        <v>106.690868014812</v>
      </c>
      <c r="DX142" s="187">
        <v>106.332562777109</v>
      </c>
      <c r="DY142" s="187">
        <v>108.254626214588</v>
      </c>
      <c r="DZ142" s="113">
        <v>11947</v>
      </c>
      <c r="EA142" s="113">
        <v>12482</v>
      </c>
      <c r="EB142" s="113">
        <v>12663</v>
      </c>
      <c r="EC142" s="113">
        <v>12829</v>
      </c>
      <c r="ED142" s="113">
        <v>13081</v>
      </c>
      <c r="EE142" s="113">
        <v>13101</v>
      </c>
      <c r="EF142" s="113">
        <v>13194</v>
      </c>
      <c r="EG142" s="113">
        <v>13243</v>
      </c>
      <c r="EH142" s="113">
        <v>13306</v>
      </c>
      <c r="EI142" s="112">
        <v>2783.47769314472</v>
      </c>
      <c r="EJ142" s="112">
        <v>2657.9955135394998</v>
      </c>
      <c r="EK142" s="112">
        <v>2678.8354260443798</v>
      </c>
      <c r="EL142" s="112">
        <v>2707.67994387715</v>
      </c>
      <c r="EM142" s="112">
        <v>2824.8195092118299</v>
      </c>
      <c r="EN142" s="112">
        <v>2704.40859476376</v>
      </c>
      <c r="EO142" s="112">
        <v>2415.3049113233301</v>
      </c>
      <c r="EP142" s="112">
        <v>2470.7763346673701</v>
      </c>
      <c r="EQ142" s="114">
        <v>3045.6041635352499</v>
      </c>
    </row>
    <row r="143" spans="1:147" x14ac:dyDescent="0.25">
      <c r="A143" s="110" t="s">
        <v>292</v>
      </c>
      <c r="B143" s="110">
        <v>5484</v>
      </c>
      <c r="C143" s="110"/>
      <c r="D143" s="185">
        <v>138.975474056547</v>
      </c>
      <c r="E143" s="185">
        <v>214.819201328997</v>
      </c>
      <c r="F143" s="185">
        <v>2.42940021171749</v>
      </c>
      <c r="G143" s="185">
        <v>80.130667738249201</v>
      </c>
      <c r="H143" s="185">
        <v>177.477307103046</v>
      </c>
      <c r="I143" s="185">
        <v>57.559402673989403</v>
      </c>
      <c r="J143" s="185">
        <v>29.9365190597027</v>
      </c>
      <c r="K143" s="185">
        <v>34.070761025298602</v>
      </c>
      <c r="L143" s="185">
        <v>14.3098876900394</v>
      </c>
      <c r="M143" s="185">
        <v>24.0536485567326</v>
      </c>
      <c r="N143" s="185">
        <v>16.7951521615853</v>
      </c>
      <c r="O143" s="185">
        <v>1.38262383339235</v>
      </c>
      <c r="P143" s="185">
        <v>10.756071489884199</v>
      </c>
      <c r="Q143" s="185">
        <v>14.835867942361901</v>
      </c>
      <c r="R143" s="185">
        <v>13.7826579487927</v>
      </c>
      <c r="S143" s="185">
        <v>2.6140400309730798</v>
      </c>
      <c r="T143" s="185">
        <v>9.0914895638398701</v>
      </c>
      <c r="U143" s="185">
        <v>9.0846567281741208</v>
      </c>
      <c r="V143" s="186">
        <v>27.123059817549699</v>
      </c>
      <c r="W143" s="186">
        <v>12.6084411932391</v>
      </c>
      <c r="X143" s="186">
        <v>39.518569226636799</v>
      </c>
      <c r="Y143" s="186">
        <v>15.3309452601373</v>
      </c>
      <c r="Z143" s="186">
        <v>8.9381906097433497</v>
      </c>
      <c r="AA143" s="186">
        <v>21.736186691184098</v>
      </c>
      <c r="AB143" s="186">
        <v>10.019503826869199</v>
      </c>
      <c r="AC143" s="186">
        <v>22.6920353892381</v>
      </c>
      <c r="AD143" s="186">
        <v>41.117184459261402</v>
      </c>
      <c r="AE143" s="186">
        <v>80.419133968917606</v>
      </c>
      <c r="AF143" s="186">
        <v>73.796411662658102</v>
      </c>
      <c r="AG143" s="186">
        <v>141.64900314857601</v>
      </c>
      <c r="AH143" s="186">
        <v>120.38603308917899</v>
      </c>
      <c r="AI143" s="186">
        <v>93.013779515041605</v>
      </c>
      <c r="AJ143" s="186">
        <v>99.318643866034904</v>
      </c>
      <c r="AK143" s="186">
        <v>110.01809221599299</v>
      </c>
      <c r="AL143" s="186">
        <v>190.81361906244999</v>
      </c>
      <c r="AM143" s="186">
        <v>228.85460319772301</v>
      </c>
      <c r="AN143" s="186">
        <v>1.3407878613094</v>
      </c>
      <c r="AO143" s="186">
        <v>1.1015683122809501</v>
      </c>
      <c r="AP143" s="186">
        <v>1.4206991367672701</v>
      </c>
      <c r="AQ143" s="186">
        <v>1.12020547601797</v>
      </c>
      <c r="AR143" s="186">
        <v>0.91404203329191602</v>
      </c>
      <c r="AS143" s="186">
        <v>0.84352568664514405</v>
      </c>
      <c r="AT143" s="186">
        <v>0.46007338245929202</v>
      </c>
      <c r="AU143" s="186">
        <v>0.20332626518713701</v>
      </c>
      <c r="AV143" s="186">
        <v>0.20228167678296399</v>
      </c>
      <c r="AW143" s="186">
        <v>10.579598050377999</v>
      </c>
      <c r="AX143" s="186">
        <v>9.5381615453222892</v>
      </c>
      <c r="AY143" s="186">
        <v>9.4364066714481893</v>
      </c>
      <c r="AZ143" s="186">
        <v>9.9401051826412008</v>
      </c>
      <c r="BA143" s="186">
        <v>7.8073019298659503</v>
      </c>
      <c r="BB143" s="186">
        <v>8.2753465653577294</v>
      </c>
      <c r="BC143" s="186">
        <v>11.118135463825</v>
      </c>
      <c r="BD143" s="186">
        <v>8.9316853903032793</v>
      </c>
      <c r="BE143" s="186">
        <v>8.5702195736783597</v>
      </c>
      <c r="BF143" s="187">
        <v>117.391349828565</v>
      </c>
      <c r="BG143" s="187">
        <v>109.120947107413</v>
      </c>
      <c r="BH143" s="187">
        <v>93.779528449014606</v>
      </c>
      <c r="BI143" s="187">
        <v>101.974399396347</v>
      </c>
      <c r="BJ143" s="187">
        <v>108.625957002085</v>
      </c>
      <c r="BK143" s="187">
        <v>106.776512753533</v>
      </c>
      <c r="BL143" s="187">
        <v>92.498733968777898</v>
      </c>
      <c r="BM143" s="187">
        <v>100.36446432152501</v>
      </c>
      <c r="BN143" s="187">
        <v>100.72188672513499</v>
      </c>
      <c r="BO143" s="186">
        <v>104.135499859915</v>
      </c>
      <c r="BP143" s="186">
        <v>127.436914281516</v>
      </c>
      <c r="BQ143" s="186">
        <v>57.928077197959098</v>
      </c>
      <c r="BR143" s="186">
        <v>64.891032129501795</v>
      </c>
      <c r="BS143" s="186">
        <v>72.113552815803601</v>
      </c>
      <c r="BT143" s="186">
        <v>58.5221520411678</v>
      </c>
      <c r="BU143" s="186">
        <v>45.412163662302902</v>
      </c>
      <c r="BV143" s="186">
        <v>63.927604049114599</v>
      </c>
      <c r="BW143" s="186">
        <v>38.746179766084097</v>
      </c>
      <c r="BX143" s="186">
        <v>24.2554600264484</v>
      </c>
      <c r="BY143" s="186">
        <v>24.2955563731342</v>
      </c>
      <c r="BZ143" s="186">
        <v>13.830871128693</v>
      </c>
      <c r="CA143" s="186">
        <v>13.2167069029214</v>
      </c>
      <c r="CB143" s="186">
        <v>13.8076367336087</v>
      </c>
      <c r="CC143" s="186">
        <v>12.063408907962501</v>
      </c>
      <c r="CD143" s="186">
        <v>9.2670963734833691</v>
      </c>
      <c r="CE143" s="186">
        <v>10.388692454029799</v>
      </c>
      <c r="CF143" s="186">
        <v>10.0718991089919</v>
      </c>
      <c r="CG143" s="186">
        <v>25.4858434461424</v>
      </c>
      <c r="CH143" s="186">
        <v>22.736987248455598</v>
      </c>
      <c r="CI143" s="186">
        <v>25.302817068405101</v>
      </c>
      <c r="CJ143" s="186">
        <v>22.87531642299</v>
      </c>
      <c r="CK143" s="186">
        <v>21.6308213580079</v>
      </c>
      <c r="CL143" s="186">
        <v>20.781247629406199</v>
      </c>
      <c r="CM143" s="186">
        <v>19.859688855906001</v>
      </c>
      <c r="CN143" s="186">
        <v>16.0532981996835</v>
      </c>
      <c r="CO143" s="186">
        <v>22.694964294334799</v>
      </c>
      <c r="CP143" s="113">
        <v>96.408148739746196</v>
      </c>
      <c r="CQ143" s="113">
        <v>81.441681362767397</v>
      </c>
      <c r="CR143" s="113">
        <v>98.164810228198505</v>
      </c>
      <c r="CS143" s="113">
        <v>102.414466172996</v>
      </c>
      <c r="CT143" s="113">
        <v>100.635378009779</v>
      </c>
      <c r="CU143" s="113">
        <v>103.748251300305</v>
      </c>
      <c r="CV143" s="113">
        <v>110.337188577403</v>
      </c>
      <c r="CW143" s="113">
        <v>121.024739885258</v>
      </c>
      <c r="CX143" s="113">
        <v>142.30797258088</v>
      </c>
      <c r="CY143" s="186">
        <v>1.7805531538297299</v>
      </c>
      <c r="CZ143" s="186">
        <v>1.4450042544244099</v>
      </c>
      <c r="DA143" s="186">
        <v>1.51701162924636</v>
      </c>
      <c r="DB143" s="186">
        <v>1.3450864248788601</v>
      </c>
      <c r="DC143" s="186">
        <v>1.1557175140346101</v>
      </c>
      <c r="DD143" s="186">
        <v>1.04921384614947</v>
      </c>
      <c r="DE143" s="186">
        <v>0.91771144136245197</v>
      </c>
      <c r="DF143" s="186">
        <v>0.70844569105775501</v>
      </c>
      <c r="DG143" s="186">
        <v>0.54102475324336397</v>
      </c>
      <c r="DH143" s="186">
        <v>9.7614869576332293</v>
      </c>
      <c r="DI143" s="186">
        <v>9.4356049930217907</v>
      </c>
      <c r="DJ143" s="186">
        <v>11.050304417348899</v>
      </c>
      <c r="DK143" s="186">
        <v>10.4090619156245</v>
      </c>
      <c r="DL143" s="186">
        <v>9.3521972175824395</v>
      </c>
      <c r="DM143" s="186">
        <v>8.8849030858716294</v>
      </c>
      <c r="DN143" s="186">
        <v>9.2330190858343304</v>
      </c>
      <c r="DO143" s="186">
        <v>9.1460346695566006</v>
      </c>
      <c r="DP143" s="186">
        <v>8.9017878538724595</v>
      </c>
      <c r="DQ143" s="187">
        <v>119.43796253207501</v>
      </c>
      <c r="DR143" s="187">
        <v>119.481387169519</v>
      </c>
      <c r="DS143" s="187">
        <v>104.49056383952799</v>
      </c>
      <c r="DT143" s="187">
        <v>104.332654934627</v>
      </c>
      <c r="DU143" s="187">
        <v>105.94426037345001</v>
      </c>
      <c r="DV143" s="187">
        <v>104.412772697224</v>
      </c>
      <c r="DW143" s="187">
        <v>100.945643521409</v>
      </c>
      <c r="DX143" s="187">
        <v>101.97500033140599</v>
      </c>
      <c r="DY143" s="187">
        <v>101.72653356694801</v>
      </c>
      <c r="DZ143" s="113">
        <v>796</v>
      </c>
      <c r="EA143" s="113">
        <v>813</v>
      </c>
      <c r="EB143" s="113">
        <v>857</v>
      </c>
      <c r="EC143" s="113">
        <v>902</v>
      </c>
      <c r="ED143" s="113">
        <v>918</v>
      </c>
      <c r="EE143" s="113">
        <v>939</v>
      </c>
      <c r="EF143" s="113">
        <v>939</v>
      </c>
      <c r="EG143" s="113">
        <v>996</v>
      </c>
      <c r="EH143" s="113">
        <v>1018</v>
      </c>
      <c r="EI143" s="112">
        <v>-433.286432160804</v>
      </c>
      <c r="EJ143" s="112">
        <v>-868.95202952029501</v>
      </c>
      <c r="EK143" s="112">
        <v>1439.05717619603</v>
      </c>
      <c r="EL143" s="112">
        <v>1487.4833702882499</v>
      </c>
      <c r="EM143" s="112">
        <v>1094.6328976034899</v>
      </c>
      <c r="EN143" s="112">
        <v>1646.0106496272599</v>
      </c>
      <c r="EO143" s="112">
        <v>1957.7806176783799</v>
      </c>
      <c r="EP143" s="112">
        <v>2645.19779116466</v>
      </c>
      <c r="EQ143" s="114">
        <v>5171.5402750491203</v>
      </c>
    </row>
    <row r="144" spans="1:147" x14ac:dyDescent="0.25">
      <c r="A144" s="110" t="s">
        <v>291</v>
      </c>
      <c r="B144" s="110">
        <v>5541</v>
      </c>
      <c r="C144" s="110"/>
      <c r="D144" s="185">
        <v>143.15069256003699</v>
      </c>
      <c r="E144" s="185">
        <v>12.2594980875731</v>
      </c>
      <c r="F144" s="185">
        <v>42.821560458180102</v>
      </c>
      <c r="G144" s="185">
        <v>1717.2106023214201</v>
      </c>
      <c r="H144" s="185">
        <v>100</v>
      </c>
      <c r="I144" s="185">
        <v>72.117905817582596</v>
      </c>
      <c r="J144" s="185">
        <v>23.321799748415501</v>
      </c>
      <c r="K144" s="185">
        <v>37.1793086855401</v>
      </c>
      <c r="L144" s="185">
        <v>319.86255998864499</v>
      </c>
      <c r="M144" s="185">
        <v>17.1783129167376</v>
      </c>
      <c r="N144" s="185">
        <v>6.5270918206290096</v>
      </c>
      <c r="O144" s="185">
        <v>16.137670791174699</v>
      </c>
      <c r="P144" s="185">
        <v>11.3179538830982</v>
      </c>
      <c r="Q144" s="185">
        <v>10.3082368708299</v>
      </c>
      <c r="R144" s="185">
        <v>12.3225760976248</v>
      </c>
      <c r="S144" s="185">
        <v>12.6876553819123</v>
      </c>
      <c r="T144" s="185">
        <v>12.147346093338101</v>
      </c>
      <c r="U144" s="185">
        <v>14.078488942805</v>
      </c>
      <c r="V144" s="186">
        <v>12.6554813847603</v>
      </c>
      <c r="W144" s="186">
        <v>36.289007478174803</v>
      </c>
      <c r="X144" s="186">
        <v>31.659102976602199</v>
      </c>
      <c r="Y144" s="186">
        <v>0.737721338158565</v>
      </c>
      <c r="Z144" s="186">
        <v>3.9868334177224098</v>
      </c>
      <c r="AA144" s="186">
        <v>17.774282153790399</v>
      </c>
      <c r="AB144" s="186">
        <v>53.646008269918703</v>
      </c>
      <c r="AC144" s="186">
        <v>45.872855620949501</v>
      </c>
      <c r="AD144" s="186">
        <v>6.4824278100819397</v>
      </c>
      <c r="AE144" s="186">
        <v>70.440954446648107</v>
      </c>
      <c r="AF144" s="186">
        <v>118.694569979379</v>
      </c>
      <c r="AG144" s="186">
        <v>130.08423106052001</v>
      </c>
      <c r="AH144" s="186">
        <v>121.452875209811</v>
      </c>
      <c r="AI144" s="186">
        <v>107.302169565676</v>
      </c>
      <c r="AJ144" s="186">
        <v>100.584885590764</v>
      </c>
      <c r="AK144" s="186">
        <v>173.722341560986</v>
      </c>
      <c r="AL144" s="186">
        <v>164.62025285008301</v>
      </c>
      <c r="AM144" s="186">
        <v>138.70403580209901</v>
      </c>
      <c r="AN144" s="186">
        <v>1.1285651704147801</v>
      </c>
      <c r="AO144" s="186">
        <v>1.94365332277489</v>
      </c>
      <c r="AP144" s="186">
        <v>2.2371125970069001</v>
      </c>
      <c r="AQ144" s="186">
        <v>2.1122886907925298</v>
      </c>
      <c r="AR144" s="186">
        <v>1.5079011600869501</v>
      </c>
      <c r="AS144" s="186">
        <v>0.76857561848948996</v>
      </c>
      <c r="AT144" s="186">
        <v>0.80021004547511398</v>
      </c>
      <c r="AU144" s="186">
        <v>0.53146666000190901</v>
      </c>
      <c r="AV144" s="186">
        <v>0.24297698041813201</v>
      </c>
      <c r="AW144" s="186">
        <v>6.7568969138512802</v>
      </c>
      <c r="AX144" s="186">
        <v>9.0896184983619897</v>
      </c>
      <c r="AY144" s="186">
        <v>8.0146380773395194</v>
      </c>
      <c r="AZ144" s="186">
        <v>10.512608794953399</v>
      </c>
      <c r="BA144" s="186">
        <v>8.6755134382534003</v>
      </c>
      <c r="BB144" s="186">
        <v>7.6908569032019596</v>
      </c>
      <c r="BC144" s="186">
        <v>7.5571015805769601</v>
      </c>
      <c r="BD144" s="186">
        <v>26.395548440227</v>
      </c>
      <c r="BE144" s="186">
        <v>8.50554026350569</v>
      </c>
      <c r="BF144" s="187">
        <v>113.058202200772</v>
      </c>
      <c r="BG144" s="187">
        <v>99.384925391549601</v>
      </c>
      <c r="BH144" s="187">
        <v>111.55752217285701</v>
      </c>
      <c r="BI144" s="187">
        <v>103.00530448286</v>
      </c>
      <c r="BJ144" s="187">
        <v>103.24245334572301</v>
      </c>
      <c r="BK144" s="187">
        <v>105.708563389513</v>
      </c>
      <c r="BL144" s="187">
        <v>106.304682763781</v>
      </c>
      <c r="BM144" s="187">
        <v>87.937801743792903</v>
      </c>
      <c r="BN144" s="187">
        <v>106.175057313889</v>
      </c>
      <c r="BO144" s="186">
        <v>171.51658618017501</v>
      </c>
      <c r="BP144" s="186">
        <v>67.338578041721703</v>
      </c>
      <c r="BQ144" s="186">
        <v>43.341044715804102</v>
      </c>
      <c r="BR144" s="186">
        <v>59.4267238785107</v>
      </c>
      <c r="BS144" s="186">
        <v>61.7498092758346</v>
      </c>
      <c r="BT144" s="186">
        <v>55.5933947520397</v>
      </c>
      <c r="BU144" s="186">
        <v>57.601082109865303</v>
      </c>
      <c r="BV144" s="186">
        <v>56.2635640112697</v>
      </c>
      <c r="BW144" s="186">
        <v>58.267013241196899</v>
      </c>
      <c r="BX144" s="186">
        <v>14.647437993764299</v>
      </c>
      <c r="BY144" s="186">
        <v>13.114924068938</v>
      </c>
      <c r="BZ144" s="186">
        <v>11.1529028917929</v>
      </c>
      <c r="CA144" s="186">
        <v>13.3220863445493</v>
      </c>
      <c r="CB144" s="186">
        <v>12.269766963037601</v>
      </c>
      <c r="CC144" s="186">
        <v>11.447981438342699</v>
      </c>
      <c r="CD144" s="186">
        <v>12.5321285847656</v>
      </c>
      <c r="CE144" s="186">
        <v>11.7640235700679</v>
      </c>
      <c r="CF144" s="186">
        <v>12.328582107313901</v>
      </c>
      <c r="CG144" s="186">
        <v>9.3371906843127697</v>
      </c>
      <c r="CH144" s="186">
        <v>18.367859258021099</v>
      </c>
      <c r="CI144" s="186">
        <v>22.6485495863996</v>
      </c>
      <c r="CJ144" s="186">
        <v>20.736818139266099</v>
      </c>
      <c r="CK144" s="186">
        <v>19.378993861794498</v>
      </c>
      <c r="CL144" s="186">
        <v>20.015784467584599</v>
      </c>
      <c r="CM144" s="186">
        <v>27.123025278295099</v>
      </c>
      <c r="CN144" s="186">
        <v>31.0862771966632</v>
      </c>
      <c r="CO144" s="186">
        <v>31.2664643925471</v>
      </c>
      <c r="CP144" s="113">
        <v>85.347182864548699</v>
      </c>
      <c r="CQ144" s="113">
        <v>89.385272761528597</v>
      </c>
      <c r="CR144" s="113">
        <v>100.959366470307</v>
      </c>
      <c r="CS144" s="113">
        <v>105.08633499619</v>
      </c>
      <c r="CT144" s="113">
        <v>110.49876307469501</v>
      </c>
      <c r="CU144" s="113">
        <v>115.113188942184</v>
      </c>
      <c r="CV144" s="113">
        <v>126.15619667653699</v>
      </c>
      <c r="CW144" s="113">
        <v>133.164962675336</v>
      </c>
      <c r="CX144" s="113">
        <v>136.45887902264801</v>
      </c>
      <c r="CY144" s="186">
        <v>2.02637626614771</v>
      </c>
      <c r="CZ144" s="186">
        <v>1.88313377736288</v>
      </c>
      <c r="DA144" s="186">
        <v>1.94490820154842</v>
      </c>
      <c r="DB144" s="186">
        <v>1.90144143932289</v>
      </c>
      <c r="DC144" s="186">
        <v>1.7976506464262001</v>
      </c>
      <c r="DD144" s="186">
        <v>1.6842339733518601</v>
      </c>
      <c r="DE144" s="186">
        <v>1.4643120689204401</v>
      </c>
      <c r="DF144" s="186">
        <v>1.1280972448551601</v>
      </c>
      <c r="DG144" s="186">
        <v>0.76369881019471098</v>
      </c>
      <c r="DH144" s="186">
        <v>8.5555185138157306</v>
      </c>
      <c r="DI144" s="186">
        <v>8.5501201852269109</v>
      </c>
      <c r="DJ144" s="186">
        <v>8.4993597642627208</v>
      </c>
      <c r="DK144" s="186">
        <v>8.5670943454830297</v>
      </c>
      <c r="DL144" s="186">
        <v>8.6473950335459708</v>
      </c>
      <c r="DM144" s="186">
        <v>8.7573670303255806</v>
      </c>
      <c r="DN144" s="186">
        <v>8.4621719827528601</v>
      </c>
      <c r="DO144" s="186">
        <v>12.1663377933055</v>
      </c>
      <c r="DP144" s="186">
        <v>11.703981238487399</v>
      </c>
      <c r="DQ144" s="187">
        <v>108.83559552145699</v>
      </c>
      <c r="DR144" s="187">
        <v>106.892352236676</v>
      </c>
      <c r="DS144" s="187">
        <v>104.82010134336601</v>
      </c>
      <c r="DT144" s="187">
        <v>107.131111102334</v>
      </c>
      <c r="DU144" s="187">
        <v>105.73062367272</v>
      </c>
      <c r="DV144" s="187">
        <v>104.57499758935499</v>
      </c>
      <c r="DW144" s="187">
        <v>105.858493437853</v>
      </c>
      <c r="DX144" s="187">
        <v>100.73108914248699</v>
      </c>
      <c r="DY144" s="187">
        <v>101.407844783633</v>
      </c>
      <c r="DZ144" s="113">
        <v>934</v>
      </c>
      <c r="EA144" s="113">
        <v>962</v>
      </c>
      <c r="EB144" s="113">
        <v>1055</v>
      </c>
      <c r="EC144" s="113">
        <v>1051</v>
      </c>
      <c r="ED144" s="113">
        <v>1110</v>
      </c>
      <c r="EE144" s="113">
        <v>1119</v>
      </c>
      <c r="EF144" s="113">
        <v>1140</v>
      </c>
      <c r="EG144" s="113">
        <v>1153</v>
      </c>
      <c r="EH144" s="113">
        <v>1166</v>
      </c>
      <c r="EI144" s="112">
        <v>-400.88436830835099</v>
      </c>
      <c r="EJ144" s="112">
        <v>1564.4033264033301</v>
      </c>
      <c r="EK144" s="112">
        <v>2360.50710900474</v>
      </c>
      <c r="EL144" s="112">
        <v>1890.93339676499</v>
      </c>
      <c r="EM144" s="112">
        <v>1313.3045045045001</v>
      </c>
      <c r="EN144" s="112">
        <v>998.81590705987503</v>
      </c>
      <c r="EO144" s="112">
        <v>2699.8421052631602</v>
      </c>
      <c r="EP144" s="112">
        <v>3527.1032090199501</v>
      </c>
      <c r="EQ144" s="114">
        <v>3062.92881646655</v>
      </c>
    </row>
    <row r="145" spans="1:147" x14ac:dyDescent="0.25">
      <c r="A145" s="110" t="s">
        <v>290</v>
      </c>
      <c r="B145" s="110">
        <v>5485</v>
      </c>
      <c r="C145" s="110"/>
      <c r="D145" s="185">
        <v>100</v>
      </c>
      <c r="E145" s="185" t="s">
        <v>465</v>
      </c>
      <c r="F145" s="185">
        <v>55888.1000000001</v>
      </c>
      <c r="G145" s="185">
        <v>100</v>
      </c>
      <c r="H145" s="185">
        <v>100</v>
      </c>
      <c r="I145" s="185" t="s">
        <v>465</v>
      </c>
      <c r="J145" s="185">
        <v>100</v>
      </c>
      <c r="K145" s="185">
        <v>100</v>
      </c>
      <c r="L145" s="185">
        <v>100</v>
      </c>
      <c r="M145" s="185">
        <v>9.4670846838836198</v>
      </c>
      <c r="N145" s="185">
        <v>-3.2265172513059999</v>
      </c>
      <c r="O145" s="185">
        <v>4.4656544207685496</v>
      </c>
      <c r="P145" s="185">
        <v>10.058187492308701</v>
      </c>
      <c r="Q145" s="185">
        <v>14.828997431014701</v>
      </c>
      <c r="R145" s="185">
        <v>-21.009562285222099</v>
      </c>
      <c r="S145" s="185">
        <v>6.80576983207974</v>
      </c>
      <c r="T145" s="185">
        <v>18.762736259591001</v>
      </c>
      <c r="U145" s="185">
        <v>17.9044177824962</v>
      </c>
      <c r="V145" s="186">
        <v>0</v>
      </c>
      <c r="W145" s="186">
        <v>0</v>
      </c>
      <c r="X145" s="186">
        <v>8.36316523156563E-3</v>
      </c>
      <c r="Y145" s="186">
        <v>0</v>
      </c>
      <c r="Z145" s="186">
        <v>0</v>
      </c>
      <c r="AA145" s="186">
        <v>0</v>
      </c>
      <c r="AB145" s="186">
        <v>0</v>
      </c>
      <c r="AC145" s="186">
        <v>0</v>
      </c>
      <c r="AD145" s="186">
        <v>0</v>
      </c>
      <c r="AE145" s="186">
        <v>64.461786014218703</v>
      </c>
      <c r="AF145" s="186">
        <v>66.695872106646206</v>
      </c>
      <c r="AG145" s="186">
        <v>93.054009187303194</v>
      </c>
      <c r="AH145" s="186">
        <v>84.132518966639395</v>
      </c>
      <c r="AI145" s="186">
        <v>68.476632136986396</v>
      </c>
      <c r="AJ145" s="186">
        <v>92.465131946072802</v>
      </c>
      <c r="AK145" s="186">
        <v>75.956546821916604</v>
      </c>
      <c r="AL145" s="186">
        <v>65.362481019021303</v>
      </c>
      <c r="AM145" s="186">
        <v>53.942612674518998</v>
      </c>
      <c r="AN145" s="186">
        <v>1.5942786988059101</v>
      </c>
      <c r="AO145" s="186">
        <v>1.58180320124956</v>
      </c>
      <c r="AP145" s="186">
        <v>1.29725457606679</v>
      </c>
      <c r="AQ145" s="186">
        <v>1.1329927031323701</v>
      </c>
      <c r="AR145" s="186">
        <v>0.71162413744002295</v>
      </c>
      <c r="AS145" s="186">
        <v>0.73215601094757099</v>
      </c>
      <c r="AT145" s="186">
        <v>0.70451314629319794</v>
      </c>
      <c r="AU145" s="186">
        <v>0.68359357678895005</v>
      </c>
      <c r="AV145" s="186">
        <v>0.38239776285506699</v>
      </c>
      <c r="AW145" s="186">
        <v>1.5942786988059101</v>
      </c>
      <c r="AX145" s="186">
        <v>1.58180320124956</v>
      </c>
      <c r="AY145" s="186">
        <v>1.29725457606679</v>
      </c>
      <c r="AZ145" s="186">
        <v>1.1329927031323701</v>
      </c>
      <c r="BA145" s="186">
        <v>0.71162413744002295</v>
      </c>
      <c r="BB145" s="186">
        <v>0.73215601094757099</v>
      </c>
      <c r="BC145" s="186">
        <v>0.70451314629319794</v>
      </c>
      <c r="BD145" s="186">
        <v>0.68359357678895005</v>
      </c>
      <c r="BE145" s="186">
        <v>0.38239776285506699</v>
      </c>
      <c r="BF145" s="187">
        <v>110.457093529547</v>
      </c>
      <c r="BG145" s="187">
        <v>96.874333258582595</v>
      </c>
      <c r="BH145" s="187">
        <v>104.674405076003</v>
      </c>
      <c r="BI145" s="187">
        <v>111.182978541705</v>
      </c>
      <c r="BJ145" s="187">
        <v>117.410836456935</v>
      </c>
      <c r="BK145" s="187">
        <v>82.638103025391104</v>
      </c>
      <c r="BL145" s="187">
        <v>107.30278921392301</v>
      </c>
      <c r="BM145" s="187">
        <v>123.096218199313</v>
      </c>
      <c r="BN145" s="187">
        <v>121.809217951166</v>
      </c>
      <c r="BO145" s="186">
        <v>728.53241826423903</v>
      </c>
      <c r="BP145" s="186">
        <v>545.12053080760802</v>
      </c>
      <c r="BQ145" s="186">
        <v>1242.9821312540601</v>
      </c>
      <c r="BR145" s="186">
        <v>328676.49</v>
      </c>
      <c r="BS145" s="186">
        <v>468904.60499999998</v>
      </c>
      <c r="BT145" s="186">
        <v>48320.85</v>
      </c>
      <c r="BU145" s="186">
        <v>188208.98</v>
      </c>
      <c r="BV145" s="186">
        <v>100</v>
      </c>
      <c r="BW145" s="186">
        <v>100</v>
      </c>
      <c r="BX145" s="186">
        <v>6.6981849281068104</v>
      </c>
      <c r="BY145" s="186">
        <v>4.8455716993063698</v>
      </c>
      <c r="BZ145" s="186">
        <v>4.9079529784448797</v>
      </c>
      <c r="CA145" s="186">
        <v>5.3329719417153099</v>
      </c>
      <c r="CB145" s="186">
        <v>7.2303755316317897</v>
      </c>
      <c r="CC145" s="186">
        <v>0.75055376403259799</v>
      </c>
      <c r="CD145" s="186">
        <v>2.8400320043358098</v>
      </c>
      <c r="CE145" s="186">
        <v>5.8746981941468404</v>
      </c>
      <c r="CF145" s="186">
        <v>7.8892432809824298</v>
      </c>
      <c r="CG145" s="186">
        <v>0.97579708113197505</v>
      </c>
      <c r="CH145" s="186">
        <v>0.92551888994953302</v>
      </c>
      <c r="CI145" s="186">
        <v>0.41351542410247999</v>
      </c>
      <c r="CJ145" s="186">
        <v>1.7139354891975501E-3</v>
      </c>
      <c r="CK145" s="186">
        <v>1.66212368925466E-3</v>
      </c>
      <c r="CL145" s="186">
        <v>1.56499283306837E-3</v>
      </c>
      <c r="CM145" s="186">
        <v>1.55306196961089E-3</v>
      </c>
      <c r="CN145" s="186">
        <v>0</v>
      </c>
      <c r="CO145" s="186">
        <v>0</v>
      </c>
      <c r="CP145" s="113">
        <v>95.339680742426395</v>
      </c>
      <c r="CQ145" s="113">
        <v>86.098976257066596</v>
      </c>
      <c r="CR145" s="113">
        <v>83.862438143942001</v>
      </c>
      <c r="CS145" s="113">
        <v>79.805139207821298</v>
      </c>
      <c r="CT145" s="113">
        <v>74.969401984234395</v>
      </c>
      <c r="CU145" s="113">
        <v>80.985296104257898</v>
      </c>
      <c r="CV145" s="113">
        <v>82.611275187648602</v>
      </c>
      <c r="CW145" s="113">
        <v>77.077529127602105</v>
      </c>
      <c r="CX145" s="113">
        <v>70.622080256498805</v>
      </c>
      <c r="CY145" s="186">
        <v>2.5195973408681702</v>
      </c>
      <c r="CZ145" s="186">
        <v>2.3979493499611899</v>
      </c>
      <c r="DA145" s="186">
        <v>2.0065366046857198</v>
      </c>
      <c r="DB145" s="186">
        <v>1.62223030161352</v>
      </c>
      <c r="DC145" s="186">
        <v>1.2667739470232</v>
      </c>
      <c r="DD145" s="186">
        <v>1.0815367150859201</v>
      </c>
      <c r="DE145" s="186">
        <v>0.90316721312995296</v>
      </c>
      <c r="DF145" s="186">
        <v>0.78465324568069705</v>
      </c>
      <c r="DG145" s="186">
        <v>0.63383494491778003</v>
      </c>
      <c r="DH145" s="186">
        <v>3.1130225822247102</v>
      </c>
      <c r="DI145" s="186">
        <v>2.97168290201799</v>
      </c>
      <c r="DJ145" s="186">
        <v>2.5514500763535701</v>
      </c>
      <c r="DK145" s="186">
        <v>1.8957654553947501</v>
      </c>
      <c r="DL145" s="186">
        <v>1.2667739470232</v>
      </c>
      <c r="DM145" s="186">
        <v>1.0815367150859201</v>
      </c>
      <c r="DN145" s="186">
        <v>0.90316721312995296</v>
      </c>
      <c r="DO145" s="186">
        <v>0.78465324568069705</v>
      </c>
      <c r="DP145" s="186">
        <v>0.63383494491778003</v>
      </c>
      <c r="DQ145" s="187">
        <v>106.501671081925</v>
      </c>
      <c r="DR145" s="187">
        <v>104.46246753784</v>
      </c>
      <c r="DS145" s="187">
        <v>104.56208508120299</v>
      </c>
      <c r="DT145" s="187">
        <v>105.32905706134601</v>
      </c>
      <c r="DU145" s="187">
        <v>107.79390406403699</v>
      </c>
      <c r="DV145" s="187">
        <v>100.75622967431801</v>
      </c>
      <c r="DW145" s="187">
        <v>102.923047488511</v>
      </c>
      <c r="DX145" s="187">
        <v>106.241359211006</v>
      </c>
      <c r="DY145" s="187">
        <v>108.56495328232801</v>
      </c>
      <c r="DZ145" s="113">
        <v>410</v>
      </c>
      <c r="EA145" s="113">
        <v>388</v>
      </c>
      <c r="EB145" s="113">
        <v>396</v>
      </c>
      <c r="EC145" s="113">
        <v>408</v>
      </c>
      <c r="ED145" s="113">
        <v>403</v>
      </c>
      <c r="EE145" s="113">
        <v>398</v>
      </c>
      <c r="EF145" s="113">
        <v>397</v>
      </c>
      <c r="EG145" s="113">
        <v>406</v>
      </c>
      <c r="EH145" s="113">
        <v>445</v>
      </c>
      <c r="EI145" s="112">
        <v>-3536.0512195122001</v>
      </c>
      <c r="EJ145" s="112">
        <v>-3525.9664948453601</v>
      </c>
      <c r="EK145" s="112">
        <v>-3736.4924242424199</v>
      </c>
      <c r="EL145" s="112">
        <v>-4233.5882352941198</v>
      </c>
      <c r="EM145" s="112">
        <v>-5260.3895781637702</v>
      </c>
      <c r="EN145" s="112">
        <v>-3884.9849246231202</v>
      </c>
      <c r="EO145" s="112">
        <v>-4393.6876574307298</v>
      </c>
      <c r="EP145" s="112">
        <v>-5612.0763546797998</v>
      </c>
      <c r="EQ145" s="114">
        <v>-6435.2988764044903</v>
      </c>
    </row>
    <row r="146" spans="1:147" x14ac:dyDescent="0.25">
      <c r="A146" s="110" t="s">
        <v>289</v>
      </c>
      <c r="B146" s="110">
        <v>5817</v>
      </c>
      <c r="C146" s="110"/>
      <c r="D146" s="185">
        <v>70.237008359887795</v>
      </c>
      <c r="E146" s="185">
        <v>763.74300412685898</v>
      </c>
      <c r="F146" s="185">
        <v>575.97000091723703</v>
      </c>
      <c r="G146" s="185">
        <v>85.674761790504206</v>
      </c>
      <c r="H146" s="185">
        <v>225.59957593844501</v>
      </c>
      <c r="I146" s="185">
        <v>657.22252562864901</v>
      </c>
      <c r="J146" s="185">
        <v>248.19600406169201</v>
      </c>
      <c r="K146" s="185">
        <v>289.91990951600599</v>
      </c>
      <c r="L146" s="185">
        <v>76.707476433992497</v>
      </c>
      <c r="M146" s="185">
        <v>11.184055425003599</v>
      </c>
      <c r="N146" s="185">
        <v>19.5109119492963</v>
      </c>
      <c r="O146" s="185">
        <v>25.2163994512972</v>
      </c>
      <c r="P146" s="185">
        <v>29.110664779707299</v>
      </c>
      <c r="Q146" s="185">
        <v>22.645275409641801</v>
      </c>
      <c r="R146" s="185">
        <v>20.157798813985</v>
      </c>
      <c r="S146" s="185">
        <v>11.255008860797201</v>
      </c>
      <c r="T146" s="185">
        <v>16.1597461500881</v>
      </c>
      <c r="U146" s="185">
        <v>29.6184979937664</v>
      </c>
      <c r="V146" s="186">
        <v>16.1573879347055</v>
      </c>
      <c r="W146" s="186">
        <v>3.0762613468394</v>
      </c>
      <c r="X146" s="186">
        <v>5.5305489206720404</v>
      </c>
      <c r="Y146" s="186">
        <v>32.995590069027799</v>
      </c>
      <c r="Z146" s="186">
        <v>11.485908269215599</v>
      </c>
      <c r="AA146" s="186">
        <v>3.6993668234286901</v>
      </c>
      <c r="AB146" s="186">
        <v>4.8614297733084797</v>
      </c>
      <c r="AC146" s="186">
        <v>6.2337708884921899</v>
      </c>
      <c r="AD146" s="186">
        <v>35.549979307874302</v>
      </c>
      <c r="AE146" s="186">
        <v>294.03857374535897</v>
      </c>
      <c r="AF146" s="186">
        <v>259.09068272375902</v>
      </c>
      <c r="AG146" s="186">
        <v>249.082435478729</v>
      </c>
      <c r="AH146" s="186">
        <v>233.11306215417</v>
      </c>
      <c r="AI146" s="186">
        <v>221.65513760749101</v>
      </c>
      <c r="AJ146" s="186">
        <v>175.792930270413</v>
      </c>
      <c r="AK146" s="186">
        <v>186.74772272431201</v>
      </c>
      <c r="AL146" s="186">
        <v>190.82275995733801</v>
      </c>
      <c r="AM146" s="186">
        <v>164.189502579796</v>
      </c>
      <c r="AN146" s="186">
        <v>7.8175906578397401</v>
      </c>
      <c r="AO146" s="186">
        <v>6.7903967783318402</v>
      </c>
      <c r="AP146" s="186">
        <v>5.5587608862465601</v>
      </c>
      <c r="AQ146" s="186">
        <v>3.8986952986199199</v>
      </c>
      <c r="AR146" s="186">
        <v>2.7331792836581199</v>
      </c>
      <c r="AS146" s="186">
        <v>2.9804361861412598</v>
      </c>
      <c r="AT146" s="186">
        <v>2.0857553256603398</v>
      </c>
      <c r="AU146" s="186">
        <v>1.4727969877562399</v>
      </c>
      <c r="AV146" s="186">
        <v>0.947891408673323</v>
      </c>
      <c r="AW146" s="186">
        <v>24.180347894226099</v>
      </c>
      <c r="AX146" s="186">
        <v>22.768753182888499</v>
      </c>
      <c r="AY146" s="186">
        <v>25.312749959390199</v>
      </c>
      <c r="AZ146" s="186">
        <v>26.276097139370201</v>
      </c>
      <c r="BA146" s="186">
        <v>21.562652636356599</v>
      </c>
      <c r="BB146" s="186">
        <v>13.9472259296667</v>
      </c>
      <c r="BC146" s="186">
        <v>12.468135214023199</v>
      </c>
      <c r="BD146" s="186">
        <v>13.7676484932735</v>
      </c>
      <c r="BE146" s="186">
        <v>11.0573886175869</v>
      </c>
      <c r="BF146" s="187">
        <v>95.076303130914397</v>
      </c>
      <c r="BG146" s="187">
        <v>103.661905145002</v>
      </c>
      <c r="BH146" s="187">
        <v>105.778030378886</v>
      </c>
      <c r="BI146" s="187">
        <v>107.219345844066</v>
      </c>
      <c r="BJ146" s="187">
        <v>103.967201157331</v>
      </c>
      <c r="BK146" s="187">
        <v>110.121258534007</v>
      </c>
      <c r="BL146" s="187">
        <v>100.88031527328199</v>
      </c>
      <c r="BM146" s="187">
        <v>104.020290081293</v>
      </c>
      <c r="BN146" s="187">
        <v>124.237510806212</v>
      </c>
      <c r="BO146" s="186">
        <v>135.96392139008699</v>
      </c>
      <c r="BP146" s="186">
        <v>135.32336479057199</v>
      </c>
      <c r="BQ146" s="186">
        <v>156.423826732756</v>
      </c>
      <c r="BR146" s="186">
        <v>148.238771456991</v>
      </c>
      <c r="BS146" s="186">
        <v>159.714845380919</v>
      </c>
      <c r="BT146" s="186">
        <v>212.198590043547</v>
      </c>
      <c r="BU146" s="186">
        <v>192.58685442513399</v>
      </c>
      <c r="BV146" s="186">
        <v>175.18576750222101</v>
      </c>
      <c r="BW146" s="186">
        <v>159.47427635056701</v>
      </c>
      <c r="BX146" s="186">
        <v>18.881274253258098</v>
      </c>
      <c r="BY146" s="186">
        <v>17.567894260577599</v>
      </c>
      <c r="BZ146" s="186">
        <v>18.296948250454999</v>
      </c>
      <c r="CA146" s="186">
        <v>19.399277217781201</v>
      </c>
      <c r="CB146" s="186">
        <v>21.937151923681199</v>
      </c>
      <c r="CC146" s="186">
        <v>23.320826970239001</v>
      </c>
      <c r="CD146" s="186">
        <v>21.582101780262299</v>
      </c>
      <c r="CE146" s="186">
        <v>19.9060523886202</v>
      </c>
      <c r="CF146" s="186">
        <v>20.130115802093002</v>
      </c>
      <c r="CG146" s="186">
        <v>15.4004617556007</v>
      </c>
      <c r="CH146" s="186">
        <v>14.0714630187903</v>
      </c>
      <c r="CI146" s="186">
        <v>12.9970345480461</v>
      </c>
      <c r="CJ146" s="186">
        <v>14.6096246444404</v>
      </c>
      <c r="CK146" s="186">
        <v>15.3430926168349</v>
      </c>
      <c r="CL146" s="186">
        <v>12.7264542999906</v>
      </c>
      <c r="CM146" s="186">
        <v>12.686297041165099</v>
      </c>
      <c r="CN146" s="186">
        <v>12.601464653595899</v>
      </c>
      <c r="CO146" s="186">
        <v>13.6882924398609</v>
      </c>
      <c r="CP146" s="113">
        <v>285.14106124207098</v>
      </c>
      <c r="CQ146" s="113">
        <v>283.87226093951898</v>
      </c>
      <c r="CR146" s="113">
        <v>276.61848084743599</v>
      </c>
      <c r="CS146" s="113">
        <v>264.59555323312799</v>
      </c>
      <c r="CT146" s="113">
        <v>249.53494176384899</v>
      </c>
      <c r="CU146" s="113">
        <v>225.693611309311</v>
      </c>
      <c r="CV146" s="113">
        <v>211.89137492065001</v>
      </c>
      <c r="CW146" s="113">
        <v>201.25085693923899</v>
      </c>
      <c r="CX146" s="113">
        <v>187.21853072057999</v>
      </c>
      <c r="CY146" s="186">
        <v>7.9720118864668601</v>
      </c>
      <c r="CZ146" s="186">
        <v>7.4796991718308297</v>
      </c>
      <c r="DA146" s="186">
        <v>6.7899814165794803</v>
      </c>
      <c r="DB146" s="186">
        <v>6.3877306573258004</v>
      </c>
      <c r="DC146" s="186">
        <v>5.2240649048136403</v>
      </c>
      <c r="DD146" s="186">
        <v>4.2933811301816798</v>
      </c>
      <c r="DE146" s="186">
        <v>3.4027664389224501</v>
      </c>
      <c r="DF146" s="186">
        <v>2.6518838702688399</v>
      </c>
      <c r="DG146" s="186">
        <v>2.0496226166851099</v>
      </c>
      <c r="DH146" s="186">
        <v>36.259025383747897</v>
      </c>
      <c r="DI146" s="186">
        <v>36.944433834071503</v>
      </c>
      <c r="DJ146" s="186">
        <v>23.0552834950782</v>
      </c>
      <c r="DK146" s="186">
        <v>24.2115628371958</v>
      </c>
      <c r="DL146" s="186">
        <v>24.021662661253998</v>
      </c>
      <c r="DM146" s="186">
        <v>21.745295314227299</v>
      </c>
      <c r="DN146" s="186">
        <v>19.699946676741899</v>
      </c>
      <c r="DO146" s="186">
        <v>17.5733919917799</v>
      </c>
      <c r="DP146" s="186">
        <v>14.4962900826729</v>
      </c>
      <c r="DQ146" s="187">
        <v>91.402883149444406</v>
      </c>
      <c r="DR146" s="187">
        <v>89.368028302713199</v>
      </c>
      <c r="DS146" s="187">
        <v>102.073778003377</v>
      </c>
      <c r="DT146" s="187">
        <v>101.60066259737501</v>
      </c>
      <c r="DU146" s="187">
        <v>103.241317072463</v>
      </c>
      <c r="DV146" s="187">
        <v>106.234829491412</v>
      </c>
      <c r="DW146" s="187">
        <v>105.579810130032</v>
      </c>
      <c r="DX146" s="187">
        <v>105.246035214652</v>
      </c>
      <c r="DY146" s="187">
        <v>108.322936892269</v>
      </c>
      <c r="DZ146" s="113">
        <v>817</v>
      </c>
      <c r="EA146" s="113">
        <v>863</v>
      </c>
      <c r="EB146" s="113">
        <v>856</v>
      </c>
      <c r="EC146" s="113">
        <v>885</v>
      </c>
      <c r="ED146" s="113">
        <v>890</v>
      </c>
      <c r="EE146" s="113">
        <v>929</v>
      </c>
      <c r="EF146" s="113">
        <v>953</v>
      </c>
      <c r="EG146" s="113">
        <v>967</v>
      </c>
      <c r="EH146" s="113">
        <v>987</v>
      </c>
      <c r="EI146" s="112">
        <v>6605.0807833537301</v>
      </c>
      <c r="EJ146" s="112">
        <v>5681.6118192352296</v>
      </c>
      <c r="EK146" s="112">
        <v>5013.9556074766397</v>
      </c>
      <c r="EL146" s="112">
        <v>5029.3197740113001</v>
      </c>
      <c r="EM146" s="112">
        <v>4544.5044943820203</v>
      </c>
      <c r="EN146" s="112">
        <v>3701.3401506996802</v>
      </c>
      <c r="EO146" s="112">
        <v>3378.49003147954</v>
      </c>
      <c r="EP146" s="112">
        <v>2990.1013443640099</v>
      </c>
      <c r="EQ146" s="114">
        <v>3246.51773049645</v>
      </c>
    </row>
    <row r="147" spans="1:147" x14ac:dyDescent="0.25">
      <c r="A147" s="110" t="s">
        <v>288</v>
      </c>
      <c r="B147" s="110">
        <v>5560</v>
      </c>
      <c r="C147" s="110"/>
      <c r="D147" s="185">
        <v>100</v>
      </c>
      <c r="E147" s="185">
        <v>100</v>
      </c>
      <c r="F147" s="185">
        <v>100</v>
      </c>
      <c r="G147" s="185">
        <v>29.036785168418799</v>
      </c>
      <c r="H147" s="185">
        <v>95.4980439015755</v>
      </c>
      <c r="I147" s="185">
        <v>391.15575773684498</v>
      </c>
      <c r="J147" s="185">
        <v>100</v>
      </c>
      <c r="K147" s="185" t="s">
        <v>465</v>
      </c>
      <c r="L147" s="185">
        <v>127.47298638855</v>
      </c>
      <c r="M147" s="185">
        <v>9.7919547433589003</v>
      </c>
      <c r="N147" s="185">
        <v>21.377777521866101</v>
      </c>
      <c r="O147" s="185">
        <v>16.883886170955801</v>
      </c>
      <c r="P147" s="185">
        <v>12.014799865455799</v>
      </c>
      <c r="Q147" s="185">
        <v>13.367636327143</v>
      </c>
      <c r="R147" s="185">
        <v>18.328595880785901</v>
      </c>
      <c r="S147" s="185">
        <v>1.72558168059932</v>
      </c>
      <c r="T147" s="185">
        <v>-0.88869965639839399</v>
      </c>
      <c r="U147" s="185">
        <v>15.8453267198996</v>
      </c>
      <c r="V147" s="186">
        <v>0</v>
      </c>
      <c r="W147" s="186">
        <v>0</v>
      </c>
      <c r="X147" s="186">
        <v>0</v>
      </c>
      <c r="Y147" s="186">
        <v>31.985641059690799</v>
      </c>
      <c r="Z147" s="186">
        <v>13.9102384550746</v>
      </c>
      <c r="AA147" s="186">
        <v>5.4259954114110904</v>
      </c>
      <c r="AB147" s="186">
        <v>0</v>
      </c>
      <c r="AC147" s="186">
        <v>0</v>
      </c>
      <c r="AD147" s="186">
        <v>48.293161654631803</v>
      </c>
      <c r="AE147" s="186">
        <v>110.720903838049</v>
      </c>
      <c r="AF147" s="186">
        <v>93.682895289744096</v>
      </c>
      <c r="AG147" s="186">
        <v>90.903781516992197</v>
      </c>
      <c r="AH147" s="186">
        <v>123.350204469647</v>
      </c>
      <c r="AI147" s="186">
        <v>111.66848438212899</v>
      </c>
      <c r="AJ147" s="186">
        <v>87.820181741265003</v>
      </c>
      <c r="AK147" s="186">
        <v>92.217419449487593</v>
      </c>
      <c r="AL147" s="186">
        <v>103.71783909679</v>
      </c>
      <c r="AM147" s="186">
        <v>81.494759687546505</v>
      </c>
      <c r="AN147" s="186">
        <v>2.30942947829497</v>
      </c>
      <c r="AO147" s="186">
        <v>0.292852615515451</v>
      </c>
      <c r="AP147" s="186">
        <v>-0.80985258154691697</v>
      </c>
      <c r="AQ147" s="186">
        <v>-0.271667792712672</v>
      </c>
      <c r="AR147" s="186">
        <v>-0.21473726888523401</v>
      </c>
      <c r="AS147" s="186">
        <v>-0.28653869263193199</v>
      </c>
      <c r="AT147" s="186">
        <v>-0.216329399254168</v>
      </c>
      <c r="AU147" s="186">
        <v>-0.37586157062463499</v>
      </c>
      <c r="AV147" s="186">
        <v>-0.27745157354514699</v>
      </c>
      <c r="AW147" s="186">
        <v>8.5269106012761906</v>
      </c>
      <c r="AX147" s="186">
        <v>5.6909911732373404</v>
      </c>
      <c r="AY147" s="186">
        <v>4.56864506264243</v>
      </c>
      <c r="AZ147" s="186">
        <v>4.7737430576492104</v>
      </c>
      <c r="BA147" s="186">
        <v>6.0668472847305601</v>
      </c>
      <c r="BB147" s="186">
        <v>5.7643247330651697</v>
      </c>
      <c r="BC147" s="186">
        <v>5.9299751701738099</v>
      </c>
      <c r="BD147" s="186">
        <v>6.5938036530320598</v>
      </c>
      <c r="BE147" s="186">
        <v>7.5530844813099902</v>
      </c>
      <c r="BF147" s="187">
        <v>103.70693156784699</v>
      </c>
      <c r="BG147" s="187">
        <v>119.01872468148601</v>
      </c>
      <c r="BH147" s="187">
        <v>113.00125027013701</v>
      </c>
      <c r="BI147" s="187">
        <v>107.49139023602901</v>
      </c>
      <c r="BJ147" s="187">
        <v>107.626562567715</v>
      </c>
      <c r="BK147" s="187">
        <v>113.99606046988799</v>
      </c>
      <c r="BL147" s="187">
        <v>95.766418261030395</v>
      </c>
      <c r="BM147" s="187">
        <v>92.714080701956206</v>
      </c>
      <c r="BN147" s="187">
        <v>108.713140641864</v>
      </c>
      <c r="BO147" s="186">
        <v>661.36062790278004</v>
      </c>
      <c r="BP147" s="186">
        <v>3850.5593109748102</v>
      </c>
      <c r="BQ147" s="186">
        <v>100</v>
      </c>
      <c r="BR147" s="186">
        <v>141.79102866357999</v>
      </c>
      <c r="BS147" s="186">
        <v>124.24606678876199</v>
      </c>
      <c r="BT147" s="186">
        <v>135.99805154044799</v>
      </c>
      <c r="BU147" s="186">
        <v>107.084982920743</v>
      </c>
      <c r="BV147" s="186">
        <v>80.246060508286206</v>
      </c>
      <c r="BW147" s="186">
        <v>158.65331507468301</v>
      </c>
      <c r="BX147" s="186">
        <v>8.8991681024515099</v>
      </c>
      <c r="BY147" s="186">
        <v>11.756863295459</v>
      </c>
      <c r="BZ147" s="186">
        <v>12.649983517840401</v>
      </c>
      <c r="CA147" s="186">
        <v>12.9605288544589</v>
      </c>
      <c r="CB147" s="186">
        <v>14.736715177752901</v>
      </c>
      <c r="CC147" s="186">
        <v>16.358004010111198</v>
      </c>
      <c r="CD147" s="186">
        <v>12.3873226200246</v>
      </c>
      <c r="CE147" s="186">
        <v>9.1902260238749793</v>
      </c>
      <c r="CF147" s="186">
        <v>10.14061395639</v>
      </c>
      <c r="CG147" s="186">
        <v>1.45552943107918</v>
      </c>
      <c r="CH147" s="186">
        <v>0.34481536676472102</v>
      </c>
      <c r="CI147" s="186">
        <v>0</v>
      </c>
      <c r="CJ147" s="186">
        <v>9.5036174400220492</v>
      </c>
      <c r="CK147" s="186">
        <v>12.212107127955999</v>
      </c>
      <c r="CL147" s="186">
        <v>12.5724911824071</v>
      </c>
      <c r="CM147" s="186">
        <v>11.6633391283892</v>
      </c>
      <c r="CN147" s="186">
        <v>11.1991943820651</v>
      </c>
      <c r="CO147" s="186">
        <v>18.788959846459498</v>
      </c>
      <c r="CP147" s="113">
        <v>118.682640989128</v>
      </c>
      <c r="CQ147" s="113">
        <v>109.85936776901301</v>
      </c>
      <c r="CR147" s="113">
        <v>104.785618838806</v>
      </c>
      <c r="CS147" s="113">
        <v>105.631175684407</v>
      </c>
      <c r="CT147" s="113">
        <v>106.34866288831699</v>
      </c>
      <c r="CU147" s="113">
        <v>101.296658797704</v>
      </c>
      <c r="CV147" s="113">
        <v>100.69482451810801</v>
      </c>
      <c r="CW147" s="113">
        <v>102.934702577341</v>
      </c>
      <c r="CX147" s="113">
        <v>94.671602295695294</v>
      </c>
      <c r="CY147" s="186">
        <v>2.99709268994657</v>
      </c>
      <c r="CZ147" s="186">
        <v>2.1806164890148398</v>
      </c>
      <c r="DA147" s="186">
        <v>1.4082211181295901</v>
      </c>
      <c r="DB147" s="186">
        <v>0.71571660315901797</v>
      </c>
      <c r="DC147" s="186">
        <v>0.18515836702202099</v>
      </c>
      <c r="DD147" s="186">
        <v>-0.25883861535034502</v>
      </c>
      <c r="DE147" s="186">
        <v>-0.34558016086614002</v>
      </c>
      <c r="DF147" s="186">
        <v>-0.271040277268004</v>
      </c>
      <c r="DG147" s="186">
        <v>-0.27232477981840097</v>
      </c>
      <c r="DH147" s="186">
        <v>9.1920747855066693</v>
      </c>
      <c r="DI147" s="186">
        <v>8.1572976022282102</v>
      </c>
      <c r="DJ147" s="186">
        <v>7.2924090583141101</v>
      </c>
      <c r="DK147" s="186">
        <v>6.2885487474545601</v>
      </c>
      <c r="DL147" s="186">
        <v>5.8459929093069096</v>
      </c>
      <c r="DM147" s="186">
        <v>5.4067085788487104</v>
      </c>
      <c r="DN147" s="186">
        <v>5.4682118847848402</v>
      </c>
      <c r="DO147" s="186">
        <v>5.8286576845583502</v>
      </c>
      <c r="DP147" s="186">
        <v>6.3897968216484902</v>
      </c>
      <c r="DQ147" s="187">
        <v>102.779344656167</v>
      </c>
      <c r="DR147" s="187">
        <v>106.134783866199</v>
      </c>
      <c r="DS147" s="187">
        <v>107.256774077255</v>
      </c>
      <c r="DT147" s="187">
        <v>107.97701433582</v>
      </c>
      <c r="DU147" s="187">
        <v>109.981818574542</v>
      </c>
      <c r="DV147" s="187">
        <v>111.97262452273699</v>
      </c>
      <c r="DW147" s="187">
        <v>107.036047294505</v>
      </c>
      <c r="DX147" s="187">
        <v>103.18908771273399</v>
      </c>
      <c r="DY147" s="187">
        <v>103.60385207379301</v>
      </c>
      <c r="DZ147" s="113">
        <v>230</v>
      </c>
      <c r="EA147" s="113">
        <v>226</v>
      </c>
      <c r="EB147" s="113">
        <v>232</v>
      </c>
      <c r="EC147" s="113">
        <v>232</v>
      </c>
      <c r="ED147" s="113">
        <v>229</v>
      </c>
      <c r="EE147" s="113">
        <v>238</v>
      </c>
      <c r="EF147" s="113">
        <v>222</v>
      </c>
      <c r="EG147" s="113">
        <v>226</v>
      </c>
      <c r="EH147" s="113">
        <v>238</v>
      </c>
      <c r="EI147" s="112">
        <v>896.73478260869604</v>
      </c>
      <c r="EJ147" s="112">
        <v>255.49115044247799</v>
      </c>
      <c r="EK147" s="112">
        <v>119.409482758621</v>
      </c>
      <c r="EL147" s="112">
        <v>1060.0991379310301</v>
      </c>
      <c r="EM147" s="112">
        <v>988.94759825327503</v>
      </c>
      <c r="EN147" s="112">
        <v>445.56302521008399</v>
      </c>
      <c r="EO147" s="112">
        <v>411.77027027026998</v>
      </c>
      <c r="EP147" s="112">
        <v>433.48672566371698</v>
      </c>
      <c r="EQ147" s="114">
        <v>83.310924369747895</v>
      </c>
    </row>
    <row r="148" spans="1:147" x14ac:dyDescent="0.25">
      <c r="A148" s="110" t="s">
        <v>287</v>
      </c>
      <c r="B148" s="110">
        <v>5561</v>
      </c>
      <c r="C148" s="110"/>
      <c r="D148" s="185">
        <v>41.974153063071803</v>
      </c>
      <c r="E148" s="185">
        <v>60.627798939974603</v>
      </c>
      <c r="F148" s="185">
        <v>95.156664224263096</v>
      </c>
      <c r="G148" s="185">
        <v>46.710651216581802</v>
      </c>
      <c r="H148" s="185">
        <v>35.098260566579498</v>
      </c>
      <c r="I148" s="185">
        <v>32.223512780783601</v>
      </c>
      <c r="J148" s="185">
        <v>151.51402620997399</v>
      </c>
      <c r="K148" s="185">
        <v>99.898416516454702</v>
      </c>
      <c r="L148" s="185">
        <v>91.089463969974304</v>
      </c>
      <c r="M148" s="185">
        <v>5.7267881951964403</v>
      </c>
      <c r="N148" s="185">
        <v>5.3795670571547296</v>
      </c>
      <c r="O148" s="185">
        <v>14.8724136108483</v>
      </c>
      <c r="P148" s="185">
        <v>6.7686713130551004</v>
      </c>
      <c r="Q148" s="185">
        <v>7.8586088048407703</v>
      </c>
      <c r="R148" s="185">
        <v>12.9926135524393</v>
      </c>
      <c r="S148" s="185">
        <v>11.7783394868258</v>
      </c>
      <c r="T148" s="185">
        <v>12.598332900317599</v>
      </c>
      <c r="U148" s="185">
        <v>14.122578853259901</v>
      </c>
      <c r="V148" s="186">
        <v>14.087139038953699</v>
      </c>
      <c r="W148" s="186">
        <v>8.9396717412472295</v>
      </c>
      <c r="X148" s="186">
        <v>17.767788886385901</v>
      </c>
      <c r="Y148" s="186">
        <v>17.5297648528169</v>
      </c>
      <c r="Z148" s="186">
        <v>22.128340612721601</v>
      </c>
      <c r="AA148" s="186">
        <v>32.239139258708498</v>
      </c>
      <c r="AB148" s="186">
        <v>29.643287553445301</v>
      </c>
      <c r="AC148" s="186">
        <v>12.8558451195762</v>
      </c>
      <c r="AD148" s="186">
        <v>17.100778825142601</v>
      </c>
      <c r="AE148" s="186">
        <v>167.16893771593701</v>
      </c>
      <c r="AF148" s="186">
        <v>161.646027099061</v>
      </c>
      <c r="AG148" s="186">
        <v>140.601964331901</v>
      </c>
      <c r="AH148" s="186">
        <v>143.770106104864</v>
      </c>
      <c r="AI148" s="186">
        <v>159.56829564774799</v>
      </c>
      <c r="AJ148" s="186">
        <v>178.18323955613999</v>
      </c>
      <c r="AK148" s="186">
        <v>164.333902551112</v>
      </c>
      <c r="AL148" s="186">
        <v>175.10014594961601</v>
      </c>
      <c r="AM148" s="186">
        <v>166.637959588033</v>
      </c>
      <c r="AN148" s="186">
        <v>3.9354254772554502</v>
      </c>
      <c r="AO148" s="186">
        <v>3.8701385404470399</v>
      </c>
      <c r="AP148" s="186">
        <v>2.57035652829844</v>
      </c>
      <c r="AQ148" s="186">
        <v>2.3815553036144799</v>
      </c>
      <c r="AR148" s="186">
        <v>1.5303695557247201</v>
      </c>
      <c r="AS148" s="186">
        <v>0.99063212334286199</v>
      </c>
      <c r="AT148" s="186">
        <v>0.86516846728853702</v>
      </c>
      <c r="AU148" s="186">
        <v>0.69275903820556295</v>
      </c>
      <c r="AV148" s="186">
        <v>0.44313551205354301</v>
      </c>
      <c r="AW148" s="186">
        <v>10.0031210787083</v>
      </c>
      <c r="AX148" s="186">
        <v>9.9843361367409091</v>
      </c>
      <c r="AY148" s="186">
        <v>12.1611620507077</v>
      </c>
      <c r="AZ148" s="186">
        <v>11.075390894180901</v>
      </c>
      <c r="BA148" s="186">
        <v>8.38306807623891</v>
      </c>
      <c r="BB148" s="186">
        <v>8.0795163563166099</v>
      </c>
      <c r="BC148" s="186">
        <v>8.1260629256844208</v>
      </c>
      <c r="BD148" s="186">
        <v>8.1432666337901605</v>
      </c>
      <c r="BE148" s="186">
        <v>8.6242893713501001</v>
      </c>
      <c r="BF148" s="187">
        <v>99.660248547005096</v>
      </c>
      <c r="BG148" s="187">
        <v>99.270723029829597</v>
      </c>
      <c r="BH148" s="187">
        <v>105.576117696176</v>
      </c>
      <c r="BI148" s="187">
        <v>98.111196372776405</v>
      </c>
      <c r="BJ148" s="187">
        <v>101.016130132836</v>
      </c>
      <c r="BK148" s="187">
        <v>106.274138175563</v>
      </c>
      <c r="BL148" s="187">
        <v>104.731171358192</v>
      </c>
      <c r="BM148" s="187">
        <v>105.42720920665199</v>
      </c>
      <c r="BN148" s="187">
        <v>106.316729207181</v>
      </c>
      <c r="BO148" s="186">
        <v>149.49080913438999</v>
      </c>
      <c r="BP148" s="186">
        <v>136.89726391334599</v>
      </c>
      <c r="BQ148" s="186">
        <v>122.446832726046</v>
      </c>
      <c r="BR148" s="186">
        <v>93.754492897165605</v>
      </c>
      <c r="BS148" s="186">
        <v>54.356260461704899</v>
      </c>
      <c r="BT148" s="186">
        <v>46.631761049366403</v>
      </c>
      <c r="BU148" s="186">
        <v>54.595942931670699</v>
      </c>
      <c r="BV148" s="186">
        <v>54.432782370376799</v>
      </c>
      <c r="BW148" s="186">
        <v>61.670476626441904</v>
      </c>
      <c r="BX148" s="186">
        <v>12.325488529398999</v>
      </c>
      <c r="BY148" s="186">
        <v>10.347653042560401</v>
      </c>
      <c r="BZ148" s="186">
        <v>11.583248142692399</v>
      </c>
      <c r="CA148" s="186">
        <v>10.4275288673254</v>
      </c>
      <c r="CB148" s="186">
        <v>8.2405904026944405</v>
      </c>
      <c r="CC148" s="186">
        <v>9.7077610062393607</v>
      </c>
      <c r="CD148" s="186">
        <v>10.9060034561574</v>
      </c>
      <c r="CE148" s="186">
        <v>10.501557284072801</v>
      </c>
      <c r="CF148" s="186">
        <v>11.957123086994599</v>
      </c>
      <c r="CG148" s="186">
        <v>11.041052532184199</v>
      </c>
      <c r="CH148" s="186">
        <v>9.9468591464170508</v>
      </c>
      <c r="CI148" s="186">
        <v>11.801947518853501</v>
      </c>
      <c r="CJ148" s="186">
        <v>13.4455900222762</v>
      </c>
      <c r="CK148" s="186">
        <v>16.448418862986198</v>
      </c>
      <c r="CL148" s="186">
        <v>20.6694456958991</v>
      </c>
      <c r="CM148" s="186">
        <v>24.542867102008401</v>
      </c>
      <c r="CN148" s="186">
        <v>23.630564170763499</v>
      </c>
      <c r="CO148" s="186">
        <v>23.508639804076399</v>
      </c>
      <c r="CP148" s="113">
        <v>174.475116766761</v>
      </c>
      <c r="CQ148" s="113">
        <v>171.97755712477201</v>
      </c>
      <c r="CR148" s="113">
        <v>160.88500390707199</v>
      </c>
      <c r="CS148" s="113">
        <v>153.45898242058399</v>
      </c>
      <c r="CT148" s="113">
        <v>154.05454024889201</v>
      </c>
      <c r="CU148" s="113">
        <v>156.87293588187299</v>
      </c>
      <c r="CV148" s="113">
        <v>157.70675669072401</v>
      </c>
      <c r="CW148" s="113">
        <v>164.49804493724599</v>
      </c>
      <c r="CX148" s="113">
        <v>168.801878418982</v>
      </c>
      <c r="CY148" s="186">
        <v>2.1159549786675602</v>
      </c>
      <c r="CZ148" s="186">
        <v>3.4375282958405</v>
      </c>
      <c r="DA148" s="186">
        <v>3.1296288783486799</v>
      </c>
      <c r="DB148" s="186">
        <v>2.8689423255995501</v>
      </c>
      <c r="DC148" s="186">
        <v>2.8108038920210401</v>
      </c>
      <c r="DD148" s="186">
        <v>2.2198839054057999</v>
      </c>
      <c r="DE148" s="186">
        <v>1.6379988636599101</v>
      </c>
      <c r="DF148" s="186">
        <v>1.268397824674</v>
      </c>
      <c r="DG148" s="186">
        <v>0.887875740548424</v>
      </c>
      <c r="DH148" s="186">
        <v>8.3475765421608692</v>
      </c>
      <c r="DI148" s="186">
        <v>9.6719535729002093</v>
      </c>
      <c r="DJ148" s="186">
        <v>10.003552755679101</v>
      </c>
      <c r="DK148" s="186">
        <v>10.237307582001201</v>
      </c>
      <c r="DL148" s="186">
        <v>10.3427654387225</v>
      </c>
      <c r="DM148" s="186">
        <v>9.9190414695970404</v>
      </c>
      <c r="DN148" s="186">
        <v>9.5113084788182096</v>
      </c>
      <c r="DO148" s="186">
        <v>8.7303633762591293</v>
      </c>
      <c r="DP148" s="186">
        <v>8.2720618700612008</v>
      </c>
      <c r="DQ148" s="187">
        <v>106.489190268009</v>
      </c>
      <c r="DR148" s="187">
        <v>104.289548850757</v>
      </c>
      <c r="DS148" s="187">
        <v>104.94206198985999</v>
      </c>
      <c r="DT148" s="187">
        <v>103.155701688652</v>
      </c>
      <c r="DU148" s="187">
        <v>100.71368624265</v>
      </c>
      <c r="DV148" s="187">
        <v>102.049775299263</v>
      </c>
      <c r="DW148" s="187">
        <v>103.12754263383</v>
      </c>
      <c r="DX148" s="187">
        <v>103.134879263401</v>
      </c>
      <c r="DY148" s="187">
        <v>104.79207555140199</v>
      </c>
      <c r="DZ148" s="113">
        <v>3181</v>
      </c>
      <c r="EA148" s="113">
        <v>3244</v>
      </c>
      <c r="EB148" s="113">
        <v>3303</v>
      </c>
      <c r="EC148" s="113">
        <v>3313</v>
      </c>
      <c r="ED148" s="113">
        <v>3284</v>
      </c>
      <c r="EE148" s="113">
        <v>3360</v>
      </c>
      <c r="EF148" s="113">
        <v>3340</v>
      </c>
      <c r="EG148" s="113">
        <v>3356</v>
      </c>
      <c r="EH148" s="113">
        <v>3366</v>
      </c>
      <c r="EI148" s="112">
        <v>3380.8377868594798</v>
      </c>
      <c r="EJ148" s="112">
        <v>3178.0086313193601</v>
      </c>
      <c r="EK148" s="112">
        <v>3370.68452921586</v>
      </c>
      <c r="EL148" s="112">
        <v>3753.9230304859602</v>
      </c>
      <c r="EM148" s="112">
        <v>4537.9500609013403</v>
      </c>
      <c r="EN148" s="112">
        <v>5911.0035714285696</v>
      </c>
      <c r="EO148" s="112">
        <v>5709.7763473053901</v>
      </c>
      <c r="EP148" s="112">
        <v>5683.2616209773496</v>
      </c>
      <c r="EQ148" s="114">
        <v>5746.5430778372001</v>
      </c>
    </row>
    <row r="149" spans="1:147" x14ac:dyDescent="0.25">
      <c r="A149" s="110" t="s">
        <v>286</v>
      </c>
      <c r="B149" s="110">
        <v>5722</v>
      </c>
      <c r="C149" s="110"/>
      <c r="D149" s="185">
        <v>105.036666666668</v>
      </c>
      <c r="E149" s="185" t="s">
        <v>465</v>
      </c>
      <c r="F149" s="185">
        <v>90.062016666666594</v>
      </c>
      <c r="G149" s="185">
        <v>186.54739526521101</v>
      </c>
      <c r="H149" s="185">
        <v>-8.2492504523397692</v>
      </c>
      <c r="I149" s="185">
        <v>860.50658828554003</v>
      </c>
      <c r="J149" s="185">
        <v>-71.244964536209295</v>
      </c>
      <c r="K149" s="185">
        <v>100</v>
      </c>
      <c r="L149" s="185">
        <v>952.13732889113498</v>
      </c>
      <c r="M149" s="185">
        <v>0.34024255858339197</v>
      </c>
      <c r="N149" s="185">
        <v>-20.015971773520299</v>
      </c>
      <c r="O149" s="185">
        <v>6.0280626132276698</v>
      </c>
      <c r="P149" s="185">
        <v>9.0640306358590905</v>
      </c>
      <c r="Q149" s="185">
        <v>-0.30458810573805001</v>
      </c>
      <c r="R149" s="185">
        <v>3.9497019245182901</v>
      </c>
      <c r="S149" s="185">
        <v>-5.4265966629493496</v>
      </c>
      <c r="T149" s="185">
        <v>41.059798309144803</v>
      </c>
      <c r="U149" s="185">
        <v>5.2087816764777903</v>
      </c>
      <c r="V149" s="186">
        <v>0.32397234511079098</v>
      </c>
      <c r="W149" s="186">
        <v>0</v>
      </c>
      <c r="X149" s="186">
        <v>6.6490321037211801</v>
      </c>
      <c r="Y149" s="186">
        <v>5.0721294522084897</v>
      </c>
      <c r="Z149" s="186">
        <v>5.3655883480590596</v>
      </c>
      <c r="AA149" s="186">
        <v>0.47559764865468801</v>
      </c>
      <c r="AB149" s="186">
        <v>6.7379988552883798</v>
      </c>
      <c r="AC149" s="186">
        <v>0</v>
      </c>
      <c r="AD149" s="186">
        <v>0.57381140360401806</v>
      </c>
      <c r="AE149" s="186">
        <v>31.756812730284899</v>
      </c>
      <c r="AF149" s="186">
        <v>58.079183605309296</v>
      </c>
      <c r="AG149" s="186">
        <v>39.044015534654399</v>
      </c>
      <c r="AH149" s="186">
        <v>35.215940980658701</v>
      </c>
      <c r="AI149" s="186">
        <v>76.121657958535096</v>
      </c>
      <c r="AJ149" s="186">
        <v>86.482267523081703</v>
      </c>
      <c r="AK149" s="186">
        <v>96.931224790339101</v>
      </c>
      <c r="AL149" s="186">
        <v>72.205437014418393</v>
      </c>
      <c r="AM149" s="186">
        <v>110.36138331593</v>
      </c>
      <c r="AN149" s="186">
        <v>-1.5969300714539101</v>
      </c>
      <c r="AO149" s="186">
        <v>-1.7716619364922599</v>
      </c>
      <c r="AP149" s="186">
        <v>-1.2496929606506899</v>
      </c>
      <c r="AQ149" s="186">
        <v>-1.34514480689283</v>
      </c>
      <c r="AR149" s="186">
        <v>-1.47350469482355</v>
      </c>
      <c r="AS149" s="186">
        <v>-2.2139154915230299</v>
      </c>
      <c r="AT149" s="186">
        <v>-1.71457233160903</v>
      </c>
      <c r="AU149" s="186">
        <v>-1.15841737200408</v>
      </c>
      <c r="AV149" s="186">
        <v>-2.1725752955712401</v>
      </c>
      <c r="AW149" s="186">
        <v>-0.66327977718353204</v>
      </c>
      <c r="AX149" s="186">
        <v>-0.70445693774469798</v>
      </c>
      <c r="AY149" s="186">
        <v>-0.42976863442295099</v>
      </c>
      <c r="AZ149" s="186">
        <v>-0.40437609783809397</v>
      </c>
      <c r="BA149" s="186">
        <v>-0.208809319946058</v>
      </c>
      <c r="BB149" s="186">
        <v>-0.777776543323485</v>
      </c>
      <c r="BC149" s="186">
        <v>-0.25343347240007702</v>
      </c>
      <c r="BD149" s="186">
        <v>-0.216861724925248</v>
      </c>
      <c r="BE149" s="186">
        <v>1.6636664004934001</v>
      </c>
      <c r="BF149" s="187">
        <v>99.410084593310998</v>
      </c>
      <c r="BG149" s="187">
        <v>82.587851614105702</v>
      </c>
      <c r="BH149" s="187">
        <v>105.49431307555901</v>
      </c>
      <c r="BI149" s="187">
        <v>108.841480976781</v>
      </c>
      <c r="BJ149" s="187">
        <v>98.454952677735804</v>
      </c>
      <c r="BK149" s="187">
        <v>102.578360174369</v>
      </c>
      <c r="BL149" s="187">
        <v>93.556068222285106</v>
      </c>
      <c r="BM149" s="187">
        <v>166.99578963183899</v>
      </c>
      <c r="BN149" s="187">
        <v>96.019483482743198</v>
      </c>
      <c r="BO149" s="186">
        <v>9999999902</v>
      </c>
      <c r="BP149" s="186">
        <v>9999999902</v>
      </c>
      <c r="BQ149" s="186">
        <v>9999999902</v>
      </c>
      <c r="BR149" s="186">
        <v>100</v>
      </c>
      <c r="BS149" s="186">
        <v>4.0388647792056398</v>
      </c>
      <c r="BT149" s="186">
        <v>25.240625289057402</v>
      </c>
      <c r="BU149" s="186">
        <v>52.540773414237599</v>
      </c>
      <c r="BV149" s="186">
        <v>432.15867056067202</v>
      </c>
      <c r="BW149" s="186">
        <v>548.69172201193305</v>
      </c>
      <c r="BX149" s="186">
        <v>-6.0320404488229604</v>
      </c>
      <c r="BY149" s="186">
        <v>-7.8665423499946003</v>
      </c>
      <c r="BZ149" s="186">
        <v>-3.0616813811921002</v>
      </c>
      <c r="CA149" s="186">
        <v>0.389984487642905</v>
      </c>
      <c r="CB149" s="186">
        <v>0.13664342108340699</v>
      </c>
      <c r="CC149" s="186">
        <v>0.846676941422431</v>
      </c>
      <c r="CD149" s="186">
        <v>2.5005859737051099</v>
      </c>
      <c r="CE149" s="186">
        <v>13.190485704356901</v>
      </c>
      <c r="CF149" s="186">
        <v>12.609693681117699</v>
      </c>
      <c r="CG149" s="186">
        <v>1.9592739010553</v>
      </c>
      <c r="CH149" s="186">
        <v>6.7340078810153997E-2</v>
      </c>
      <c r="CI149" s="186">
        <v>1.6098918819647301</v>
      </c>
      <c r="CJ149" s="186">
        <v>2.6507008944401198</v>
      </c>
      <c r="CK149" s="186">
        <v>3.69807683315228</v>
      </c>
      <c r="CL149" s="186">
        <v>3.6890230124643599</v>
      </c>
      <c r="CM149" s="186">
        <v>5.0364517997873897</v>
      </c>
      <c r="CN149" s="186">
        <v>3.7806519983087199</v>
      </c>
      <c r="CO149" s="186">
        <v>2.9567765421787602</v>
      </c>
      <c r="CP149" s="113">
        <v>31.5052322099584</v>
      </c>
      <c r="CQ149" s="113">
        <v>39.906237785929903</v>
      </c>
      <c r="CR149" s="113">
        <v>41.787547200669003</v>
      </c>
      <c r="CS149" s="113">
        <v>39.151887458232302</v>
      </c>
      <c r="CT149" s="113">
        <v>48.2591679469556</v>
      </c>
      <c r="CU149" s="113">
        <v>58.670853382658898</v>
      </c>
      <c r="CV149" s="113">
        <v>67.023478441789294</v>
      </c>
      <c r="CW149" s="113">
        <v>73.115407665090501</v>
      </c>
      <c r="CX149" s="113">
        <v>86.362131213753401</v>
      </c>
      <c r="CY149" s="186">
        <v>-1.8860660248564001</v>
      </c>
      <c r="CZ149" s="186">
        <v>-1.89742416836405</v>
      </c>
      <c r="DA149" s="186">
        <v>-1.68245211257289</v>
      </c>
      <c r="DB149" s="186">
        <v>-1.54678524102897</v>
      </c>
      <c r="DC149" s="186">
        <v>-1.4676002493096201</v>
      </c>
      <c r="DD149" s="186">
        <v>-1.5906768430539799</v>
      </c>
      <c r="DE149" s="186">
        <v>-1.5913409620238399</v>
      </c>
      <c r="DF149" s="186">
        <v>-1.5207377792301899</v>
      </c>
      <c r="DG149" s="186">
        <v>-1.6626636414056899</v>
      </c>
      <c r="DH149" s="186">
        <v>-1.07265821143565</v>
      </c>
      <c r="DI149" s="186">
        <v>-0.87838988204477197</v>
      </c>
      <c r="DJ149" s="186">
        <v>-0.70516270223466004</v>
      </c>
      <c r="DK149" s="186">
        <v>-0.59857546664990902</v>
      </c>
      <c r="DL149" s="186">
        <v>-0.45965926756950498</v>
      </c>
      <c r="DM149" s="186">
        <v>-0.48574163658324299</v>
      </c>
      <c r="DN149" s="186">
        <v>-0.40399490762313101</v>
      </c>
      <c r="DO149" s="186">
        <v>-0.34509755273674902</v>
      </c>
      <c r="DP149" s="186">
        <v>3.4468924250869999E-3</v>
      </c>
      <c r="DQ149" s="187">
        <v>93.593130663421306</v>
      </c>
      <c r="DR149" s="187">
        <v>91.839528327987495</v>
      </c>
      <c r="DS149" s="187">
        <v>96.117828962741797</v>
      </c>
      <c r="DT149" s="187">
        <v>99.444873569373001</v>
      </c>
      <c r="DU149" s="187">
        <v>99.136228459703503</v>
      </c>
      <c r="DV149" s="187">
        <v>99.742406990189707</v>
      </c>
      <c r="DW149" s="187">
        <v>101.330715405218</v>
      </c>
      <c r="DX149" s="187">
        <v>113.65553716773999</v>
      </c>
      <c r="DY149" s="187">
        <v>111.13105482539</v>
      </c>
      <c r="DZ149" s="113">
        <v>365</v>
      </c>
      <c r="EA149" s="113">
        <v>366</v>
      </c>
      <c r="EB149" s="113">
        <v>380</v>
      </c>
      <c r="EC149" s="113">
        <v>377</v>
      </c>
      <c r="ED149" s="113">
        <v>382</v>
      </c>
      <c r="EE149" s="113">
        <v>391</v>
      </c>
      <c r="EF149" s="113">
        <v>383</v>
      </c>
      <c r="EG149" s="113">
        <v>405</v>
      </c>
      <c r="EH149" s="113">
        <v>401</v>
      </c>
      <c r="EI149" s="112">
        <v>-1876.66301369863</v>
      </c>
      <c r="EJ149" s="112">
        <v>-1118.2404371584701</v>
      </c>
      <c r="EK149" s="112">
        <v>-1045.65789473684</v>
      </c>
      <c r="EL149" s="112">
        <v>-1275.6976127321</v>
      </c>
      <c r="EM149" s="112">
        <v>-1052.8141361256501</v>
      </c>
      <c r="EN149" s="112">
        <v>-1183.4271099744201</v>
      </c>
      <c r="EO149" s="112">
        <v>-505.45953002610997</v>
      </c>
      <c r="EP149" s="112">
        <v>-3724.1901234567899</v>
      </c>
      <c r="EQ149" s="114">
        <v>-3972.0149625935201</v>
      </c>
    </row>
    <row r="150" spans="1:147" x14ac:dyDescent="0.25">
      <c r="A150" s="110" t="s">
        <v>285</v>
      </c>
      <c r="B150" s="110">
        <v>5405</v>
      </c>
      <c r="C150" s="110"/>
      <c r="D150" s="185">
        <v>73.262556767262097</v>
      </c>
      <c r="E150" s="185">
        <v>99.488480855180399</v>
      </c>
      <c r="F150" s="185">
        <v>190.01561315668999</v>
      </c>
      <c r="G150" s="185">
        <v>130.557655328192</v>
      </c>
      <c r="H150" s="185">
        <v>-0.42996241038277</v>
      </c>
      <c r="I150" s="185">
        <v>130.61632865842</v>
      </c>
      <c r="J150" s="185">
        <v>6.4024057842641602</v>
      </c>
      <c r="K150" s="185">
        <v>103.277237159641</v>
      </c>
      <c r="L150" s="185">
        <v>290.96750416158</v>
      </c>
      <c r="M150" s="185">
        <v>11.699538564319701</v>
      </c>
      <c r="N150" s="185">
        <v>14.4333861307151</v>
      </c>
      <c r="O150" s="185">
        <v>15.8302560070686</v>
      </c>
      <c r="P150" s="185">
        <v>10.275653781186399</v>
      </c>
      <c r="Q150" s="185">
        <v>-3.47481652334607E-2</v>
      </c>
      <c r="R150" s="185">
        <v>18.175960463466001</v>
      </c>
      <c r="S150" s="185">
        <v>0.82359992078994604</v>
      </c>
      <c r="T150" s="185">
        <v>8.56819543200006</v>
      </c>
      <c r="U150" s="185">
        <v>23.105771424699601</v>
      </c>
      <c r="V150" s="186">
        <v>15.5042383817347</v>
      </c>
      <c r="W150" s="186">
        <v>15.834221534727901</v>
      </c>
      <c r="X150" s="186">
        <v>10.8802380281507</v>
      </c>
      <c r="Y150" s="186">
        <v>8.4488009922968601</v>
      </c>
      <c r="Z150" s="186">
        <v>9.1928399772004905</v>
      </c>
      <c r="AA150" s="186">
        <v>17.862623663224198</v>
      </c>
      <c r="AB150" s="186">
        <v>12.318026785863699</v>
      </c>
      <c r="AC150" s="186">
        <v>9.9498731610504798</v>
      </c>
      <c r="AD150" s="186">
        <v>9.7469383851807692</v>
      </c>
      <c r="AE150" s="186">
        <v>22.519242704538701</v>
      </c>
      <c r="AF150" s="186">
        <v>23.011617747803701</v>
      </c>
      <c r="AG150" s="186">
        <v>24.4986647888948</v>
      </c>
      <c r="AH150" s="186">
        <v>24.514366431525001</v>
      </c>
      <c r="AI150" s="186">
        <v>22.515337260061902</v>
      </c>
      <c r="AJ150" s="186">
        <v>25.614581411098701</v>
      </c>
      <c r="AK150" s="186">
        <v>29.136886313861101</v>
      </c>
      <c r="AL150" s="186">
        <v>28.220382274027699</v>
      </c>
      <c r="AM150" s="186">
        <v>23.436896140306999</v>
      </c>
      <c r="AN150" s="186">
        <v>-0.155626464204559</v>
      </c>
      <c r="AO150" s="186">
        <v>-0.39765575725713098</v>
      </c>
      <c r="AP150" s="186">
        <v>-0.56649908297724905</v>
      </c>
      <c r="AQ150" s="186">
        <v>-0.39180825804583203</v>
      </c>
      <c r="AR150" s="186">
        <v>-0.36669794085551499</v>
      </c>
      <c r="AS150" s="186">
        <v>-0.53462084234501905</v>
      </c>
      <c r="AT150" s="186">
        <v>-0.41317242778156099</v>
      </c>
      <c r="AU150" s="186">
        <v>-0.608344010609289</v>
      </c>
      <c r="AV150" s="186">
        <v>-1.0775880636608499</v>
      </c>
      <c r="AW150" s="186">
        <v>3.2462035166343099</v>
      </c>
      <c r="AX150" s="186">
        <v>4.9388669456966401</v>
      </c>
      <c r="AY150" s="186">
        <v>2.8305388363236501</v>
      </c>
      <c r="AZ150" s="186">
        <v>3.03831333424574</v>
      </c>
      <c r="BA150" s="186">
        <v>3.0947038748144902</v>
      </c>
      <c r="BB150" s="186">
        <v>2.9721896171236</v>
      </c>
      <c r="BC150" s="186">
        <v>3.5818238749755502</v>
      </c>
      <c r="BD150" s="186">
        <v>3.44077467605277</v>
      </c>
      <c r="BE150" s="186">
        <v>2.0778673751786099</v>
      </c>
      <c r="BF150" s="187">
        <v>109.04852888011899</v>
      </c>
      <c r="BG150" s="187">
        <v>110.00720890180899</v>
      </c>
      <c r="BH150" s="187">
        <v>114.19855156403899</v>
      </c>
      <c r="BI150" s="187">
        <v>107.348579699892</v>
      </c>
      <c r="BJ150" s="187">
        <v>96.621954084456604</v>
      </c>
      <c r="BK150" s="187">
        <v>117.190911462068</v>
      </c>
      <c r="BL150" s="187">
        <v>96.926090084871703</v>
      </c>
      <c r="BM150" s="187">
        <v>104.732964144817</v>
      </c>
      <c r="BN150" s="187">
        <v>124.922411400901</v>
      </c>
      <c r="BO150" s="186">
        <v>45.397851011639602</v>
      </c>
      <c r="BP150" s="186">
        <v>43.221994377346</v>
      </c>
      <c r="BQ150" s="186">
        <v>45.796279016138001</v>
      </c>
      <c r="BR150" s="186">
        <v>63.729675881754602</v>
      </c>
      <c r="BS150" s="186">
        <v>94.179050069280194</v>
      </c>
      <c r="BT150" s="186">
        <v>110.629217358086</v>
      </c>
      <c r="BU150" s="186">
        <v>87.679974866489204</v>
      </c>
      <c r="BV150" s="186">
        <v>74.446774644588899</v>
      </c>
      <c r="BW150" s="186">
        <v>104.621864601729</v>
      </c>
      <c r="BX150" s="186">
        <v>7.4033422983120802</v>
      </c>
      <c r="BY150" s="186">
        <v>7.4052686823379403</v>
      </c>
      <c r="BZ150" s="186">
        <v>6.7463340416501802</v>
      </c>
      <c r="CA150" s="186">
        <v>8.5986550252254794</v>
      </c>
      <c r="CB150" s="186">
        <v>10.253114875959101</v>
      </c>
      <c r="CC150" s="186">
        <v>11.675441675743301</v>
      </c>
      <c r="CD150" s="186">
        <v>9.0096031336576097</v>
      </c>
      <c r="CE150" s="186">
        <v>7.6304963403916499</v>
      </c>
      <c r="CF150" s="186">
        <v>10.6316931626324</v>
      </c>
      <c r="CG150" s="186">
        <v>15.769937301733499</v>
      </c>
      <c r="CH150" s="186">
        <v>16.606746202132101</v>
      </c>
      <c r="CI150" s="186">
        <v>14.9608529383299</v>
      </c>
      <c r="CJ150" s="186">
        <v>13.7694167614984</v>
      </c>
      <c r="CK150" s="186">
        <v>11.917027721372699</v>
      </c>
      <c r="CL150" s="186">
        <v>12.4590806333157</v>
      </c>
      <c r="CM150" s="186">
        <v>11.809084809358801</v>
      </c>
      <c r="CN150" s="186">
        <v>11.6083384949475</v>
      </c>
      <c r="CO150" s="186">
        <v>11.8108343310072</v>
      </c>
      <c r="CP150" s="113">
        <v>7.8199092769292804</v>
      </c>
      <c r="CQ150" s="113">
        <v>12.056256859789601</v>
      </c>
      <c r="CR150" s="113">
        <v>16.9933819915017</v>
      </c>
      <c r="CS150" s="113">
        <v>21.639877027442399</v>
      </c>
      <c r="CT150" s="113">
        <v>23.400011463844901</v>
      </c>
      <c r="CU150" s="113">
        <v>24.046353382986702</v>
      </c>
      <c r="CV150" s="113">
        <v>25.248650451937401</v>
      </c>
      <c r="CW150" s="113">
        <v>25.9823111202676</v>
      </c>
      <c r="CX150" s="113">
        <v>25.676111665643401</v>
      </c>
      <c r="CY150" s="186">
        <v>-0.46628653811748899</v>
      </c>
      <c r="CZ150" s="186">
        <v>-0.4176523572975</v>
      </c>
      <c r="DA150" s="186">
        <v>-0.45592451314652999</v>
      </c>
      <c r="DB150" s="186">
        <v>-0.41968630142825802</v>
      </c>
      <c r="DC150" s="186">
        <v>-0.37539411466563499</v>
      </c>
      <c r="DD150" s="186">
        <v>-0.45215133131256602</v>
      </c>
      <c r="DE150" s="186">
        <v>-0.454568908605605</v>
      </c>
      <c r="DF150" s="186">
        <v>-0.46399640647725798</v>
      </c>
      <c r="DG150" s="186">
        <v>-0.61512792396194604</v>
      </c>
      <c r="DH150" s="186">
        <v>1.89950188655468</v>
      </c>
      <c r="DI150" s="186">
        <v>2.71651536126996</v>
      </c>
      <c r="DJ150" s="186">
        <v>3.0412436859467298</v>
      </c>
      <c r="DK150" s="186">
        <v>3.27233804206515</v>
      </c>
      <c r="DL150" s="186">
        <v>3.4164505370579601</v>
      </c>
      <c r="DM150" s="186">
        <v>3.3539527433304199</v>
      </c>
      <c r="DN150" s="186">
        <v>3.1040006583634598</v>
      </c>
      <c r="DO150" s="186">
        <v>3.2228225681021501</v>
      </c>
      <c r="DP150" s="186">
        <v>2.9987438919173499</v>
      </c>
      <c r="DQ150" s="187">
        <v>105.304785290531</v>
      </c>
      <c r="DR150" s="187">
        <v>104.46166309941</v>
      </c>
      <c r="DS150" s="187">
        <v>103.35828199400299</v>
      </c>
      <c r="DT150" s="187">
        <v>105.15980316704299</v>
      </c>
      <c r="DU150" s="187">
        <v>106.907588161315</v>
      </c>
      <c r="DV150" s="187">
        <v>108.54149682222901</v>
      </c>
      <c r="DW150" s="187">
        <v>105.76530212049801</v>
      </c>
      <c r="DX150" s="187">
        <v>104.105588531461</v>
      </c>
      <c r="DY150" s="187">
        <v>107.547490764789</v>
      </c>
      <c r="DZ150" s="113">
        <v>1247</v>
      </c>
      <c r="EA150" s="113">
        <v>1248</v>
      </c>
      <c r="EB150" s="113">
        <v>1265</v>
      </c>
      <c r="EC150" s="113">
        <v>1342</v>
      </c>
      <c r="ED150" s="113">
        <v>1364</v>
      </c>
      <c r="EE150" s="113">
        <v>1332</v>
      </c>
      <c r="EF150" s="113">
        <v>1347</v>
      </c>
      <c r="EG150" s="113">
        <v>1378</v>
      </c>
      <c r="EH150" s="113">
        <v>1382</v>
      </c>
      <c r="EI150" s="112">
        <v>-1830.3263833199701</v>
      </c>
      <c r="EJ150" s="112">
        <v>-1822.2684294871799</v>
      </c>
      <c r="EK150" s="112">
        <v>-2472.47747035573</v>
      </c>
      <c r="EL150" s="112">
        <v>-2535.0335320417298</v>
      </c>
      <c r="EM150" s="112">
        <v>-1762.2976539589399</v>
      </c>
      <c r="EN150" s="112">
        <v>-2208.8003003003</v>
      </c>
      <c r="EO150" s="112">
        <v>-1128.8582034149999</v>
      </c>
      <c r="EP150" s="112">
        <v>-1127.0805515239499</v>
      </c>
      <c r="EQ150" s="114">
        <v>-2689.7315484804599</v>
      </c>
    </row>
    <row r="151" spans="1:147" x14ac:dyDescent="0.25">
      <c r="A151" s="110" t="s">
        <v>461</v>
      </c>
      <c r="B151" s="110">
        <v>5656</v>
      </c>
      <c r="C151" s="110"/>
      <c r="D151" s="185">
        <v>385.761888061847</v>
      </c>
      <c r="E151" s="185">
        <v>361.28283764608699</v>
      </c>
      <c r="F151" s="185">
        <v>96.8018718730317</v>
      </c>
      <c r="G151" s="185">
        <v>154.77087403526801</v>
      </c>
      <c r="H151" s="185">
        <v>333.03082678437301</v>
      </c>
      <c r="I151" s="185">
        <v>249.349711032203</v>
      </c>
      <c r="J151" s="185">
        <v>84.735388143715298</v>
      </c>
      <c r="K151" s="185">
        <v>9.1149419561619496</v>
      </c>
      <c r="L151" s="185">
        <v>136.81561312720001</v>
      </c>
      <c r="M151" s="185">
        <v>28.982703552086399</v>
      </c>
      <c r="N151" s="185">
        <v>15.877638869999799</v>
      </c>
      <c r="O151" s="185">
        <v>8.6960918385914105</v>
      </c>
      <c r="P151" s="185">
        <v>12.8178653518505</v>
      </c>
      <c r="Q151" s="185">
        <v>2.7987195995794898</v>
      </c>
      <c r="R151" s="185">
        <v>8.0023451832470691</v>
      </c>
      <c r="S151" s="185">
        <v>12.9190281507026</v>
      </c>
      <c r="T151" s="185">
        <v>0.76347069029056702</v>
      </c>
      <c r="U151" s="185">
        <v>19.0668541236716</v>
      </c>
      <c r="V151" s="186">
        <v>11.5635862097222</v>
      </c>
      <c r="W151" s="186">
        <v>7.7812155391785396</v>
      </c>
      <c r="X151" s="186">
        <v>9.0801058499573895</v>
      </c>
      <c r="Y151" s="186">
        <v>9.1396443698120606</v>
      </c>
      <c r="Z151" s="186">
        <v>3.2636954595701502</v>
      </c>
      <c r="AA151" s="186">
        <v>4.2217441269736096</v>
      </c>
      <c r="AB151" s="186">
        <v>16.096030921118</v>
      </c>
      <c r="AC151" s="186">
        <v>9.6312726993179094</v>
      </c>
      <c r="AD151" s="186">
        <v>18.424071946886901</v>
      </c>
      <c r="AE151" s="186">
        <v>77.130305869887806</v>
      </c>
      <c r="AF151" s="186">
        <v>82.688588499137097</v>
      </c>
      <c r="AG151" s="186">
        <v>81.924900088643</v>
      </c>
      <c r="AH151" s="186">
        <v>72.324323032446401</v>
      </c>
      <c r="AI151" s="186">
        <v>103.070560005244</v>
      </c>
      <c r="AJ151" s="186">
        <v>96.427845833836102</v>
      </c>
      <c r="AK151" s="186">
        <v>90.450202677669296</v>
      </c>
      <c r="AL151" s="186">
        <v>114.41190604091101</v>
      </c>
      <c r="AM151" s="186">
        <v>109.07119416410799</v>
      </c>
      <c r="AN151" s="186">
        <v>1.8472080777063999</v>
      </c>
      <c r="AO151" s="186">
        <v>1.9497329917454</v>
      </c>
      <c r="AP151" s="186">
        <v>1.7396032691088099</v>
      </c>
      <c r="AQ151" s="186">
        <v>1.54414668547018</v>
      </c>
      <c r="AR151" s="186">
        <v>1.23612177218224</v>
      </c>
      <c r="AS151" s="186">
        <v>1.23229246127678</v>
      </c>
      <c r="AT151" s="186">
        <v>0.98741787540322101</v>
      </c>
      <c r="AU151" s="186">
        <v>1.1806649357563801</v>
      </c>
      <c r="AV151" s="186">
        <v>0.80462804513015496</v>
      </c>
      <c r="AW151" s="186">
        <v>5.2393785525699803</v>
      </c>
      <c r="AX151" s="186">
        <v>5.9812833836194299</v>
      </c>
      <c r="AY151" s="186">
        <v>6.0042357340405097</v>
      </c>
      <c r="AZ151" s="186">
        <v>5.8567722947401304</v>
      </c>
      <c r="BA151" s="186">
        <v>6.0128782097103803</v>
      </c>
      <c r="BB151" s="186">
        <v>5.3191940910168798</v>
      </c>
      <c r="BC151" s="186">
        <v>4.4681498298076701</v>
      </c>
      <c r="BD151" s="186">
        <v>4.6548149897042803</v>
      </c>
      <c r="BE151" s="186">
        <v>3.6872973620404901</v>
      </c>
      <c r="BF151" s="187">
        <v>134.39150539188901</v>
      </c>
      <c r="BG151" s="187">
        <v>113.437958846149</v>
      </c>
      <c r="BH151" s="187">
        <v>104.636945443343</v>
      </c>
      <c r="BI151" s="187">
        <v>109.29587677758801</v>
      </c>
      <c r="BJ151" s="187">
        <v>98.060332300847307</v>
      </c>
      <c r="BK151" s="187">
        <v>104.07500102695499</v>
      </c>
      <c r="BL151" s="187">
        <v>110.42195411462799</v>
      </c>
      <c r="BM151" s="187">
        <v>97.360861221317705</v>
      </c>
      <c r="BN151" s="187">
        <v>119.30922714110901</v>
      </c>
      <c r="BO151" s="186">
        <v>77.437188549060096</v>
      </c>
      <c r="BP151" s="186">
        <v>115.96816302239</v>
      </c>
      <c r="BQ151" s="186">
        <v>131.432883108673</v>
      </c>
      <c r="BR151" s="186">
        <v>170.07844499122001</v>
      </c>
      <c r="BS151" s="186">
        <v>237.31016221860301</v>
      </c>
      <c r="BT151" s="186">
        <v>187.94763442874699</v>
      </c>
      <c r="BU151" s="186">
        <v>121.866373988185</v>
      </c>
      <c r="BV151" s="186">
        <v>100.52050976192299</v>
      </c>
      <c r="BW151" s="186">
        <v>105.612890547584</v>
      </c>
      <c r="BX151" s="186">
        <v>15.026073862404999</v>
      </c>
      <c r="BY151" s="186">
        <v>14.1192323954392</v>
      </c>
      <c r="BZ151" s="186">
        <v>13.772649332475</v>
      </c>
      <c r="CA151" s="186">
        <v>14.7615484253585</v>
      </c>
      <c r="CB151" s="186">
        <v>14.3577161683528</v>
      </c>
      <c r="CC151" s="186">
        <v>9.6252578062989596</v>
      </c>
      <c r="CD151" s="186">
        <v>9.1663380294323993</v>
      </c>
      <c r="CE151" s="186">
        <v>7.4724547513397903</v>
      </c>
      <c r="CF151" s="186">
        <v>9.3814640658376707</v>
      </c>
      <c r="CG151" s="186">
        <v>19.605748644239402</v>
      </c>
      <c r="CH151" s="186">
        <v>13.768733652096699</v>
      </c>
      <c r="CI151" s="186">
        <v>12.148985498187701</v>
      </c>
      <c r="CJ151" s="186">
        <v>10.385289002761301</v>
      </c>
      <c r="CK151" s="186">
        <v>8.1188445109538598</v>
      </c>
      <c r="CL151" s="186">
        <v>6.6520267191632101</v>
      </c>
      <c r="CM151" s="186">
        <v>8.6557470166173598</v>
      </c>
      <c r="CN151" s="186">
        <v>8.8021933763951807</v>
      </c>
      <c r="CO151" s="186">
        <v>11.0496650955016</v>
      </c>
      <c r="CP151" s="113">
        <v>99.470395502300093</v>
      </c>
      <c r="CQ151" s="113">
        <v>96.004556458080501</v>
      </c>
      <c r="CR151" s="113">
        <v>91.376581805689</v>
      </c>
      <c r="CS151" s="113">
        <v>83.048902764467599</v>
      </c>
      <c r="CT151" s="113">
        <v>83.200587555610994</v>
      </c>
      <c r="CU151" s="113">
        <v>87.3524917273634</v>
      </c>
      <c r="CV151" s="113">
        <v>88.935535210061701</v>
      </c>
      <c r="CW151" s="113">
        <v>95.623103138391798</v>
      </c>
      <c r="CX151" s="113">
        <v>103.031067361163</v>
      </c>
      <c r="CY151" s="186">
        <v>2.6009504777989698</v>
      </c>
      <c r="CZ151" s="186">
        <v>2.4732775194125098</v>
      </c>
      <c r="DA151" s="186">
        <v>2.1592851424091002</v>
      </c>
      <c r="DB151" s="186">
        <v>1.87768880088519</v>
      </c>
      <c r="DC151" s="186">
        <v>1.66856296077705</v>
      </c>
      <c r="DD151" s="186">
        <v>1.53666514632952</v>
      </c>
      <c r="DE151" s="186">
        <v>1.3350585385539699</v>
      </c>
      <c r="DF151" s="186">
        <v>1.2279263751387099</v>
      </c>
      <c r="DG151" s="186">
        <v>1.06819467866924</v>
      </c>
      <c r="DH151" s="186">
        <v>6.27928373126307</v>
      </c>
      <c r="DI151" s="186">
        <v>6.2891534958796003</v>
      </c>
      <c r="DJ151" s="186">
        <v>6.1536468517885297</v>
      </c>
      <c r="DK151" s="186">
        <v>5.8968963885538104</v>
      </c>
      <c r="DL151" s="186">
        <v>5.7985223041334404</v>
      </c>
      <c r="DM151" s="186">
        <v>5.8302340824789303</v>
      </c>
      <c r="DN151" s="186">
        <v>5.49713193229426</v>
      </c>
      <c r="DO151" s="186">
        <v>5.2253768067633501</v>
      </c>
      <c r="DP151" s="186">
        <v>4.7361158971100998</v>
      </c>
      <c r="DQ151" s="187">
        <v>112.80028358768</v>
      </c>
      <c r="DR151" s="187">
        <v>111.486891825182</v>
      </c>
      <c r="DS151" s="187">
        <v>110.838064768984</v>
      </c>
      <c r="DT151" s="187">
        <v>112.035203408321</v>
      </c>
      <c r="DU151" s="187">
        <v>111.393005747955</v>
      </c>
      <c r="DV151" s="187">
        <v>105.631967874484</v>
      </c>
      <c r="DW151" s="187">
        <v>105.26788346498</v>
      </c>
      <c r="DX151" s="187">
        <v>103.600108236446</v>
      </c>
      <c r="DY151" s="187">
        <v>106.059770427209</v>
      </c>
      <c r="DZ151" s="113">
        <v>3808</v>
      </c>
      <c r="EA151" s="113">
        <v>3884</v>
      </c>
      <c r="EB151" s="113">
        <v>3928</v>
      </c>
      <c r="EC151" s="113">
        <v>3991</v>
      </c>
      <c r="ED151" s="113">
        <v>4024</v>
      </c>
      <c r="EE151" s="113">
        <v>4068</v>
      </c>
      <c r="EF151" s="113">
        <v>4074</v>
      </c>
      <c r="EG151" s="113">
        <v>4101</v>
      </c>
      <c r="EH151" s="113">
        <v>4173</v>
      </c>
      <c r="EI151" s="112">
        <v>-355.96376050420201</v>
      </c>
      <c r="EJ151" s="112">
        <v>-913.19129763130798</v>
      </c>
      <c r="EK151" s="112">
        <v>-866.20570264765797</v>
      </c>
      <c r="EL151" s="112">
        <v>-1073.8656978201</v>
      </c>
      <c r="EM151" s="112">
        <v>-1158.8906560636201</v>
      </c>
      <c r="EN151" s="112">
        <v>-1381.94444444444</v>
      </c>
      <c r="EO151" s="112">
        <v>-1252.1357388316201</v>
      </c>
      <c r="EP151" s="112">
        <v>-841.93440624237996</v>
      </c>
      <c r="EQ151" s="114">
        <v>-1161.69757967889</v>
      </c>
    </row>
    <row r="152" spans="1:147" x14ac:dyDescent="0.25">
      <c r="A152" s="110" t="s">
        <v>284</v>
      </c>
      <c r="B152" s="110">
        <v>5819</v>
      </c>
      <c r="C152" s="110"/>
      <c r="D152" s="185">
        <v>4969.0305807395498</v>
      </c>
      <c r="E152" s="185">
        <v>320.01011699317201</v>
      </c>
      <c r="F152" s="185">
        <v>-219.585047078418</v>
      </c>
      <c r="G152" s="185">
        <v>631.27851851851801</v>
      </c>
      <c r="H152" s="185">
        <v>339.81657438562598</v>
      </c>
      <c r="I152" s="185">
        <v>65.909391819702904</v>
      </c>
      <c r="J152" s="185">
        <v>27.862003824644201</v>
      </c>
      <c r="K152" s="185">
        <v>100.706197332486</v>
      </c>
      <c r="L152" s="185">
        <v>17.562409550157501</v>
      </c>
      <c r="M152" s="185">
        <v>32.332184818922499</v>
      </c>
      <c r="N152" s="185">
        <v>30.409734205480198</v>
      </c>
      <c r="O152" s="185">
        <v>-1.63501669184997</v>
      </c>
      <c r="P152" s="185">
        <v>11.8253857210089</v>
      </c>
      <c r="Q152" s="185">
        <v>15.1753592392333</v>
      </c>
      <c r="R152" s="185">
        <v>2.4656798718594599</v>
      </c>
      <c r="S152" s="185">
        <v>16.976833924357901</v>
      </c>
      <c r="T152" s="185">
        <v>7.7265940405822597</v>
      </c>
      <c r="U152" s="185">
        <v>8.6443844245121095</v>
      </c>
      <c r="V152" s="186">
        <v>2.8280649191694098</v>
      </c>
      <c r="W152" s="186">
        <v>12.0146304074651</v>
      </c>
      <c r="X152" s="186">
        <v>2.7043464928467502</v>
      </c>
      <c r="Y152" s="186">
        <v>2.0802780186273901</v>
      </c>
      <c r="Z152" s="186">
        <v>5.0013792959251901</v>
      </c>
      <c r="AA152" s="186">
        <v>3.69386839083867</v>
      </c>
      <c r="AB152" s="186">
        <v>42.326972142533599</v>
      </c>
      <c r="AC152" s="186">
        <v>7.6765436089755701</v>
      </c>
      <c r="AD152" s="186">
        <v>35.130304423446603</v>
      </c>
      <c r="AE152" s="186">
        <v>0</v>
      </c>
      <c r="AF152" s="186">
        <v>0</v>
      </c>
      <c r="AG152" s="186">
        <v>0</v>
      </c>
      <c r="AH152" s="186">
        <v>9.79030998612717E-2</v>
      </c>
      <c r="AI152" s="186">
        <v>1.3556251817789E-2</v>
      </c>
      <c r="AJ152" s="186">
        <v>0.39757355370161701</v>
      </c>
      <c r="AK152" s="186">
        <v>0.99534421094456704</v>
      </c>
      <c r="AL152" s="186">
        <v>28.977938778541802</v>
      </c>
      <c r="AM152" s="186">
        <v>60.882180652584303</v>
      </c>
      <c r="AN152" s="186">
        <v>0.49794170958467698</v>
      </c>
      <c r="AO152" s="186">
        <v>0.18957275748996</v>
      </c>
      <c r="AP152" s="186">
        <v>-0.36813121449094499</v>
      </c>
      <c r="AQ152" s="186">
        <v>-0.42208848649080899</v>
      </c>
      <c r="AR152" s="186">
        <v>-0.73213504150632502</v>
      </c>
      <c r="AS152" s="186">
        <v>-0.66527629745142902</v>
      </c>
      <c r="AT152" s="186">
        <v>-0.74460951244573204</v>
      </c>
      <c r="AU152" s="186">
        <v>-0.87741613721781697</v>
      </c>
      <c r="AV152" s="186">
        <v>-0.73728762402678105</v>
      </c>
      <c r="AW152" s="186">
        <v>6.8003322408161999</v>
      </c>
      <c r="AX152" s="186">
        <v>5.9212069789528403</v>
      </c>
      <c r="AY152" s="186">
        <v>10.1546183497477</v>
      </c>
      <c r="AZ152" s="186">
        <v>2.1796415124799999</v>
      </c>
      <c r="BA152" s="186">
        <v>1.85620382915586</v>
      </c>
      <c r="BB152" s="186">
        <v>2.6070134677649199</v>
      </c>
      <c r="BC152" s="186">
        <v>5.3224294061877497</v>
      </c>
      <c r="BD152" s="186">
        <v>5.2569446347262696</v>
      </c>
      <c r="BE152" s="186">
        <v>5.7401978553523199</v>
      </c>
      <c r="BF152" s="187">
        <v>135.18960482896401</v>
      </c>
      <c r="BG152" s="187">
        <v>132.763472162277</v>
      </c>
      <c r="BH152" s="187">
        <v>89.160126464248194</v>
      </c>
      <c r="BI152" s="187">
        <v>110.160872080148</v>
      </c>
      <c r="BJ152" s="187">
        <v>114.399490494791</v>
      </c>
      <c r="BK152" s="187">
        <v>99.199820018288904</v>
      </c>
      <c r="BL152" s="187">
        <v>112.245760032568</v>
      </c>
      <c r="BM152" s="187">
        <v>101.617967055633</v>
      </c>
      <c r="BN152" s="187">
        <v>102.214857927042</v>
      </c>
      <c r="BO152" s="186">
        <v>88.146440886389399</v>
      </c>
      <c r="BP152" s="186">
        <v>111.170068727589</v>
      </c>
      <c r="BQ152" s="186">
        <v>111.634815003954</v>
      </c>
      <c r="BR152" s="186">
        <v>421.34298180009398</v>
      </c>
      <c r="BS152" s="186">
        <v>585.947003210915</v>
      </c>
      <c r="BT152" s="186">
        <v>289.55838521031598</v>
      </c>
      <c r="BU152" s="186">
        <v>64.1195236841736</v>
      </c>
      <c r="BV152" s="186">
        <v>70.141297652056494</v>
      </c>
      <c r="BW152" s="186">
        <v>41.711643944903301</v>
      </c>
      <c r="BX152" s="186">
        <v>16.960205114664198</v>
      </c>
      <c r="BY152" s="186">
        <v>13.239496094847601</v>
      </c>
      <c r="BZ152" s="186">
        <v>4.0141752209992898</v>
      </c>
      <c r="CA152" s="186">
        <v>12.6226574428589</v>
      </c>
      <c r="CB152" s="186">
        <v>18.900733672098699</v>
      </c>
      <c r="CC152" s="186">
        <v>11.7857532563234</v>
      </c>
      <c r="CD152" s="186">
        <v>9.2245164819938594</v>
      </c>
      <c r="CE152" s="186">
        <v>10.9367396480395</v>
      </c>
      <c r="CF152" s="186">
        <v>10.322274913169601</v>
      </c>
      <c r="CG152" s="186">
        <v>19.043454398950502</v>
      </c>
      <c r="CH152" s="186">
        <v>12.3509103451114</v>
      </c>
      <c r="CI152" s="186">
        <v>4.3061936793282003</v>
      </c>
      <c r="CJ152" s="186">
        <v>4.0811454423167799</v>
      </c>
      <c r="CK152" s="186">
        <v>4.6247454518134798</v>
      </c>
      <c r="CL152" s="186">
        <v>4.8137966354730297</v>
      </c>
      <c r="CM152" s="186">
        <v>13.997875338886701</v>
      </c>
      <c r="CN152" s="186">
        <v>14.898796550872801</v>
      </c>
      <c r="CO152" s="186">
        <v>21.659781624851998</v>
      </c>
      <c r="CP152" s="113">
        <v>1.8182773496220801</v>
      </c>
      <c r="CQ152" s="113">
        <v>1.96689877572306</v>
      </c>
      <c r="CR152" s="113">
        <v>2.2179577431898099</v>
      </c>
      <c r="CS152" s="113">
        <v>2.23183924398454</v>
      </c>
      <c r="CT152" s="113">
        <v>2.1116085962572698E-2</v>
      </c>
      <c r="CU152" s="113">
        <v>0.101408774206251</v>
      </c>
      <c r="CV152" s="113">
        <v>0.29969211607892599</v>
      </c>
      <c r="CW152" s="113">
        <v>5.9627795382812998</v>
      </c>
      <c r="CX152" s="113">
        <v>17.513130670941599</v>
      </c>
      <c r="CY152" s="186">
        <v>-0.268577042277234</v>
      </c>
      <c r="CZ152" s="186">
        <v>-6.5546509740898998E-2</v>
      </c>
      <c r="DA152" s="186">
        <v>-5.3684022674708003E-2</v>
      </c>
      <c r="DB152" s="186">
        <v>-3.8732122638334303E-2</v>
      </c>
      <c r="DC152" s="186">
        <v>-0.12155977892140001</v>
      </c>
      <c r="DD152" s="186">
        <v>-0.40748236272788402</v>
      </c>
      <c r="DE152" s="186">
        <v>-0.59024428408514495</v>
      </c>
      <c r="DF152" s="186">
        <v>-0.68740950534367695</v>
      </c>
      <c r="DG152" s="186">
        <v>-0.75134070917334705</v>
      </c>
      <c r="DH152" s="186">
        <v>9.9727079768756894</v>
      </c>
      <c r="DI152" s="186">
        <v>11.9401649097244</v>
      </c>
      <c r="DJ152" s="186">
        <v>5.0829777825157496</v>
      </c>
      <c r="DK152" s="186">
        <v>5.5871597360343701</v>
      </c>
      <c r="DL152" s="186">
        <v>5.3775873750288499</v>
      </c>
      <c r="DM152" s="186">
        <v>4.4209771187609297</v>
      </c>
      <c r="DN152" s="186">
        <v>4.31126445097855</v>
      </c>
      <c r="DO152" s="186">
        <v>3.41725010604639</v>
      </c>
      <c r="DP152" s="186">
        <v>4.1091968608152696</v>
      </c>
      <c r="DQ152" s="187">
        <v>102.738878625694</v>
      </c>
      <c r="DR152" s="187">
        <v>96.945670224942006</v>
      </c>
      <c r="DS152" s="187">
        <v>94.280514156319796</v>
      </c>
      <c r="DT152" s="187">
        <v>102.10734611465</v>
      </c>
      <c r="DU152" s="187">
        <v>115.47555662894101</v>
      </c>
      <c r="DV152" s="187">
        <v>107.4775273174</v>
      </c>
      <c r="DW152" s="187">
        <v>104.5183357515</v>
      </c>
      <c r="DX152" s="187">
        <v>107.333082073032</v>
      </c>
      <c r="DY152" s="187">
        <v>105.77727704073401</v>
      </c>
      <c r="DZ152" s="113">
        <v>266</v>
      </c>
      <c r="EA152" s="113">
        <v>287</v>
      </c>
      <c r="EB152" s="113">
        <v>339</v>
      </c>
      <c r="EC152" s="113">
        <v>338</v>
      </c>
      <c r="ED152" s="113">
        <v>359</v>
      </c>
      <c r="EE152" s="113">
        <v>341</v>
      </c>
      <c r="EF152" s="113">
        <v>376</v>
      </c>
      <c r="EG152" s="113">
        <v>396</v>
      </c>
      <c r="EH152" s="113">
        <v>407</v>
      </c>
      <c r="EI152" s="112">
        <v>-7574.0789473684199</v>
      </c>
      <c r="EJ152" s="112">
        <v>-8210.6515679442491</v>
      </c>
      <c r="EK152" s="112">
        <v>-6840.2654867256597</v>
      </c>
      <c r="EL152" s="112">
        <v>-7369.7781065088802</v>
      </c>
      <c r="EM152" s="112">
        <v>-7477.4902506963799</v>
      </c>
      <c r="EN152" s="112">
        <v>-7609.7272727272702</v>
      </c>
      <c r="EO152" s="112">
        <v>-4923.09840425532</v>
      </c>
      <c r="EP152" s="112">
        <v>-4676.7474747474698</v>
      </c>
      <c r="EQ152" s="114">
        <v>-2906.4717444717398</v>
      </c>
    </row>
    <row r="153" spans="1:147" x14ac:dyDescent="0.25">
      <c r="A153" s="110" t="s">
        <v>283</v>
      </c>
      <c r="B153" s="110">
        <v>5673</v>
      </c>
      <c r="C153" s="110"/>
      <c r="D153" s="185">
        <v>10.511251260408701</v>
      </c>
      <c r="E153" s="185">
        <v>356.80417029479497</v>
      </c>
      <c r="F153" s="185">
        <v>109.39078526992</v>
      </c>
      <c r="G153" s="185">
        <v>100</v>
      </c>
      <c r="H153" s="185">
        <v>63.785205416174499</v>
      </c>
      <c r="I153" s="185">
        <v>58.564524379052401</v>
      </c>
      <c r="J153" s="185">
        <v>261.76090608385402</v>
      </c>
      <c r="K153" s="185">
        <v>524.80463258429404</v>
      </c>
      <c r="L153" s="185">
        <v>100</v>
      </c>
      <c r="M153" s="185">
        <v>2.8141785304076699</v>
      </c>
      <c r="N153" s="185">
        <v>20.202096361782399</v>
      </c>
      <c r="O153" s="185">
        <v>19.313688152830199</v>
      </c>
      <c r="P153" s="185">
        <v>12.174631804254799</v>
      </c>
      <c r="Q153" s="185">
        <v>11.144145747540099</v>
      </c>
      <c r="R153" s="185">
        <v>3.32657062144076</v>
      </c>
      <c r="S153" s="185">
        <v>5.5119769934365896</v>
      </c>
      <c r="T153" s="185">
        <v>11.866715875244701</v>
      </c>
      <c r="U153" s="185">
        <v>4.4322383047208103</v>
      </c>
      <c r="V153" s="186">
        <v>24.2574252856821</v>
      </c>
      <c r="W153" s="186">
        <v>16.388004211679501</v>
      </c>
      <c r="X153" s="186">
        <v>29.517935683166598</v>
      </c>
      <c r="Y153" s="186">
        <v>5.1812345045908499</v>
      </c>
      <c r="Z153" s="186">
        <v>19.535085795786198</v>
      </c>
      <c r="AA153" s="186">
        <v>9.9358559800975605</v>
      </c>
      <c r="AB153" s="186">
        <v>4.1986182358662898</v>
      </c>
      <c r="AC153" s="186">
        <v>2.7137121037599901</v>
      </c>
      <c r="AD153" s="186">
        <v>5.5508928041911698</v>
      </c>
      <c r="AE153" s="186">
        <v>182.840760410711</v>
      </c>
      <c r="AF153" s="186">
        <v>161.630196303753</v>
      </c>
      <c r="AG153" s="186">
        <v>138.11137682268199</v>
      </c>
      <c r="AH153" s="186">
        <v>155.62062538622899</v>
      </c>
      <c r="AI153" s="186">
        <v>149.681085378641</v>
      </c>
      <c r="AJ153" s="186">
        <v>130.24237434998901</v>
      </c>
      <c r="AK153" s="186">
        <v>133.106075192475</v>
      </c>
      <c r="AL153" s="186">
        <v>131.55120874801</v>
      </c>
      <c r="AM153" s="186">
        <v>93.658733573496207</v>
      </c>
      <c r="AN153" s="186">
        <v>4.3419857960169503</v>
      </c>
      <c r="AO153" s="186">
        <v>2.7345889359431101</v>
      </c>
      <c r="AP153" s="186">
        <v>2.9763295239004299</v>
      </c>
      <c r="AQ153" s="186">
        <v>2.4828386379004601</v>
      </c>
      <c r="AR153" s="186">
        <v>2.51007388561837</v>
      </c>
      <c r="AS153" s="186">
        <v>1.8936479477831301</v>
      </c>
      <c r="AT153" s="186">
        <v>1.29338845057767</v>
      </c>
      <c r="AU153" s="186">
        <v>1.406410008168</v>
      </c>
      <c r="AV153" s="186">
        <v>1.08859212453424</v>
      </c>
      <c r="AW153" s="186">
        <v>10.1104247606375</v>
      </c>
      <c r="AX153" s="186">
        <v>7.3953654751912801</v>
      </c>
      <c r="AY153" s="186">
        <v>8.7769734811780893</v>
      </c>
      <c r="AZ153" s="186">
        <v>8.6285777617599102</v>
      </c>
      <c r="BA153" s="186">
        <v>8.7758717502278198</v>
      </c>
      <c r="BB153" s="186">
        <v>7.2621546062665603</v>
      </c>
      <c r="BC153" s="186">
        <v>6.5352150939109297</v>
      </c>
      <c r="BD153" s="186">
        <v>5.7003748149831397</v>
      </c>
      <c r="BE153" s="186">
        <v>3.4800973215341902</v>
      </c>
      <c r="BF153" s="187">
        <v>97.130524784929307</v>
      </c>
      <c r="BG153" s="187">
        <v>118.401136090905</v>
      </c>
      <c r="BH153" s="187">
        <v>115.624349707698</v>
      </c>
      <c r="BI153" s="187">
        <v>106.415624059396</v>
      </c>
      <c r="BJ153" s="187">
        <v>105.128537309023</v>
      </c>
      <c r="BK153" s="187">
        <v>97.998931095448697</v>
      </c>
      <c r="BL153" s="187">
        <v>100.27090442124501</v>
      </c>
      <c r="BM153" s="187">
        <v>108.193238588515</v>
      </c>
      <c r="BN153" s="187">
        <v>102.0832512791</v>
      </c>
      <c r="BO153" s="186">
        <v>57.516334733243198</v>
      </c>
      <c r="BP153" s="186">
        <v>73.861189073453403</v>
      </c>
      <c r="BQ153" s="186">
        <v>78.584382125648702</v>
      </c>
      <c r="BR153" s="186">
        <v>126.00299017146401</v>
      </c>
      <c r="BS153" s="186">
        <v>106.264056147247</v>
      </c>
      <c r="BT153" s="186">
        <v>144.75257499684599</v>
      </c>
      <c r="BU153" s="186">
        <v>120.834386218229</v>
      </c>
      <c r="BV153" s="186">
        <v>165.83081955185301</v>
      </c>
      <c r="BW153" s="186">
        <v>192.89397036783299</v>
      </c>
      <c r="BX153" s="186">
        <v>12.6406245959869</v>
      </c>
      <c r="BY153" s="186">
        <v>12.8076492839953</v>
      </c>
      <c r="BZ153" s="186">
        <v>14.7904969518196</v>
      </c>
      <c r="CA153" s="186">
        <v>14.130687038593001</v>
      </c>
      <c r="CB153" s="186">
        <v>13.7202606222897</v>
      </c>
      <c r="CC153" s="186">
        <v>13.217081996966501</v>
      </c>
      <c r="CD153" s="186">
        <v>10.123391948993101</v>
      </c>
      <c r="CE153" s="186">
        <v>8.6302170393348998</v>
      </c>
      <c r="CF153" s="186">
        <v>6.9457467632982004</v>
      </c>
      <c r="CG153" s="186">
        <v>21.4981103399925</v>
      </c>
      <c r="CH153" s="186">
        <v>19.294592786516699</v>
      </c>
      <c r="CI153" s="186">
        <v>23.211295005580499</v>
      </c>
      <c r="CJ153" s="186">
        <v>18.034714982403798</v>
      </c>
      <c r="CK153" s="186">
        <v>19.799012353497901</v>
      </c>
      <c r="CL153" s="186">
        <v>16.724290063095498</v>
      </c>
      <c r="CM153" s="186">
        <v>14.303606135537301</v>
      </c>
      <c r="CN153" s="186">
        <v>8.5485968877005298</v>
      </c>
      <c r="CO153" s="186">
        <v>8.2469395339726592</v>
      </c>
      <c r="CP153" s="113">
        <v>160.783855926972</v>
      </c>
      <c r="CQ153" s="113">
        <v>163.28787319665699</v>
      </c>
      <c r="CR153" s="113">
        <v>161.725785426714</v>
      </c>
      <c r="CS153" s="113">
        <v>160.24448216537601</v>
      </c>
      <c r="CT153" s="113">
        <v>156.59589015473799</v>
      </c>
      <c r="CU153" s="113">
        <v>146.69977789219701</v>
      </c>
      <c r="CV153" s="113">
        <v>140.69375013162201</v>
      </c>
      <c r="CW153" s="113">
        <v>139.28286887121399</v>
      </c>
      <c r="CX153" s="113">
        <v>124.53433622290601</v>
      </c>
      <c r="CY153" s="186">
        <v>4.4402089456831701</v>
      </c>
      <c r="CZ153" s="186">
        <v>3.8911785285743399</v>
      </c>
      <c r="DA153" s="186">
        <v>3.5439161898506502</v>
      </c>
      <c r="DB153" s="186">
        <v>3.24309149778062</v>
      </c>
      <c r="DC153" s="186">
        <v>2.9664459099640399</v>
      </c>
      <c r="DD153" s="186">
        <v>2.5144679179237399</v>
      </c>
      <c r="DE153" s="186">
        <v>2.2105978400080102</v>
      </c>
      <c r="DF153" s="186">
        <v>1.88533489554585</v>
      </c>
      <c r="DG153" s="186">
        <v>1.57769703596415</v>
      </c>
      <c r="DH153" s="186">
        <v>12.5961932739018</v>
      </c>
      <c r="DI153" s="186">
        <v>11.4433104471502</v>
      </c>
      <c r="DJ153" s="186">
        <v>9.1291236587332296</v>
      </c>
      <c r="DK153" s="186">
        <v>8.8489226517115895</v>
      </c>
      <c r="DL153" s="186">
        <v>8.6663082086618797</v>
      </c>
      <c r="DM153" s="186">
        <v>8.1317115136309503</v>
      </c>
      <c r="DN153" s="186">
        <v>7.9496847070860204</v>
      </c>
      <c r="DO153" s="186">
        <v>7.3062388551984698</v>
      </c>
      <c r="DP153" s="186">
        <v>6.0770591097320201</v>
      </c>
      <c r="DQ153" s="187">
        <v>104.69520324306001</v>
      </c>
      <c r="DR153" s="187">
        <v>105.547043183179</v>
      </c>
      <c r="DS153" s="187">
        <v>110.138574626775</v>
      </c>
      <c r="DT153" s="187">
        <v>109.319313970048</v>
      </c>
      <c r="DU153" s="187">
        <v>108.719757617356</v>
      </c>
      <c r="DV153" s="187">
        <v>108.22491895010199</v>
      </c>
      <c r="DW153" s="187">
        <v>104.58534039382501</v>
      </c>
      <c r="DX153" s="187">
        <v>103.315725078307</v>
      </c>
      <c r="DY153" s="187">
        <v>102.507733497877</v>
      </c>
      <c r="DZ153" s="113">
        <v>367</v>
      </c>
      <c r="EA153" s="113">
        <v>376</v>
      </c>
      <c r="EB153" s="113">
        <v>382</v>
      </c>
      <c r="EC153" s="113">
        <v>379</v>
      </c>
      <c r="ED153" s="113">
        <v>379</v>
      </c>
      <c r="EE153" s="113">
        <v>364</v>
      </c>
      <c r="EF153" s="113">
        <v>367</v>
      </c>
      <c r="EG153" s="113">
        <v>384</v>
      </c>
      <c r="EH153" s="113">
        <v>371</v>
      </c>
      <c r="EI153" s="112">
        <v>3876.3542234332399</v>
      </c>
      <c r="EJ153" s="112">
        <v>3255.2978723404299</v>
      </c>
      <c r="EK153" s="112">
        <v>3146.5</v>
      </c>
      <c r="EL153" s="112">
        <v>2762.68073878628</v>
      </c>
      <c r="EM153" s="112">
        <v>2966.2295514511902</v>
      </c>
      <c r="EN153" s="112">
        <v>3179.2637362637402</v>
      </c>
      <c r="EO153" s="112">
        <v>3026.01907356948</v>
      </c>
      <c r="EP153" s="112">
        <v>2545.03125</v>
      </c>
      <c r="EQ153" s="114">
        <v>2161.3369272237201</v>
      </c>
    </row>
    <row r="154" spans="1:147" x14ac:dyDescent="0.25">
      <c r="A154" s="110" t="s">
        <v>282</v>
      </c>
      <c r="B154" s="110">
        <v>5885</v>
      </c>
      <c r="C154" s="110"/>
      <c r="D154" s="185">
        <v>-1075.4883790961801</v>
      </c>
      <c r="E154" s="185">
        <v>-54.553384729898603</v>
      </c>
      <c r="F154" s="185">
        <v>45189.012747478802</v>
      </c>
      <c r="G154" s="185">
        <v>-1535.2412658891001</v>
      </c>
      <c r="H154" s="185">
        <v>390.848811416243</v>
      </c>
      <c r="I154" s="185">
        <v>183.78388887379299</v>
      </c>
      <c r="J154" s="185">
        <v>53.667170489391196</v>
      </c>
      <c r="K154" s="185">
        <v>213.076753105406</v>
      </c>
      <c r="L154" s="185">
        <v>709.49567060611503</v>
      </c>
      <c r="M154" s="185">
        <v>-8.3735845706056793</v>
      </c>
      <c r="N154" s="185">
        <v>-2.2163997388019498</v>
      </c>
      <c r="O154" s="185">
        <v>54.176563221758201</v>
      </c>
      <c r="P154" s="185">
        <v>-75.953978700619402</v>
      </c>
      <c r="Q154" s="185">
        <v>8.5571768052242199</v>
      </c>
      <c r="R154" s="185">
        <v>8.7858897028642193</v>
      </c>
      <c r="S154" s="185">
        <v>1.7614928746468701</v>
      </c>
      <c r="T154" s="185">
        <v>4.4634370223492903</v>
      </c>
      <c r="U154" s="185">
        <v>10.196620758537</v>
      </c>
      <c r="V154" s="186">
        <v>0.71330205452906503</v>
      </c>
      <c r="W154" s="186">
        <v>3.8227738280482599</v>
      </c>
      <c r="X154" s="186">
        <v>0.26094933886020399</v>
      </c>
      <c r="Y154" s="186">
        <v>2.7348410158023202</v>
      </c>
      <c r="Z154" s="186">
        <v>2.6426207511823501</v>
      </c>
      <c r="AA154" s="186">
        <v>5.3529839681522002</v>
      </c>
      <c r="AB154" s="186">
        <v>3.23310123212433</v>
      </c>
      <c r="AC154" s="186">
        <v>2.1455765340555502</v>
      </c>
      <c r="AD154" s="186">
        <v>1.57513889906301</v>
      </c>
      <c r="AE154" s="186">
        <v>28.745025117577399</v>
      </c>
      <c r="AF154" s="186">
        <v>52.838636506178901</v>
      </c>
      <c r="AG154" s="186">
        <v>26.213818116652401</v>
      </c>
      <c r="AH154" s="186">
        <v>37.3371811030812</v>
      </c>
      <c r="AI154" s="186">
        <v>20.326425034714699</v>
      </c>
      <c r="AJ154" s="186">
        <v>42.214646756118597</v>
      </c>
      <c r="AK154" s="186">
        <v>95.991362543552299</v>
      </c>
      <c r="AL154" s="186">
        <v>106.62450847228401</v>
      </c>
      <c r="AM154" s="186">
        <v>88.426908987191993</v>
      </c>
      <c r="AN154" s="186">
        <v>0.26163170843837902</v>
      </c>
      <c r="AO154" s="186">
        <v>0.15257750056482</v>
      </c>
      <c r="AP154" s="186">
        <v>-3.5587895237310398</v>
      </c>
      <c r="AQ154" s="186">
        <v>-0.14639897718624501</v>
      </c>
      <c r="AR154" s="186">
        <v>-0.485574759368607</v>
      </c>
      <c r="AS154" s="186">
        <v>-2.1454039363253199</v>
      </c>
      <c r="AT154" s="186">
        <v>-0.34898274133840401</v>
      </c>
      <c r="AU154" s="186">
        <v>-5.7327849115540598E-2</v>
      </c>
      <c r="AV154" s="186">
        <v>-0.24411605342904799</v>
      </c>
      <c r="AW154" s="186">
        <v>3.2461407992203402</v>
      </c>
      <c r="AX154" s="186">
        <v>2.7971060834210699</v>
      </c>
      <c r="AY154" s="186">
        <v>-2.42284558763994</v>
      </c>
      <c r="AZ154" s="186">
        <v>2.04976777044407</v>
      </c>
      <c r="BA154" s="186">
        <v>1.56981706196506</v>
      </c>
      <c r="BB154" s="186">
        <v>-0.210417295548571</v>
      </c>
      <c r="BC154" s="186">
        <v>1.8288524879230601</v>
      </c>
      <c r="BD154" s="186">
        <v>1.99435585741445</v>
      </c>
      <c r="BE154" s="186">
        <v>1.6357533848974599</v>
      </c>
      <c r="BF154" s="187">
        <v>89.8003851921181</v>
      </c>
      <c r="BG154" s="187">
        <v>94.3686558030127</v>
      </c>
      <c r="BH154" s="187">
        <v>196.49387418979799</v>
      </c>
      <c r="BI154" s="187">
        <v>56.132428542895298</v>
      </c>
      <c r="BJ154" s="187">
        <v>106.953912036585</v>
      </c>
      <c r="BK154" s="187">
        <v>107.35477249110799</v>
      </c>
      <c r="BL154" s="187">
        <v>99.585391937431694</v>
      </c>
      <c r="BM154" s="187">
        <v>102.471354479892</v>
      </c>
      <c r="BN154" s="187">
        <v>109.071183915847</v>
      </c>
      <c r="BO154" s="186">
        <v>177.98286281076801</v>
      </c>
      <c r="BP154" s="186">
        <v>149.21938987052599</v>
      </c>
      <c r="BQ154" s="186">
        <v>1246.1065157401599</v>
      </c>
      <c r="BR154" s="186">
        <v>295.85485062790298</v>
      </c>
      <c r="BS154" s="186">
        <v>296.65165110827598</v>
      </c>
      <c r="BT154" s="186">
        <v>316.73619897922498</v>
      </c>
      <c r="BU154" s="186">
        <v>347.36631790051098</v>
      </c>
      <c r="BV154" s="186">
        <v>-262.09239969164202</v>
      </c>
      <c r="BW154" s="186">
        <v>257.86968514684003</v>
      </c>
      <c r="BX154" s="186">
        <v>4.7384743370804303</v>
      </c>
      <c r="BY154" s="186">
        <v>4.0582205661764696</v>
      </c>
      <c r="BZ154" s="186">
        <v>20.890833430557102</v>
      </c>
      <c r="CA154" s="186">
        <v>5.9112080011071697</v>
      </c>
      <c r="CB154" s="186">
        <v>5.9807462635217998</v>
      </c>
      <c r="CC154" s="186">
        <v>8.5379460487709409</v>
      </c>
      <c r="CD154" s="186">
        <v>9.0054216289518791</v>
      </c>
      <c r="CE154" s="186">
        <v>-8.9847688197672593</v>
      </c>
      <c r="CF154" s="186">
        <v>6.9951126567811901</v>
      </c>
      <c r="CG154" s="186">
        <v>2.9375333005022002</v>
      </c>
      <c r="CH154" s="186">
        <v>2.8659664428710001</v>
      </c>
      <c r="CI154" s="186">
        <v>2.1844824252285302</v>
      </c>
      <c r="CJ154" s="186">
        <v>2.14622708204302</v>
      </c>
      <c r="CK154" s="186">
        <v>2.1577259923205898</v>
      </c>
      <c r="CL154" s="186">
        <v>2.9905234583730098</v>
      </c>
      <c r="CM154" s="186">
        <v>2.8967281432147698</v>
      </c>
      <c r="CN154" s="186">
        <v>3.1733918390462801</v>
      </c>
      <c r="CO154" s="186">
        <v>2.9720057576905199</v>
      </c>
      <c r="CP154" s="113">
        <v>31.705480496377401</v>
      </c>
      <c r="CQ154" s="113">
        <v>33.652742010780997</v>
      </c>
      <c r="CR154" s="113">
        <v>32.377739236000899</v>
      </c>
      <c r="CS154" s="113">
        <v>33.353090629377903</v>
      </c>
      <c r="CT154" s="113">
        <v>31.309465879552199</v>
      </c>
      <c r="CU154" s="113">
        <v>33.659600319516102</v>
      </c>
      <c r="CV154" s="113">
        <v>40.8128664692412</v>
      </c>
      <c r="CW154" s="113">
        <v>59.485374977930597</v>
      </c>
      <c r="CX154" s="113">
        <v>69.896426793874596</v>
      </c>
      <c r="CY154" s="186">
        <v>0.58469811085120005</v>
      </c>
      <c r="CZ154" s="186">
        <v>0.43824772054600603</v>
      </c>
      <c r="DA154" s="186">
        <v>-1.06386935151573</v>
      </c>
      <c r="DB154" s="186">
        <v>-1.1631167497311701</v>
      </c>
      <c r="DC154" s="186">
        <v>-1.26469225864223</v>
      </c>
      <c r="DD154" s="186">
        <v>-1.6425934297012099</v>
      </c>
      <c r="DE154" s="186">
        <v>-1.69480442821572</v>
      </c>
      <c r="DF154" s="186">
        <v>-0.66266759611251203</v>
      </c>
      <c r="DG154" s="186">
        <v>-0.65736855390985105</v>
      </c>
      <c r="DH154" s="186">
        <v>3.0940298294843598</v>
      </c>
      <c r="DI154" s="186">
        <v>3.1799300402612301</v>
      </c>
      <c r="DJ154" s="186">
        <v>1.1351293149683299</v>
      </c>
      <c r="DK154" s="186">
        <v>0.93067581718264103</v>
      </c>
      <c r="DL154" s="186">
        <v>0.72926489672463701</v>
      </c>
      <c r="DM154" s="186">
        <v>0.199393401479177</v>
      </c>
      <c r="DN154" s="186">
        <v>8.5299843249028104E-2</v>
      </c>
      <c r="DO154" s="186">
        <v>1.4153125066485599</v>
      </c>
      <c r="DP154" s="186">
        <v>1.35514931989308</v>
      </c>
      <c r="DQ154" s="187">
        <v>102.279966319358</v>
      </c>
      <c r="DR154" s="187">
        <v>101.102881229061</v>
      </c>
      <c r="DS154" s="187">
        <v>120.559724942429</v>
      </c>
      <c r="DT154" s="187">
        <v>102.28166268955199</v>
      </c>
      <c r="DU154" s="187">
        <v>102.547682928219</v>
      </c>
      <c r="DV154" s="187">
        <v>105.54394670662801</v>
      </c>
      <c r="DW154" s="187">
        <v>106.341272081279</v>
      </c>
      <c r="DX154" s="187">
        <v>90.039190430767107</v>
      </c>
      <c r="DY154" s="187">
        <v>105.243875868424</v>
      </c>
      <c r="DZ154" s="113">
        <v>1452</v>
      </c>
      <c r="EA154" s="113">
        <v>1475</v>
      </c>
      <c r="EB154" s="113">
        <v>1493</v>
      </c>
      <c r="EC154" s="113">
        <v>1488</v>
      </c>
      <c r="ED154" s="113">
        <v>1549</v>
      </c>
      <c r="EE154" s="113">
        <v>1536</v>
      </c>
      <c r="EF154" s="113">
        <v>1544</v>
      </c>
      <c r="EG154" s="113">
        <v>1670</v>
      </c>
      <c r="EH154" s="113">
        <v>1805</v>
      </c>
      <c r="EI154" s="112">
        <v>-129.85606060606099</v>
      </c>
      <c r="EJ154" s="112">
        <v>178.61152542372901</v>
      </c>
      <c r="EK154" s="112">
        <v>-5789.2163429336897</v>
      </c>
      <c r="EL154" s="112">
        <v>-1464.07930107527</v>
      </c>
      <c r="EM154" s="112">
        <v>-1797.45319561007</v>
      </c>
      <c r="EN154" s="112">
        <v>-2052.5501302083298</v>
      </c>
      <c r="EO154" s="112">
        <v>-1961.53691709845</v>
      </c>
      <c r="EP154" s="112">
        <v>-1937.0341317365301</v>
      </c>
      <c r="EQ154" s="114">
        <v>-2300.3163434902999</v>
      </c>
    </row>
    <row r="155" spans="1:147" x14ac:dyDescent="0.25">
      <c r="A155" s="110" t="s">
        <v>281</v>
      </c>
      <c r="B155" s="110">
        <v>5804</v>
      </c>
      <c r="C155" s="110"/>
      <c r="D155" s="185">
        <v>217.188201448656</v>
      </c>
      <c r="E155" s="185">
        <v>94.878675046180604</v>
      </c>
      <c r="F155" s="185">
        <v>471.06818547366601</v>
      </c>
      <c r="G155" s="185">
        <v>201.963910290695</v>
      </c>
      <c r="H155" s="185">
        <v>182.978336087461</v>
      </c>
      <c r="I155" s="185">
        <v>96.746087520629999</v>
      </c>
      <c r="J155" s="185">
        <v>9.3956193252220803</v>
      </c>
      <c r="K155" s="185">
        <v>93.510616824813596</v>
      </c>
      <c r="L155" s="185">
        <v>46.5119638224377</v>
      </c>
      <c r="M155" s="185">
        <v>16.8635261222453</v>
      </c>
      <c r="N155" s="185">
        <v>11.932281067967899</v>
      </c>
      <c r="O155" s="185">
        <v>5.8671899021961602</v>
      </c>
      <c r="P155" s="185">
        <v>4.9653110377350904</v>
      </c>
      <c r="Q155" s="185">
        <v>4.8738757999458402</v>
      </c>
      <c r="R155" s="185">
        <v>4.6713963838579904</v>
      </c>
      <c r="S155" s="185">
        <v>1.5015003986045901</v>
      </c>
      <c r="T155" s="185">
        <v>8.7550502400130892</v>
      </c>
      <c r="U155" s="185">
        <v>7.4410564164210502</v>
      </c>
      <c r="V155" s="186">
        <v>9.5357016511960992</v>
      </c>
      <c r="W155" s="186">
        <v>13.3963263623606</v>
      </c>
      <c r="X155" s="186">
        <v>2.6105861348150299</v>
      </c>
      <c r="Y155" s="186">
        <v>2.65721472361736</v>
      </c>
      <c r="Z155" s="186">
        <v>3.1262397394466199</v>
      </c>
      <c r="AA155" s="186">
        <v>4.8209382832780703</v>
      </c>
      <c r="AB155" s="186">
        <v>14.4216569923567</v>
      </c>
      <c r="AC155" s="186">
        <v>18.720708909402202</v>
      </c>
      <c r="AD155" s="186">
        <v>16.603090894481401</v>
      </c>
      <c r="AE155" s="186">
        <v>85.582782171713603</v>
      </c>
      <c r="AF155" s="186">
        <v>96.288711280074295</v>
      </c>
      <c r="AG155" s="186">
        <v>93.320806572879306</v>
      </c>
      <c r="AH155" s="186">
        <v>80.219789193691994</v>
      </c>
      <c r="AI155" s="186">
        <v>83.415842540586695</v>
      </c>
      <c r="AJ155" s="186">
        <v>82.089068275614295</v>
      </c>
      <c r="AK155" s="186">
        <v>114.23419256083299</v>
      </c>
      <c r="AL155" s="186">
        <v>116.241058627089</v>
      </c>
      <c r="AM155" s="186">
        <v>124.667218566294</v>
      </c>
      <c r="AN155" s="186">
        <v>0.49444203817195898</v>
      </c>
      <c r="AO155" s="186">
        <v>0.313026321052359</v>
      </c>
      <c r="AP155" s="186">
        <v>0.45765879343793497</v>
      </c>
      <c r="AQ155" s="186">
        <v>0.26520518608132199</v>
      </c>
      <c r="AR155" s="186">
        <v>-0.39247973583203599</v>
      </c>
      <c r="AS155" s="186">
        <v>-4.9766101184959798E-2</v>
      </c>
      <c r="AT155" s="186">
        <v>-0.267033370487338</v>
      </c>
      <c r="AU155" s="186">
        <v>7.17995716095845E-2</v>
      </c>
      <c r="AV155" s="186">
        <v>-0.42452949332098899</v>
      </c>
      <c r="AW155" s="186">
        <v>7.7395987878127102</v>
      </c>
      <c r="AX155" s="186">
        <v>15.163139082250799</v>
      </c>
      <c r="AY155" s="186">
        <v>10.3119071636703</v>
      </c>
      <c r="AZ155" s="186">
        <v>5.0971944753790401</v>
      </c>
      <c r="BA155" s="186">
        <v>4.2636797950569596</v>
      </c>
      <c r="BB155" s="186">
        <v>2.8718460123432998</v>
      </c>
      <c r="BC155" s="186">
        <v>2.1713641228440901</v>
      </c>
      <c r="BD155" s="186">
        <v>7.9938952120182396</v>
      </c>
      <c r="BE155" s="186">
        <v>6.6036093022126998</v>
      </c>
      <c r="BF155" s="187">
        <v>110.641946413545</v>
      </c>
      <c r="BG155" s="187">
        <v>97.164883984972306</v>
      </c>
      <c r="BH155" s="187">
        <v>96.165802103979601</v>
      </c>
      <c r="BI155" s="187">
        <v>100.133496303153</v>
      </c>
      <c r="BJ155" s="187">
        <v>100.218186572427</v>
      </c>
      <c r="BK155" s="187">
        <v>101.780947794594</v>
      </c>
      <c r="BL155" s="187">
        <v>99.071795719684403</v>
      </c>
      <c r="BM155" s="187">
        <v>100.839961387014</v>
      </c>
      <c r="BN155" s="187">
        <v>100.41462629636401</v>
      </c>
      <c r="BO155" s="186">
        <v>115.60476634764299</v>
      </c>
      <c r="BP155" s="186">
        <v>113.694430605733</v>
      </c>
      <c r="BQ155" s="186">
        <v>138.55872871955501</v>
      </c>
      <c r="BR155" s="186">
        <v>267.38460704743898</v>
      </c>
      <c r="BS155" s="186">
        <v>168.93630962683301</v>
      </c>
      <c r="BT155" s="186">
        <v>136.34732266573999</v>
      </c>
      <c r="BU155" s="186">
        <v>73.337618598010394</v>
      </c>
      <c r="BV155" s="186">
        <v>67.168966948749002</v>
      </c>
      <c r="BW155" s="186">
        <v>54.204228586426098</v>
      </c>
      <c r="BX155" s="186">
        <v>16.145580900359398</v>
      </c>
      <c r="BY155" s="186">
        <v>15.818428481652701</v>
      </c>
      <c r="BZ155" s="186">
        <v>15.2860854467701</v>
      </c>
      <c r="CA155" s="186">
        <v>14.4221596671809</v>
      </c>
      <c r="CB155" s="186">
        <v>9.0011773986461598</v>
      </c>
      <c r="CC155" s="186">
        <v>6.3934160666053304</v>
      </c>
      <c r="CD155" s="186">
        <v>4.2642211599162501</v>
      </c>
      <c r="CE155" s="186">
        <v>4.9398310589617402</v>
      </c>
      <c r="CF155" s="186">
        <v>5.4183463947364299</v>
      </c>
      <c r="CG155" s="186">
        <v>17.6217091787098</v>
      </c>
      <c r="CH155" s="186">
        <v>17.510320857575302</v>
      </c>
      <c r="CI155" s="186">
        <v>14.238750981220701</v>
      </c>
      <c r="CJ155" s="186">
        <v>7.5952817710710203</v>
      </c>
      <c r="CK155" s="186">
        <v>6.2693114779458501</v>
      </c>
      <c r="CL155" s="186">
        <v>5.3031861451012503</v>
      </c>
      <c r="CM155" s="186">
        <v>6.16690545669928</v>
      </c>
      <c r="CN155" s="186">
        <v>9.5724667252652402</v>
      </c>
      <c r="CO155" s="186">
        <v>12.215034856889099</v>
      </c>
      <c r="CP155" s="113">
        <v>101.085303957495</v>
      </c>
      <c r="CQ155" s="113">
        <v>98.383577747403905</v>
      </c>
      <c r="CR155" s="113">
        <v>95.415881125265102</v>
      </c>
      <c r="CS155" s="113">
        <v>87.766789625859204</v>
      </c>
      <c r="CT155" s="113">
        <v>87.455214713722299</v>
      </c>
      <c r="CU155" s="113">
        <v>86.792373285445706</v>
      </c>
      <c r="CV155" s="113">
        <v>91.300326071336798</v>
      </c>
      <c r="CW155" s="113">
        <v>96.238892139415597</v>
      </c>
      <c r="CX155" s="113">
        <v>104.911148594419</v>
      </c>
      <c r="CY155" s="186">
        <v>1.2043882998208999</v>
      </c>
      <c r="CZ155" s="186">
        <v>0.92732943117309397</v>
      </c>
      <c r="DA155" s="186">
        <v>0.68397684799733505</v>
      </c>
      <c r="DB155" s="186">
        <v>0.54624156467643403</v>
      </c>
      <c r="DC155" s="186">
        <v>0.22739322794800801</v>
      </c>
      <c r="DD155" s="186">
        <v>0.112709981227128</v>
      </c>
      <c r="DE155" s="186">
        <v>-1.04777878799796E-2</v>
      </c>
      <c r="DF155" s="186">
        <v>-7.3743983947966399E-2</v>
      </c>
      <c r="DG155" s="186">
        <v>-0.20876638600612801</v>
      </c>
      <c r="DH155" s="186">
        <v>12.75775962644</v>
      </c>
      <c r="DI155" s="186">
        <v>14.076129280218501</v>
      </c>
      <c r="DJ155" s="186">
        <v>14.446014418067</v>
      </c>
      <c r="DK155" s="186">
        <v>13.3396884216535</v>
      </c>
      <c r="DL155" s="186">
        <v>8.3547236819427901</v>
      </c>
      <c r="DM155" s="186">
        <v>7.3903933491685496</v>
      </c>
      <c r="DN155" s="186">
        <v>4.7772389893629503</v>
      </c>
      <c r="DO155" s="186">
        <v>4.5049184653802401</v>
      </c>
      <c r="DP155" s="186">
        <v>4.7932308694398102</v>
      </c>
      <c r="DQ155" s="187">
        <v>104.813243817117</v>
      </c>
      <c r="DR155" s="187">
        <v>102.74285261126801</v>
      </c>
      <c r="DS155" s="187">
        <v>101.54763456848001</v>
      </c>
      <c r="DT155" s="187">
        <v>101.655679067268</v>
      </c>
      <c r="DU155" s="187">
        <v>100.88155034541001</v>
      </c>
      <c r="DV155" s="187">
        <v>99.123483447924698</v>
      </c>
      <c r="DW155" s="187">
        <v>99.479230587722995</v>
      </c>
      <c r="DX155" s="187">
        <v>100.36247776554001</v>
      </c>
      <c r="DY155" s="187">
        <v>100.418089852794</v>
      </c>
      <c r="DZ155" s="113">
        <v>1413</v>
      </c>
      <c r="EA155" s="113">
        <v>1469</v>
      </c>
      <c r="EB155" s="113">
        <v>1518</v>
      </c>
      <c r="EC155" s="113">
        <v>1545</v>
      </c>
      <c r="ED155" s="113">
        <v>1532</v>
      </c>
      <c r="EE155" s="113">
        <v>1586</v>
      </c>
      <c r="EF155" s="113">
        <v>1591</v>
      </c>
      <c r="EG155" s="113">
        <v>1602</v>
      </c>
      <c r="EH155" s="113">
        <v>1603</v>
      </c>
      <c r="EI155" s="112">
        <v>-466.77494692144398</v>
      </c>
      <c r="EJ155" s="112">
        <v>-420.14976174268202</v>
      </c>
      <c r="EK155" s="112">
        <v>-602.64229249011896</v>
      </c>
      <c r="EL155" s="112">
        <v>-711.67896440129402</v>
      </c>
      <c r="EM155" s="112">
        <v>-818.94060052219299</v>
      </c>
      <c r="EN155" s="112">
        <v>-784.24211853720101</v>
      </c>
      <c r="EO155" s="112">
        <v>-38.382149591451899</v>
      </c>
      <c r="EP155" s="112">
        <v>-8.0886392009987507</v>
      </c>
      <c r="EQ155" s="114">
        <v>375.502183406114</v>
      </c>
    </row>
    <row r="156" spans="1:147" x14ac:dyDescent="0.25">
      <c r="A156" s="110" t="s">
        <v>280</v>
      </c>
      <c r="B156" s="110">
        <v>5806</v>
      </c>
      <c r="C156" s="110"/>
      <c r="D156" s="185">
        <v>39.0432387085974</v>
      </c>
      <c r="E156" s="185">
        <v>839.06498973985197</v>
      </c>
      <c r="F156" s="185">
        <v>63.184399836968602</v>
      </c>
      <c r="G156" s="185">
        <v>52.4308019218266</v>
      </c>
      <c r="H156" s="185">
        <v>324.454706106402</v>
      </c>
      <c r="I156" s="185">
        <v>11.0993849715846</v>
      </c>
      <c r="J156" s="185">
        <v>221.911363745703</v>
      </c>
      <c r="K156" s="185">
        <v>109.701858222743</v>
      </c>
      <c r="L156" s="185">
        <v>757.50522679842197</v>
      </c>
      <c r="M156" s="185">
        <v>3.7081623281827198</v>
      </c>
      <c r="N156" s="185">
        <v>27.953188496104801</v>
      </c>
      <c r="O156" s="185">
        <v>9.7482116862150594</v>
      </c>
      <c r="P156" s="185">
        <v>8.9320354192006501</v>
      </c>
      <c r="Q156" s="185">
        <v>23.4690053874941</v>
      </c>
      <c r="R156" s="185">
        <v>0.78372744554887996</v>
      </c>
      <c r="S156" s="185">
        <v>10.509583481109299</v>
      </c>
      <c r="T156" s="185">
        <v>14.031726126822599</v>
      </c>
      <c r="U156" s="185">
        <v>19.9443252594535</v>
      </c>
      <c r="V156" s="186">
        <v>10.181111176244199</v>
      </c>
      <c r="W156" s="186">
        <v>4.8299213860545303</v>
      </c>
      <c r="X156" s="186">
        <v>16.2561253549828</v>
      </c>
      <c r="Y156" s="186">
        <v>16.184479960950501</v>
      </c>
      <c r="Z156" s="186">
        <v>8.9630425219161296</v>
      </c>
      <c r="AA156" s="186">
        <v>7.6744555146989804</v>
      </c>
      <c r="AB156" s="186">
        <v>5.16483359140486</v>
      </c>
      <c r="AC156" s="186">
        <v>13.978461647153001</v>
      </c>
      <c r="AD156" s="186">
        <v>5.0510611649517996</v>
      </c>
      <c r="AE156" s="186">
        <v>165.74597713859299</v>
      </c>
      <c r="AF156" s="186">
        <v>116.51774050033001</v>
      </c>
      <c r="AG156" s="186">
        <v>153.774368854496</v>
      </c>
      <c r="AH156" s="186">
        <v>145.77840038969401</v>
      </c>
      <c r="AI156" s="186">
        <v>118.89810542102499</v>
      </c>
      <c r="AJ156" s="186">
        <v>121.61823822586901</v>
      </c>
      <c r="AK156" s="186">
        <v>121.606339488778</v>
      </c>
      <c r="AL156" s="186">
        <v>113.375594377751</v>
      </c>
      <c r="AM156" s="186">
        <v>92.8736109444433</v>
      </c>
      <c r="AN156" s="186">
        <v>2.5865839617724502</v>
      </c>
      <c r="AO156" s="186">
        <v>1.81358574630945</v>
      </c>
      <c r="AP156" s="186">
        <v>1.5007187002484701</v>
      </c>
      <c r="AQ156" s="186">
        <v>1.6941846901199</v>
      </c>
      <c r="AR156" s="186">
        <v>1.3518859416489299</v>
      </c>
      <c r="AS156" s="186">
        <v>1.1913362136810799</v>
      </c>
      <c r="AT156" s="186">
        <v>0.62170519170996996</v>
      </c>
      <c r="AU156" s="186">
        <v>0.78859926333755803</v>
      </c>
      <c r="AV156" s="186">
        <v>0.59853313334787295</v>
      </c>
      <c r="AW156" s="186">
        <v>7.7295549108736701</v>
      </c>
      <c r="AX156" s="186">
        <v>5.5700543646208596</v>
      </c>
      <c r="AY156" s="186">
        <v>6.0283074041382401</v>
      </c>
      <c r="AZ156" s="186">
        <v>6.5745566484789704</v>
      </c>
      <c r="BA156" s="186">
        <v>5.9464231596171198</v>
      </c>
      <c r="BB156" s="186">
        <v>5.6739313433311098</v>
      </c>
      <c r="BC156" s="186">
        <v>5.5922252518459103</v>
      </c>
      <c r="BD156" s="186">
        <v>5.2461665695154496</v>
      </c>
      <c r="BE156" s="186">
        <v>4.6325042793112203</v>
      </c>
      <c r="BF156" s="187">
        <v>98.585487396421598</v>
      </c>
      <c r="BG156" s="187">
        <v>131.92041248432801</v>
      </c>
      <c r="BH156" s="187">
        <v>105.508190854522</v>
      </c>
      <c r="BI156" s="187">
        <v>104.22276259115201</v>
      </c>
      <c r="BJ156" s="187">
        <v>123.26575323656699</v>
      </c>
      <c r="BK156" s="187">
        <v>96.433066981220705</v>
      </c>
      <c r="BL156" s="187">
        <v>105.863869436625</v>
      </c>
      <c r="BM156" s="187">
        <v>110.58786147236501</v>
      </c>
      <c r="BN156" s="187">
        <v>118.92071197387099</v>
      </c>
      <c r="BO156" s="186">
        <v>36.027997862454697</v>
      </c>
      <c r="BP156" s="186">
        <v>116.171445056561</v>
      </c>
      <c r="BQ156" s="186">
        <v>128.058450046845</v>
      </c>
      <c r="BR156" s="186">
        <v>113.344022198717</v>
      </c>
      <c r="BS156" s="186">
        <v>153.89465828969199</v>
      </c>
      <c r="BT156" s="186">
        <v>150.731161067138</v>
      </c>
      <c r="BU156" s="186">
        <v>106.543990376102</v>
      </c>
      <c r="BV156" s="186">
        <v>120.688674970907</v>
      </c>
      <c r="BW156" s="186">
        <v>203.20787212095701</v>
      </c>
      <c r="BX156" s="186">
        <v>4.5992986972016503</v>
      </c>
      <c r="BY156" s="186">
        <v>10.369368964818401</v>
      </c>
      <c r="BZ156" s="186">
        <v>13.3756964439141</v>
      </c>
      <c r="CA156" s="186">
        <v>13.1173813526327</v>
      </c>
      <c r="CB156" s="186">
        <v>15.7203687884211</v>
      </c>
      <c r="CC156" s="186">
        <v>14.6084290866561</v>
      </c>
      <c r="CD156" s="186">
        <v>10.788019120327901</v>
      </c>
      <c r="CE156" s="186">
        <v>11.6264494736477</v>
      </c>
      <c r="CF156" s="186">
        <v>13.855909236809</v>
      </c>
      <c r="CG156" s="186">
        <v>12.7761475352658</v>
      </c>
      <c r="CH156" s="186">
        <v>9.77097809191031</v>
      </c>
      <c r="CI156" s="186">
        <v>11.661845730295999</v>
      </c>
      <c r="CJ156" s="186">
        <v>12.5457024067065</v>
      </c>
      <c r="CK156" s="186">
        <v>11.644058412162799</v>
      </c>
      <c r="CL156" s="186">
        <v>11.0052636888097</v>
      </c>
      <c r="CM156" s="186">
        <v>10.948987083163001</v>
      </c>
      <c r="CN156" s="186">
        <v>10.4417059606485</v>
      </c>
      <c r="CO156" s="186">
        <v>8.2153303151157893</v>
      </c>
      <c r="CP156" s="113">
        <v>175.74956778680499</v>
      </c>
      <c r="CQ156" s="113">
        <v>159.108234920586</v>
      </c>
      <c r="CR156" s="113">
        <v>155.27510286272999</v>
      </c>
      <c r="CS156" s="113">
        <v>148.83038080253701</v>
      </c>
      <c r="CT156" s="113">
        <v>138.16193161732599</v>
      </c>
      <c r="CU156" s="113">
        <v>130.44529411571099</v>
      </c>
      <c r="CV156" s="113">
        <v>131.79916775895401</v>
      </c>
      <c r="CW156" s="113">
        <v>123.95500936029001</v>
      </c>
      <c r="CX156" s="113">
        <v>113.47572805852199</v>
      </c>
      <c r="CY156" s="186">
        <v>3.1161670722727699</v>
      </c>
      <c r="CZ156" s="186">
        <v>2.6763682906803599</v>
      </c>
      <c r="DA156" s="186">
        <v>2.3448656511728401</v>
      </c>
      <c r="DB156" s="186">
        <v>2.0627161722021099</v>
      </c>
      <c r="DC156" s="186">
        <v>1.75770494566917</v>
      </c>
      <c r="DD156" s="186">
        <v>1.5118392159571501</v>
      </c>
      <c r="DE156" s="186">
        <v>1.2653538180394801</v>
      </c>
      <c r="DF156" s="186">
        <v>1.12629257094226</v>
      </c>
      <c r="DG156" s="186">
        <v>0.91228932469000401</v>
      </c>
      <c r="DH156" s="186">
        <v>8.4119945646667293</v>
      </c>
      <c r="DI156" s="186">
        <v>7.6150809792677201</v>
      </c>
      <c r="DJ156" s="186">
        <v>7.1613511608972198</v>
      </c>
      <c r="DK156" s="186">
        <v>6.6563467513485097</v>
      </c>
      <c r="DL156" s="186">
        <v>6.2928429313521601</v>
      </c>
      <c r="DM156" s="186">
        <v>5.9399597461877001</v>
      </c>
      <c r="DN156" s="186">
        <v>5.9532356022830903</v>
      </c>
      <c r="DO156" s="186">
        <v>5.7995469811390503</v>
      </c>
      <c r="DP156" s="186">
        <v>5.4141888773650697</v>
      </c>
      <c r="DQ156" s="187">
        <v>99.308289169918694</v>
      </c>
      <c r="DR156" s="187">
        <v>105.74251238550799</v>
      </c>
      <c r="DS156" s="187">
        <v>109.360386127059</v>
      </c>
      <c r="DT156" s="187">
        <v>109.317993299419</v>
      </c>
      <c r="DU156" s="187">
        <v>112.59388602124901</v>
      </c>
      <c r="DV156" s="187">
        <v>111.334161131939</v>
      </c>
      <c r="DW156" s="187">
        <v>106.496428389803</v>
      </c>
      <c r="DX156" s="187">
        <v>107.47279293275299</v>
      </c>
      <c r="DY156" s="187">
        <v>110.319275735792</v>
      </c>
      <c r="DZ156" s="113">
        <v>2590</v>
      </c>
      <c r="EA156" s="113">
        <v>2625</v>
      </c>
      <c r="EB156" s="113">
        <v>2755</v>
      </c>
      <c r="EC156" s="113">
        <v>2814</v>
      </c>
      <c r="ED156" s="113">
        <v>2850</v>
      </c>
      <c r="EE156" s="113">
        <v>2869</v>
      </c>
      <c r="EF156" s="113">
        <v>2949</v>
      </c>
      <c r="EG156" s="113">
        <v>2966</v>
      </c>
      <c r="EH156" s="113">
        <v>3095</v>
      </c>
      <c r="EI156" s="112">
        <v>2727.1084942084899</v>
      </c>
      <c r="EJ156" s="112">
        <v>1274.88838095238</v>
      </c>
      <c r="EK156" s="112">
        <v>1481.8544464609799</v>
      </c>
      <c r="EL156" s="112">
        <v>1815.8557213930301</v>
      </c>
      <c r="EM156" s="112">
        <v>985.20596491228105</v>
      </c>
      <c r="EN156" s="112">
        <v>1282.7682119205299</v>
      </c>
      <c r="EO156" s="112">
        <v>983.82468633435099</v>
      </c>
      <c r="EP156" s="112">
        <v>922.50741739716796</v>
      </c>
      <c r="EQ156" s="114">
        <v>73.888529886914398</v>
      </c>
    </row>
    <row r="157" spans="1:147" x14ac:dyDescent="0.25">
      <c r="A157" s="110" t="s">
        <v>279</v>
      </c>
      <c r="B157" s="110">
        <v>5585</v>
      </c>
      <c r="C157" s="110"/>
      <c r="D157" s="185">
        <v>184.85010291781001</v>
      </c>
      <c r="E157" s="185">
        <v>189.92771728775699</v>
      </c>
      <c r="F157" s="185">
        <v>-13.6538295850557</v>
      </c>
      <c r="G157" s="185">
        <v>-252.36271863264099</v>
      </c>
      <c r="H157" s="185">
        <v>-150.92926556118601</v>
      </c>
      <c r="I157" s="185">
        <v>-70.423007976907897</v>
      </c>
      <c r="J157" s="185">
        <v>214.554757276879</v>
      </c>
      <c r="K157" s="185">
        <v>51.113023124859303</v>
      </c>
      <c r="L157" s="185">
        <v>40.174899632059699</v>
      </c>
      <c r="M157" s="185">
        <v>7.2775632450201897</v>
      </c>
      <c r="N157" s="185">
        <v>11.428617874905701</v>
      </c>
      <c r="O157" s="185">
        <v>-1.1035469055476701</v>
      </c>
      <c r="P157" s="185">
        <v>-2.2160837700161302</v>
      </c>
      <c r="Q157" s="185">
        <v>-6.0931320347498099</v>
      </c>
      <c r="R157" s="185">
        <v>-6.8063116986432304</v>
      </c>
      <c r="S157" s="185">
        <v>4.9638730582702104</v>
      </c>
      <c r="T157" s="185">
        <v>1.50071894047764</v>
      </c>
      <c r="U157" s="185">
        <v>2.2282417757669899</v>
      </c>
      <c r="V157" s="186">
        <v>4.2178405206109204</v>
      </c>
      <c r="W157" s="186">
        <v>6.3615917113190896</v>
      </c>
      <c r="X157" s="186">
        <v>8.2852549716867792</v>
      </c>
      <c r="Y157" s="186">
        <v>0.85177785999639299</v>
      </c>
      <c r="Z157" s="186">
        <v>3.66573157638841</v>
      </c>
      <c r="AA157" s="186">
        <v>9.1112164570402001</v>
      </c>
      <c r="AB157" s="186">
        <v>3.3983154188528299</v>
      </c>
      <c r="AC157" s="186">
        <v>2.9336605133028901</v>
      </c>
      <c r="AD157" s="186">
        <v>5.46892445460223</v>
      </c>
      <c r="AE157" s="186">
        <v>21.620751021595002</v>
      </c>
      <c r="AF157" s="186">
        <v>11.134395557044799</v>
      </c>
      <c r="AG157" s="186">
        <v>74.1000085831093</v>
      </c>
      <c r="AH157" s="186">
        <v>42.9882715390466</v>
      </c>
      <c r="AI157" s="186">
        <v>77.899256516056695</v>
      </c>
      <c r="AJ157" s="186">
        <v>89.7860447990724</v>
      </c>
      <c r="AK157" s="186">
        <v>64.242017282648007</v>
      </c>
      <c r="AL157" s="186">
        <v>89.270392295677297</v>
      </c>
      <c r="AM157" s="186">
        <v>119.903937026205</v>
      </c>
      <c r="AN157" s="186">
        <v>-5.0770650605375903E-2</v>
      </c>
      <c r="AO157" s="186">
        <v>-0.10003207774822399</v>
      </c>
      <c r="AP157" s="186">
        <v>-7.5818257385233095E-2</v>
      </c>
      <c r="AQ157" s="186">
        <v>-2.4831501059844401</v>
      </c>
      <c r="AR157" s="186">
        <v>0.30372648975550498</v>
      </c>
      <c r="AS157" s="186">
        <v>0.24767179199092601</v>
      </c>
      <c r="AT157" s="186">
        <v>-1.7624891555231201E-2</v>
      </c>
      <c r="AU157" s="186">
        <v>-0.156224162912351</v>
      </c>
      <c r="AV157" s="186">
        <v>-0.55233498484749699</v>
      </c>
      <c r="AW157" s="186">
        <v>0.99484068218974697</v>
      </c>
      <c r="AX157" s="186">
        <v>2.71867504529042</v>
      </c>
      <c r="AY157" s="186">
        <v>3.5902408812803199</v>
      </c>
      <c r="AZ157" s="186">
        <v>-0.98318222513210496</v>
      </c>
      <c r="BA157" s="186">
        <v>1.51023117839609</v>
      </c>
      <c r="BB157" s="186">
        <v>1.74416971724623</v>
      </c>
      <c r="BC157" s="186">
        <v>1.60410334908923</v>
      </c>
      <c r="BD157" s="186">
        <v>1.79699500334854</v>
      </c>
      <c r="BE157" s="186">
        <v>1.6201993008814799</v>
      </c>
      <c r="BF157" s="187">
        <v>106.646137543603</v>
      </c>
      <c r="BG157" s="187">
        <v>109.421050399457</v>
      </c>
      <c r="BH157" s="187">
        <v>95.447529494140895</v>
      </c>
      <c r="BI157" s="187">
        <v>96.417092655143804</v>
      </c>
      <c r="BJ157" s="187">
        <v>93.196960487098195</v>
      </c>
      <c r="BK157" s="187">
        <v>92.333703636767197</v>
      </c>
      <c r="BL157" s="187">
        <v>103.457706493711</v>
      </c>
      <c r="BM157" s="187">
        <v>99.549533252657099</v>
      </c>
      <c r="BN157" s="187">
        <v>100.055738787763</v>
      </c>
      <c r="BO157" s="186">
        <v>202.38645254156</v>
      </c>
      <c r="BP157" s="186">
        <v>196.33738804098999</v>
      </c>
      <c r="BQ157" s="186">
        <v>154.36923633748501</v>
      </c>
      <c r="BR157" s="186">
        <v>162.046004330779</v>
      </c>
      <c r="BS157" s="186">
        <v>60.170366461191598</v>
      </c>
      <c r="BT157" s="186">
        <v>-11.5513233039899</v>
      </c>
      <c r="BU157" s="186">
        <v>-36.054013583146897</v>
      </c>
      <c r="BV157" s="186">
        <v>-28.900426122239999</v>
      </c>
      <c r="BW157" s="186">
        <v>-5.1347107885457399</v>
      </c>
      <c r="BX157" s="186">
        <v>9.3888248591982606</v>
      </c>
      <c r="BY157" s="186">
        <v>8.6220649770750004</v>
      </c>
      <c r="BZ157" s="186">
        <v>7.9209730305101802</v>
      </c>
      <c r="CA157" s="186">
        <v>6.0511936320515103</v>
      </c>
      <c r="CB157" s="186">
        <v>2.6569732624736999</v>
      </c>
      <c r="CC157" s="186">
        <v>-0.65757232467150994</v>
      </c>
      <c r="CD157" s="186">
        <v>-1.70001002063388</v>
      </c>
      <c r="CE157" s="186">
        <v>-1.11350908836453</v>
      </c>
      <c r="CF157" s="186">
        <v>-0.24396427143482599</v>
      </c>
      <c r="CG157" s="186">
        <v>5.3658857649704101</v>
      </c>
      <c r="CH157" s="186">
        <v>4.6482346224745603</v>
      </c>
      <c r="CI157" s="186">
        <v>5.4910305098330703</v>
      </c>
      <c r="CJ157" s="186">
        <v>4.0165544709831398</v>
      </c>
      <c r="CK157" s="186">
        <v>4.5290442466770502</v>
      </c>
      <c r="CL157" s="186">
        <v>5.7081120671897798</v>
      </c>
      <c r="CM157" s="186">
        <v>5.0152958956730602</v>
      </c>
      <c r="CN157" s="186">
        <v>4.0983548804534697</v>
      </c>
      <c r="CO157" s="186">
        <v>4.96518172159639</v>
      </c>
      <c r="CP157" s="113">
        <v>41.357283287208197</v>
      </c>
      <c r="CQ157" s="113">
        <v>32.176954481963797</v>
      </c>
      <c r="CR157" s="113">
        <v>35.784838220143499</v>
      </c>
      <c r="CS157" s="113">
        <v>34.660528846803302</v>
      </c>
      <c r="CT157" s="113">
        <v>41.417752346076497</v>
      </c>
      <c r="CU157" s="113">
        <v>57.329588505569703</v>
      </c>
      <c r="CV157" s="113">
        <v>68.951814632671898</v>
      </c>
      <c r="CW157" s="113">
        <v>72.477555268697898</v>
      </c>
      <c r="CX157" s="113">
        <v>87.440445584911799</v>
      </c>
      <c r="CY157" s="186">
        <v>0.130250947563741</v>
      </c>
      <c r="CZ157" s="186">
        <v>-6.8936550821248901E-2</v>
      </c>
      <c r="DA157" s="186">
        <v>-0.25020216803334</v>
      </c>
      <c r="DB157" s="186">
        <v>-0.786391032731519</v>
      </c>
      <c r="DC157" s="186">
        <v>-0.50793644466892596</v>
      </c>
      <c r="DD157" s="186">
        <v>-0.46590375493854103</v>
      </c>
      <c r="DE157" s="186">
        <v>-0.422662250621889</v>
      </c>
      <c r="DF157" s="186">
        <v>-0.416928750105381</v>
      </c>
      <c r="DG157" s="186">
        <v>-5.2256534595807501E-2</v>
      </c>
      <c r="DH157" s="186">
        <v>2.9078843899894098</v>
      </c>
      <c r="DI157" s="186">
        <v>2.91254761362881</v>
      </c>
      <c r="DJ157" s="186">
        <v>2.10746267108888</v>
      </c>
      <c r="DK157" s="186">
        <v>1.28587568578411</v>
      </c>
      <c r="DL157" s="186">
        <v>1.44719455881378</v>
      </c>
      <c r="DM157" s="186">
        <v>1.6340372274494299</v>
      </c>
      <c r="DN157" s="186">
        <v>1.39675415709683</v>
      </c>
      <c r="DO157" s="186">
        <v>1.16288422489411</v>
      </c>
      <c r="DP157" s="186">
        <v>1.6598639733226199</v>
      </c>
      <c r="DQ157" s="187">
        <v>107.079211649735</v>
      </c>
      <c r="DR157" s="187">
        <v>105.97776126771601</v>
      </c>
      <c r="DS157" s="187">
        <v>105.891045191061</v>
      </c>
      <c r="DT157" s="187">
        <v>104.14380592263601</v>
      </c>
      <c r="DU157" s="187">
        <v>100.706802900434</v>
      </c>
      <c r="DV157" s="187">
        <v>97.316484976802101</v>
      </c>
      <c r="DW157" s="187">
        <v>96.600226112353496</v>
      </c>
      <c r="DX157" s="187">
        <v>97.377315282777403</v>
      </c>
      <c r="DY157" s="187">
        <v>98.081443806334406</v>
      </c>
      <c r="DZ157" s="113">
        <v>1385</v>
      </c>
      <c r="EA157" s="113">
        <v>1398</v>
      </c>
      <c r="EB157" s="113">
        <v>1405</v>
      </c>
      <c r="EC157" s="113">
        <v>1448</v>
      </c>
      <c r="ED157" s="113">
        <v>1469</v>
      </c>
      <c r="EE157" s="113">
        <v>1471</v>
      </c>
      <c r="EF157" s="113">
        <v>1423</v>
      </c>
      <c r="EG157" s="113">
        <v>1411</v>
      </c>
      <c r="EH157" s="113">
        <v>1460</v>
      </c>
      <c r="EI157" s="112">
        <v>-2286.14368231047</v>
      </c>
      <c r="EJ157" s="112">
        <v>-2786.3390557939902</v>
      </c>
      <c r="EK157" s="112">
        <v>-1953.79145907473</v>
      </c>
      <c r="EL157" s="112">
        <v>-1666.98825966851</v>
      </c>
      <c r="EM157" s="112">
        <v>-890.64805990469699</v>
      </c>
      <c r="EN157" s="112">
        <v>543.83820530251501</v>
      </c>
      <c r="EO157" s="112">
        <v>230.93253689388601</v>
      </c>
      <c r="EP157" s="112">
        <v>410.15237420269301</v>
      </c>
      <c r="EQ157" s="114">
        <v>672.46301369862999</v>
      </c>
    </row>
    <row r="158" spans="1:147" x14ac:dyDescent="0.25">
      <c r="A158" s="110" t="s">
        <v>278</v>
      </c>
      <c r="B158" s="110">
        <v>5754</v>
      </c>
      <c r="C158" s="110"/>
      <c r="D158" s="185">
        <v>100</v>
      </c>
      <c r="E158" s="185">
        <v>810.85200873362498</v>
      </c>
      <c r="F158" s="185">
        <v>228.085659429147</v>
      </c>
      <c r="G158" s="185">
        <v>227.60363694759499</v>
      </c>
      <c r="H158" s="185">
        <v>361.92205111016801</v>
      </c>
      <c r="I158" s="185">
        <v>727.89620742156399</v>
      </c>
      <c r="J158" s="185">
        <v>54.251075191072601</v>
      </c>
      <c r="K158" s="185">
        <v>196.00219580105801</v>
      </c>
      <c r="L158" s="185">
        <v>94.8954731239062</v>
      </c>
      <c r="M158" s="185">
        <v>10.512838229845601</v>
      </c>
      <c r="N158" s="185">
        <v>12.154657436148501</v>
      </c>
      <c r="O158" s="185">
        <v>11.809301479175801</v>
      </c>
      <c r="P158" s="185">
        <v>9.1718646879518104</v>
      </c>
      <c r="Q158" s="185">
        <v>2.8907446474482001</v>
      </c>
      <c r="R158" s="185">
        <v>11.7273867051479</v>
      </c>
      <c r="S158" s="185">
        <v>11.6070900356289</v>
      </c>
      <c r="T158" s="185">
        <v>9.9446859816698296</v>
      </c>
      <c r="U158" s="185">
        <v>16.624058239306301</v>
      </c>
      <c r="V158" s="186">
        <v>0.94297597200772298</v>
      </c>
      <c r="W158" s="186">
        <v>1.67777699383831</v>
      </c>
      <c r="X158" s="186">
        <v>5.5453295095857298</v>
      </c>
      <c r="Y158" s="186">
        <v>5.9861737589286399</v>
      </c>
      <c r="Z158" s="186">
        <v>0.81578349206823397</v>
      </c>
      <c r="AA158" s="186">
        <v>1.7924611022521999</v>
      </c>
      <c r="AB158" s="186">
        <v>19.487607643548198</v>
      </c>
      <c r="AC158" s="186">
        <v>9.0925358417774405</v>
      </c>
      <c r="AD158" s="186">
        <v>17.363006931233699</v>
      </c>
      <c r="AE158" s="186">
        <v>93.945370758188105</v>
      </c>
      <c r="AF158" s="186">
        <v>100.307264630311</v>
      </c>
      <c r="AG158" s="186">
        <v>99.996467740595307</v>
      </c>
      <c r="AH158" s="186">
        <v>92.374097272972804</v>
      </c>
      <c r="AI158" s="186">
        <v>100.038628932419</v>
      </c>
      <c r="AJ158" s="186">
        <v>82.273514384617201</v>
      </c>
      <c r="AK158" s="186">
        <v>101.178928111838</v>
      </c>
      <c r="AL158" s="186">
        <v>89.088535570024206</v>
      </c>
      <c r="AM158" s="186">
        <v>77.885569773334794</v>
      </c>
      <c r="AN158" s="186">
        <v>8.6350222243740005E-2</v>
      </c>
      <c r="AO158" s="186">
        <v>7.5879447012950803E-3</v>
      </c>
      <c r="AP158" s="186">
        <v>1.02097371028684E-2</v>
      </c>
      <c r="AQ158" s="186">
        <v>-8.2688974576979404E-4</v>
      </c>
      <c r="AR158" s="186">
        <v>-0.12543954605895899</v>
      </c>
      <c r="AS158" s="186">
        <v>-0.220606106465874</v>
      </c>
      <c r="AT158" s="186">
        <v>-0.33898620223326997</v>
      </c>
      <c r="AU158" s="186">
        <v>-0.58061880438296498</v>
      </c>
      <c r="AV158" s="186">
        <v>-0.53390106426899098</v>
      </c>
      <c r="AW158" s="186">
        <v>8.3899123479066606</v>
      </c>
      <c r="AX158" s="186">
        <v>5.0768220161099702</v>
      </c>
      <c r="AY158" s="186">
        <v>12.3655126352389</v>
      </c>
      <c r="AZ158" s="186">
        <v>9.9200171633549807</v>
      </c>
      <c r="BA158" s="186">
        <v>10.839182318308399</v>
      </c>
      <c r="BB158" s="186">
        <v>11.0650031806369</v>
      </c>
      <c r="BC158" s="186">
        <v>9.1507778014619401</v>
      </c>
      <c r="BD158" s="186">
        <v>9.5322932405790404</v>
      </c>
      <c r="BE158" s="186">
        <v>14.0504861045127</v>
      </c>
      <c r="BF158" s="187">
        <v>102.25923661797501</v>
      </c>
      <c r="BG158" s="187">
        <v>107.62574383915199</v>
      </c>
      <c r="BH158" s="187">
        <v>99.4569747953107</v>
      </c>
      <c r="BI158" s="187">
        <v>99.256574938694598</v>
      </c>
      <c r="BJ158" s="187">
        <v>92.529288586950102</v>
      </c>
      <c r="BK158" s="187">
        <v>100.44371627039401</v>
      </c>
      <c r="BL158" s="187">
        <v>102.163082670474</v>
      </c>
      <c r="BM158" s="187">
        <v>99.832084329683497</v>
      </c>
      <c r="BN158" s="187">
        <v>102.08212752933601</v>
      </c>
      <c r="BO158" s="186">
        <v>106.13077338409801</v>
      </c>
      <c r="BP158" s="186">
        <v>134.55029720800701</v>
      </c>
      <c r="BQ158" s="186">
        <v>122.66045312934899</v>
      </c>
      <c r="BR158" s="186">
        <v>462.08207367924001</v>
      </c>
      <c r="BS158" s="186">
        <v>516.03744966273496</v>
      </c>
      <c r="BT158" s="186">
        <v>369.35847752674402</v>
      </c>
      <c r="BU158" s="186">
        <v>140.237763027645</v>
      </c>
      <c r="BV158" s="186">
        <v>137.66311380434701</v>
      </c>
      <c r="BW158" s="186">
        <v>112.673373564423</v>
      </c>
      <c r="BX158" s="186">
        <v>10.523172011529301</v>
      </c>
      <c r="BY158" s="186">
        <v>11.3378736508015</v>
      </c>
      <c r="BZ158" s="186">
        <v>10.907360494082701</v>
      </c>
      <c r="CA158" s="186">
        <v>10.7531623924516</v>
      </c>
      <c r="CB158" s="186">
        <v>9.4166275593891893</v>
      </c>
      <c r="CC158" s="186">
        <v>9.6809237095137401</v>
      </c>
      <c r="CD158" s="186">
        <v>9.6051028763745805</v>
      </c>
      <c r="CE158" s="186">
        <v>9.2847955605696999</v>
      </c>
      <c r="CF158" s="186">
        <v>11.0751841470948</v>
      </c>
      <c r="CG158" s="186">
        <v>10.750316094427699</v>
      </c>
      <c r="CH158" s="186">
        <v>9.4661599639091492</v>
      </c>
      <c r="CI158" s="186">
        <v>9.8541087147485804</v>
      </c>
      <c r="CJ158" s="186">
        <v>3.8141179527191298</v>
      </c>
      <c r="CK158" s="186">
        <v>3.0092059750773998</v>
      </c>
      <c r="CL158" s="186">
        <v>3.1928971516845199</v>
      </c>
      <c r="CM158" s="186">
        <v>7.3784909940069499</v>
      </c>
      <c r="CN158" s="186">
        <v>8.0855377903668408</v>
      </c>
      <c r="CO158" s="186">
        <v>10.717101080354199</v>
      </c>
      <c r="CP158" s="113">
        <v>102.184623026254</v>
      </c>
      <c r="CQ158" s="113">
        <v>99.662687905419304</v>
      </c>
      <c r="CR158" s="113">
        <v>101.243575033906</v>
      </c>
      <c r="CS158" s="113">
        <v>98.155852885574006</v>
      </c>
      <c r="CT158" s="113">
        <v>97.183152532515706</v>
      </c>
      <c r="CU158" s="113">
        <v>94.634095485246505</v>
      </c>
      <c r="CV158" s="113">
        <v>94.914329504670107</v>
      </c>
      <c r="CW158" s="113">
        <v>92.662820954570194</v>
      </c>
      <c r="CX158" s="113">
        <v>89.150421840142002</v>
      </c>
      <c r="CY158" s="186">
        <v>0.23791554860676101</v>
      </c>
      <c r="CZ158" s="186">
        <v>7.9303051635299604E-2</v>
      </c>
      <c r="DA158" s="186">
        <v>3.7592837049344102E-2</v>
      </c>
      <c r="DB158" s="186">
        <v>7.6677020345618394E-2</v>
      </c>
      <c r="DC158" s="186">
        <v>-7.6897165352723203E-4</v>
      </c>
      <c r="DD158" s="186">
        <v>-6.80191211825978E-2</v>
      </c>
      <c r="DE158" s="186">
        <v>-0.140739507635953</v>
      </c>
      <c r="DF158" s="186">
        <v>-0.26870318882618999</v>
      </c>
      <c r="DG158" s="186">
        <v>-0.38065760559811301</v>
      </c>
      <c r="DH158" s="186">
        <v>7.9675402303859402</v>
      </c>
      <c r="DI158" s="186">
        <v>6.5702617295750203</v>
      </c>
      <c r="DJ158" s="186">
        <v>7.5218947801730698</v>
      </c>
      <c r="DK158" s="186">
        <v>8.3978855973751205</v>
      </c>
      <c r="DL158" s="186">
        <v>9.2558496678738695</v>
      </c>
      <c r="DM158" s="186">
        <v>9.8420592332108008</v>
      </c>
      <c r="DN158" s="186">
        <v>10.632529707104201</v>
      </c>
      <c r="DO158" s="186">
        <v>10.067688939824301</v>
      </c>
      <c r="DP158" s="186">
        <v>11.054755943605</v>
      </c>
      <c r="DQ158" s="187">
        <v>102.87382910600201</v>
      </c>
      <c r="DR158" s="187">
        <v>105.093807490823</v>
      </c>
      <c r="DS158" s="187">
        <v>103.54438492211401</v>
      </c>
      <c r="DT158" s="187">
        <v>102.49257201565899</v>
      </c>
      <c r="DU158" s="187">
        <v>100.160265358731</v>
      </c>
      <c r="DV158" s="187">
        <v>99.771369273050794</v>
      </c>
      <c r="DW158" s="187">
        <v>98.845322218791097</v>
      </c>
      <c r="DX158" s="187">
        <v>98.959346904160697</v>
      </c>
      <c r="DY158" s="187">
        <v>99.641063592366905</v>
      </c>
      <c r="DZ158" s="113">
        <v>292</v>
      </c>
      <c r="EA158" s="113">
        <v>307</v>
      </c>
      <c r="EB158" s="113">
        <v>302</v>
      </c>
      <c r="EC158" s="113">
        <v>302</v>
      </c>
      <c r="ED158" s="113">
        <v>309</v>
      </c>
      <c r="EE158" s="113">
        <v>308</v>
      </c>
      <c r="EF158" s="113">
        <v>328</v>
      </c>
      <c r="EG158" s="113">
        <v>336</v>
      </c>
      <c r="EH158" s="113">
        <v>348</v>
      </c>
      <c r="EI158" s="112">
        <v>650.69178082191797</v>
      </c>
      <c r="EJ158" s="112">
        <v>88.654723127035794</v>
      </c>
      <c r="EK158" s="112">
        <v>-233.278145695364</v>
      </c>
      <c r="EL158" s="112">
        <v>-498.49337748344402</v>
      </c>
      <c r="EM158" s="112">
        <v>-582.29126213592201</v>
      </c>
      <c r="EN158" s="112">
        <v>-1132.4870129870101</v>
      </c>
      <c r="EO158" s="112">
        <v>-569.10670731707296</v>
      </c>
      <c r="EP158" s="112">
        <v>-826.205357142857</v>
      </c>
      <c r="EQ158" s="114">
        <v>-781.47126436781605</v>
      </c>
    </row>
    <row r="159" spans="1:147" x14ac:dyDescent="0.25">
      <c r="A159" s="110" t="s">
        <v>277</v>
      </c>
      <c r="B159" s="110">
        <v>5871</v>
      </c>
      <c r="C159" s="110"/>
      <c r="D159" s="185">
        <v>279.84196716368302</v>
      </c>
      <c r="E159" s="185">
        <v>93.472747659462001</v>
      </c>
      <c r="F159" s="185">
        <v>73.288798555707899</v>
      </c>
      <c r="G159" s="185">
        <v>52.106813375503798</v>
      </c>
      <c r="H159" s="185">
        <v>76.690092170057198</v>
      </c>
      <c r="I159" s="185">
        <v>49.496388789956903</v>
      </c>
      <c r="J159" s="185">
        <v>118.25000258114601</v>
      </c>
      <c r="K159" s="185">
        <v>139.10461577108401</v>
      </c>
      <c r="L159" s="185">
        <v>220.899366242871</v>
      </c>
      <c r="M159" s="185">
        <v>11.1457065621134</v>
      </c>
      <c r="N159" s="185">
        <v>14.4681013029256</v>
      </c>
      <c r="O159" s="185">
        <v>5.2441157857256</v>
      </c>
      <c r="P159" s="185">
        <v>8.8318706704140908</v>
      </c>
      <c r="Q159" s="185">
        <v>11.3489909644842</v>
      </c>
      <c r="R159" s="185">
        <v>6.7754157116944098</v>
      </c>
      <c r="S159" s="185">
        <v>11.663671498321101</v>
      </c>
      <c r="T159" s="185">
        <v>12.886592851249601</v>
      </c>
      <c r="U159" s="185">
        <v>12.564758269511399</v>
      </c>
      <c r="V159" s="186">
        <v>5.3251314887505803</v>
      </c>
      <c r="W159" s="186">
        <v>15.6704116312706</v>
      </c>
      <c r="X159" s="186">
        <v>8.3082747492900708</v>
      </c>
      <c r="Y159" s="186">
        <v>19.870245467625502</v>
      </c>
      <c r="Z159" s="186">
        <v>16.860531830377798</v>
      </c>
      <c r="AA159" s="186">
        <v>12.833960720771399</v>
      </c>
      <c r="AB159" s="186">
        <v>10.1308543998916</v>
      </c>
      <c r="AC159" s="186">
        <v>9.6358667156271292</v>
      </c>
      <c r="AD159" s="186">
        <v>10.5248283101593</v>
      </c>
      <c r="AE159" s="186">
        <v>108.197970262643</v>
      </c>
      <c r="AF159" s="186">
        <v>101.53432983229899</v>
      </c>
      <c r="AG159" s="186">
        <v>119.12498458098401</v>
      </c>
      <c r="AH159" s="186">
        <v>144.241821472852</v>
      </c>
      <c r="AI159" s="186">
        <v>119.652327455848</v>
      </c>
      <c r="AJ159" s="186">
        <v>136.59944385457101</v>
      </c>
      <c r="AK159" s="186">
        <v>125.583886743972</v>
      </c>
      <c r="AL159" s="186">
        <v>115.94506988401901</v>
      </c>
      <c r="AM159" s="186">
        <v>105.881078622299</v>
      </c>
      <c r="AN159" s="186">
        <v>1.27649564873259</v>
      </c>
      <c r="AO159" s="186">
        <v>1.0556615823770801</v>
      </c>
      <c r="AP159" s="186">
        <v>0.79656464414355799</v>
      </c>
      <c r="AQ159" s="186">
        <v>0.79693946790888504</v>
      </c>
      <c r="AR159" s="186">
        <v>0.45598608398854701</v>
      </c>
      <c r="AS159" s="186">
        <v>0.44760228447061901</v>
      </c>
      <c r="AT159" s="186">
        <v>0.236460991467009</v>
      </c>
      <c r="AU159" s="186">
        <v>5.3885754386165899E-2</v>
      </c>
      <c r="AV159" s="186">
        <v>5.5907838829843598E-2</v>
      </c>
      <c r="AW159" s="186">
        <v>5.5288340339193303</v>
      </c>
      <c r="AX159" s="186">
        <v>6.7395679594417404</v>
      </c>
      <c r="AY159" s="186">
        <v>7.5147113523331104</v>
      </c>
      <c r="AZ159" s="186">
        <v>8.4232291574278406</v>
      </c>
      <c r="BA159" s="186">
        <v>10.176291456882399</v>
      </c>
      <c r="BB159" s="186">
        <v>7.37449427713827</v>
      </c>
      <c r="BC159" s="186">
        <v>6.7465831001061396</v>
      </c>
      <c r="BD159" s="186">
        <v>7.8572679626583701</v>
      </c>
      <c r="BE159" s="186">
        <v>6.3978739558542301</v>
      </c>
      <c r="BF159" s="187">
        <v>107.403735528791</v>
      </c>
      <c r="BG159" s="187">
        <v>109.63013595244099</v>
      </c>
      <c r="BH159" s="187">
        <v>98.547387426632795</v>
      </c>
      <c r="BI159" s="187">
        <v>101.220287640207</v>
      </c>
      <c r="BJ159" s="187">
        <v>101.655643056974</v>
      </c>
      <c r="BK159" s="187">
        <v>99.848756657306197</v>
      </c>
      <c r="BL159" s="187">
        <v>105.433579974721</v>
      </c>
      <c r="BM159" s="187">
        <v>105.355439970121</v>
      </c>
      <c r="BN159" s="187">
        <v>106.635717607264</v>
      </c>
      <c r="BO159" s="186">
        <v>15.754650181442001</v>
      </c>
      <c r="BP159" s="186">
        <v>68.039914549571293</v>
      </c>
      <c r="BQ159" s="186">
        <v>68.732040829877803</v>
      </c>
      <c r="BR159" s="186">
        <v>78.725329368287603</v>
      </c>
      <c r="BS159" s="186">
        <v>89.438621647866597</v>
      </c>
      <c r="BT159" s="186">
        <v>69.573943552384094</v>
      </c>
      <c r="BU159" s="186">
        <v>71.460266896617497</v>
      </c>
      <c r="BV159" s="186">
        <v>82.013604106165104</v>
      </c>
      <c r="BW159" s="186">
        <v>106.25339886434401</v>
      </c>
      <c r="BX159" s="186">
        <v>1.8203246218291</v>
      </c>
      <c r="BY159" s="186">
        <v>7.0405638906110903</v>
      </c>
      <c r="BZ159" s="186">
        <v>7.00078470730225</v>
      </c>
      <c r="CA159" s="186">
        <v>8.3280845183943892</v>
      </c>
      <c r="CB159" s="186">
        <v>10.324164334939701</v>
      </c>
      <c r="CC159" s="186">
        <v>9.4437186358998808</v>
      </c>
      <c r="CD159" s="186">
        <v>8.8361584873254895</v>
      </c>
      <c r="CE159" s="186">
        <v>10.4240162484873</v>
      </c>
      <c r="CF159" s="186">
        <v>11.1490699879995</v>
      </c>
      <c r="CG159" s="186">
        <v>11.744968802508099</v>
      </c>
      <c r="CH159" s="186">
        <v>10.955699683384299</v>
      </c>
      <c r="CI159" s="186">
        <v>11.0146165973643</v>
      </c>
      <c r="CJ159" s="186">
        <v>12.3324663180992</v>
      </c>
      <c r="CK159" s="186">
        <v>13.3096148319588</v>
      </c>
      <c r="CL159" s="186">
        <v>14.711052893082501</v>
      </c>
      <c r="CM159" s="186">
        <v>13.5949487553524</v>
      </c>
      <c r="CN159" s="186">
        <v>13.8245139603622</v>
      </c>
      <c r="CO159" s="186">
        <v>12.0159096175482</v>
      </c>
      <c r="CP159" s="113">
        <v>114.675741800496</v>
      </c>
      <c r="CQ159" s="113">
        <v>115.14468844791401</v>
      </c>
      <c r="CR159" s="113">
        <v>117.777905744916</v>
      </c>
      <c r="CS159" s="113">
        <v>119.07379533615099</v>
      </c>
      <c r="CT159" s="113">
        <v>117.584141647435</v>
      </c>
      <c r="CU159" s="113">
        <v>123.358862485964</v>
      </c>
      <c r="CV159" s="113">
        <v>128.54840413610299</v>
      </c>
      <c r="CW159" s="113">
        <v>127.646739497388</v>
      </c>
      <c r="CX159" s="113">
        <v>120.208136851265</v>
      </c>
      <c r="CY159" s="186">
        <v>1.38509242640997</v>
      </c>
      <c r="CZ159" s="186">
        <v>1.3674793658867499</v>
      </c>
      <c r="DA159" s="186">
        <v>1.2413583951662801</v>
      </c>
      <c r="DB159" s="186">
        <v>1.09264051857706</v>
      </c>
      <c r="DC159" s="186">
        <v>0.88224815673680301</v>
      </c>
      <c r="DD159" s="186">
        <v>0.71214074550622897</v>
      </c>
      <c r="DE159" s="186">
        <v>0.53575713490300803</v>
      </c>
      <c r="DF159" s="186">
        <v>0.37950450334395802</v>
      </c>
      <c r="DG159" s="186">
        <v>0.24093372582417</v>
      </c>
      <c r="DH159" s="186">
        <v>5.7477906175034397</v>
      </c>
      <c r="DI159" s="186">
        <v>6.0935655262337001</v>
      </c>
      <c r="DJ159" s="186">
        <v>6.2129076138528703</v>
      </c>
      <c r="DK159" s="186">
        <v>6.7471185869966401</v>
      </c>
      <c r="DL159" s="186">
        <v>7.6396175633023997</v>
      </c>
      <c r="DM159" s="186">
        <v>8.0345070201788502</v>
      </c>
      <c r="DN159" s="186">
        <v>8.0372706030111107</v>
      </c>
      <c r="DO159" s="186">
        <v>8.10046255970801</v>
      </c>
      <c r="DP159" s="186">
        <v>7.6784458728296698</v>
      </c>
      <c r="DQ159" s="187">
        <v>97.520660502804702</v>
      </c>
      <c r="DR159" s="187">
        <v>102.369314998259</v>
      </c>
      <c r="DS159" s="187">
        <v>102.07126636066999</v>
      </c>
      <c r="DT159" s="187">
        <v>102.747051804196</v>
      </c>
      <c r="DU159" s="187">
        <v>103.698720711113</v>
      </c>
      <c r="DV159" s="187">
        <v>102.16732904714399</v>
      </c>
      <c r="DW159" s="187">
        <v>101.352698745651</v>
      </c>
      <c r="DX159" s="187">
        <v>102.77815329228</v>
      </c>
      <c r="DY159" s="187">
        <v>103.854624457279</v>
      </c>
      <c r="DZ159" s="113">
        <v>1358</v>
      </c>
      <c r="EA159" s="113">
        <v>1433</v>
      </c>
      <c r="EB159" s="113">
        <v>1423</v>
      </c>
      <c r="EC159" s="113">
        <v>1439</v>
      </c>
      <c r="ED159" s="113">
        <v>1492</v>
      </c>
      <c r="EE159" s="113">
        <v>1481</v>
      </c>
      <c r="EF159" s="113">
        <v>1481</v>
      </c>
      <c r="EG159" s="113">
        <v>1473</v>
      </c>
      <c r="EH159" s="113">
        <v>1521</v>
      </c>
      <c r="EI159" s="112">
        <v>3255.5552282768799</v>
      </c>
      <c r="EJ159" s="112">
        <v>3144.4103279832502</v>
      </c>
      <c r="EK159" s="112">
        <v>3206.3316936050601</v>
      </c>
      <c r="EL159" s="112">
        <v>3604.16122307158</v>
      </c>
      <c r="EM159" s="112">
        <v>3650.8076407506701</v>
      </c>
      <c r="EN159" s="112">
        <v>3972.7623227549002</v>
      </c>
      <c r="EO159" s="112">
        <v>3882.16610398379</v>
      </c>
      <c r="EP159" s="112">
        <v>3695.4731839782798</v>
      </c>
      <c r="EQ159" s="114">
        <v>3259.8500986193299</v>
      </c>
    </row>
    <row r="160" spans="1:147" x14ac:dyDescent="0.25">
      <c r="A160" s="110" t="s">
        <v>276</v>
      </c>
      <c r="B160" s="110">
        <v>5741</v>
      </c>
      <c r="C160" s="110"/>
      <c r="D160" s="185">
        <v>607.96014592061795</v>
      </c>
      <c r="E160" s="185">
        <v>218.60572392210301</v>
      </c>
      <c r="F160" s="185">
        <v>100</v>
      </c>
      <c r="G160" s="185">
        <v>84.248362736188895</v>
      </c>
      <c r="H160" s="185">
        <v>100</v>
      </c>
      <c r="I160" s="185">
        <v>67.651944306845493</v>
      </c>
      <c r="J160" s="185">
        <v>12.5763221427595</v>
      </c>
      <c r="K160" s="185">
        <v>184.81424619628299</v>
      </c>
      <c r="L160" s="185">
        <v>429.75230816936897</v>
      </c>
      <c r="M160" s="185">
        <v>15.308885019854999</v>
      </c>
      <c r="N160" s="185">
        <v>24.476221737760099</v>
      </c>
      <c r="O160" s="185">
        <v>17.918140960997</v>
      </c>
      <c r="P160" s="185">
        <v>6.8987725574954704</v>
      </c>
      <c r="Q160" s="185">
        <v>15.684473998680399</v>
      </c>
      <c r="R160" s="185">
        <v>9.9262494781802708</v>
      </c>
      <c r="S160" s="185">
        <v>1.6498460108864299</v>
      </c>
      <c r="T160" s="185">
        <v>18.2177257063362</v>
      </c>
      <c r="U160" s="185">
        <v>6.4156253901240499</v>
      </c>
      <c r="V160" s="186">
        <v>2.8873997750965898</v>
      </c>
      <c r="W160" s="186">
        <v>12.911058339996</v>
      </c>
      <c r="X160" s="186">
        <v>0</v>
      </c>
      <c r="Y160" s="186">
        <v>8.0843722717143507</v>
      </c>
      <c r="Z160" s="186">
        <v>0</v>
      </c>
      <c r="AA160" s="186">
        <v>17.609966184717699</v>
      </c>
      <c r="AB160" s="186">
        <v>11.7689325324083</v>
      </c>
      <c r="AC160" s="186">
        <v>10.7565793106985</v>
      </c>
      <c r="AD160" s="186">
        <v>1.5701601574983199</v>
      </c>
      <c r="AE160" s="186">
        <v>175.421095463905</v>
      </c>
      <c r="AF160" s="186">
        <v>146.19893976538799</v>
      </c>
      <c r="AG160" s="186">
        <v>143.04634518548099</v>
      </c>
      <c r="AH160" s="186">
        <v>163.63452396113601</v>
      </c>
      <c r="AI160" s="186">
        <v>154.83123127376501</v>
      </c>
      <c r="AJ160" s="186">
        <v>158.270018866096</v>
      </c>
      <c r="AK160" s="186">
        <v>143.656949374113</v>
      </c>
      <c r="AL160" s="186">
        <v>123.000230750711</v>
      </c>
      <c r="AM160" s="186">
        <v>106.51276856442701</v>
      </c>
      <c r="AN160" s="186">
        <v>2.8249032651255899</v>
      </c>
      <c r="AO160" s="186">
        <v>2.30923199921651</v>
      </c>
      <c r="AP160" s="186">
        <v>1.9728406492656501</v>
      </c>
      <c r="AQ160" s="186">
        <v>2.3179596070301298</v>
      </c>
      <c r="AR160" s="186">
        <v>2.29716186702841</v>
      </c>
      <c r="AS160" s="186">
        <v>1.7239795179328199</v>
      </c>
      <c r="AT160" s="186">
        <v>1.80033266132376</v>
      </c>
      <c r="AU160" s="186">
        <v>1.10164647793746</v>
      </c>
      <c r="AV160" s="186">
        <v>0.51773957443514396</v>
      </c>
      <c r="AW160" s="186">
        <v>12.569775178598601</v>
      </c>
      <c r="AX160" s="186">
        <v>29.153074969624999</v>
      </c>
      <c r="AY160" s="186">
        <v>10.6287920018208</v>
      </c>
      <c r="AZ160" s="186">
        <v>12.478510769996101</v>
      </c>
      <c r="BA160" s="186">
        <v>12.395088602898801</v>
      </c>
      <c r="BB160" s="186">
        <v>6.28273908438406</v>
      </c>
      <c r="BC160" s="186">
        <v>6.5965914942787798</v>
      </c>
      <c r="BD160" s="186">
        <v>5.7520372481532798</v>
      </c>
      <c r="BE160" s="186">
        <v>5.5444197333483398</v>
      </c>
      <c r="BF160" s="187">
        <v>105.891860232721</v>
      </c>
      <c r="BG160" s="187">
        <v>97.687125951078499</v>
      </c>
      <c r="BH160" s="187">
        <v>110.207630505328</v>
      </c>
      <c r="BI160" s="187">
        <v>96.841217499497006</v>
      </c>
      <c r="BJ160" s="187">
        <v>105.917065594861</v>
      </c>
      <c r="BK160" s="187">
        <v>105.671940272057</v>
      </c>
      <c r="BL160" s="187">
        <v>96.949569312554104</v>
      </c>
      <c r="BM160" s="187">
        <v>115.69692803717101</v>
      </c>
      <c r="BN160" s="187">
        <v>101.408504913017</v>
      </c>
      <c r="BO160" s="186">
        <v>100</v>
      </c>
      <c r="BP160" s="186">
        <v>100</v>
      </c>
      <c r="BQ160" s="186">
        <v>100</v>
      </c>
      <c r="BR160" s="186">
        <v>100</v>
      </c>
      <c r="BS160" s="186">
        <v>392.71970078791998</v>
      </c>
      <c r="BT160" s="186">
        <v>232.74334292146199</v>
      </c>
      <c r="BU160" s="186">
        <v>150.177773136355</v>
      </c>
      <c r="BV160" s="186">
        <v>117.240747040618</v>
      </c>
      <c r="BW160" s="186">
        <v>138.348206287187</v>
      </c>
      <c r="BX160" s="186">
        <v>8.9572483256726194</v>
      </c>
      <c r="BY160" s="186">
        <v>11.030780690007401</v>
      </c>
      <c r="BZ160" s="186">
        <v>14.5039510090122</v>
      </c>
      <c r="CA160" s="186">
        <v>14.8428764806439</v>
      </c>
      <c r="CB160" s="186">
        <v>16.385305703411401</v>
      </c>
      <c r="CC160" s="186">
        <v>15.305255014379</v>
      </c>
      <c r="CD160" s="186">
        <v>10.4419686256239</v>
      </c>
      <c r="CE160" s="186">
        <v>10.6661466676589</v>
      </c>
      <c r="CF160" s="186">
        <v>10.278545222681201</v>
      </c>
      <c r="CG160" s="186">
        <v>2.3627451734841101</v>
      </c>
      <c r="CH160" s="186">
        <v>5.0085304950396203</v>
      </c>
      <c r="CI160" s="186">
        <v>4.9597508608602103</v>
      </c>
      <c r="CJ160" s="186">
        <v>5.7227179144753002</v>
      </c>
      <c r="CK160" s="186">
        <v>5.0271974812736202</v>
      </c>
      <c r="CL160" s="186">
        <v>8.3721201685272995</v>
      </c>
      <c r="CM160" s="186">
        <v>8.3155468009029594</v>
      </c>
      <c r="CN160" s="186">
        <v>10.286586472980799</v>
      </c>
      <c r="CO160" s="186">
        <v>8.6466522122528708</v>
      </c>
      <c r="CP160" s="113">
        <v>195.66606158482099</v>
      </c>
      <c r="CQ160" s="113">
        <v>181.5997607685</v>
      </c>
      <c r="CR160" s="113">
        <v>167.48666896742901</v>
      </c>
      <c r="CS160" s="113">
        <v>161.09475498771101</v>
      </c>
      <c r="CT160" s="113">
        <v>155.98148439146399</v>
      </c>
      <c r="CU160" s="113">
        <v>152.73648123358299</v>
      </c>
      <c r="CV160" s="113">
        <v>152.240426053547</v>
      </c>
      <c r="CW160" s="113">
        <v>147.396501111937</v>
      </c>
      <c r="CX160" s="113">
        <v>134.89728116509099</v>
      </c>
      <c r="CY160" s="186">
        <v>4.2122273046300602</v>
      </c>
      <c r="CZ160" s="186">
        <v>3.3682438703747799</v>
      </c>
      <c r="DA160" s="186">
        <v>2.7587791735937301</v>
      </c>
      <c r="DB160" s="186">
        <v>2.4873895229532099</v>
      </c>
      <c r="DC160" s="186">
        <v>2.3347282876329198</v>
      </c>
      <c r="DD160" s="186">
        <v>2.11992461747186</v>
      </c>
      <c r="DE160" s="186">
        <v>2.0115919789801602</v>
      </c>
      <c r="DF160" s="186">
        <v>1.8085406924806899</v>
      </c>
      <c r="DG160" s="186">
        <v>1.4144534407321501</v>
      </c>
      <c r="DH160" s="186">
        <v>17.134367305499701</v>
      </c>
      <c r="DI160" s="186">
        <v>19.140179825321901</v>
      </c>
      <c r="DJ160" s="186">
        <v>16.9809205487261</v>
      </c>
      <c r="DK160" s="186">
        <v>15.8294219757909</v>
      </c>
      <c r="DL160" s="186">
        <v>15.7019084056308</v>
      </c>
      <c r="DM160" s="186">
        <v>14.424284772393699</v>
      </c>
      <c r="DN160" s="186">
        <v>9.5843664396326602</v>
      </c>
      <c r="DO160" s="186">
        <v>8.4738197487003006</v>
      </c>
      <c r="DP160" s="186">
        <v>7.1033247868795497</v>
      </c>
      <c r="DQ160" s="187">
        <v>96.186316735091694</v>
      </c>
      <c r="DR160" s="187">
        <v>95.473455249804104</v>
      </c>
      <c r="DS160" s="187">
        <v>100.28260604494</v>
      </c>
      <c r="DT160" s="187">
        <v>101.523712577019</v>
      </c>
      <c r="DU160" s="187">
        <v>103.11205119887801</v>
      </c>
      <c r="DV160" s="187">
        <v>103.093734581478</v>
      </c>
      <c r="DW160" s="187">
        <v>102.953948688374</v>
      </c>
      <c r="DX160" s="187">
        <v>104.167608093837</v>
      </c>
      <c r="DY160" s="187">
        <v>104.81045822083701</v>
      </c>
      <c r="DZ160" s="113">
        <v>240</v>
      </c>
      <c r="EA160" s="113">
        <v>250</v>
      </c>
      <c r="EB160" s="113">
        <v>250</v>
      </c>
      <c r="EC160" s="113">
        <v>240</v>
      </c>
      <c r="ED160" s="113">
        <v>237</v>
      </c>
      <c r="EE160" s="113">
        <v>248</v>
      </c>
      <c r="EF160" s="113">
        <v>244</v>
      </c>
      <c r="EG160" s="113">
        <v>256</v>
      </c>
      <c r="EH160" s="113">
        <v>254</v>
      </c>
      <c r="EI160" s="112">
        <v>3402.9791666666702</v>
      </c>
      <c r="EJ160" s="112">
        <v>2535.4079999999999</v>
      </c>
      <c r="EK160" s="112">
        <v>1551.768</v>
      </c>
      <c r="EL160" s="112">
        <v>1679.25833333333</v>
      </c>
      <c r="EM160" s="112">
        <v>836.28270042194094</v>
      </c>
      <c r="EN160" s="112">
        <v>1042.6290322580601</v>
      </c>
      <c r="EO160" s="112">
        <v>1688.9713114754099</v>
      </c>
      <c r="EP160" s="112">
        <v>1117.76171875</v>
      </c>
      <c r="EQ160" s="114">
        <v>802.10236220472405</v>
      </c>
    </row>
    <row r="161" spans="1:147" x14ac:dyDescent="0.25">
      <c r="A161" s="110" t="s">
        <v>275</v>
      </c>
      <c r="B161" s="110">
        <v>5486</v>
      </c>
      <c r="C161" s="110"/>
      <c r="D161" s="185">
        <v>100</v>
      </c>
      <c r="E161" s="185">
        <v>396.34597799440002</v>
      </c>
      <c r="F161" s="185">
        <v>42.487178092844701</v>
      </c>
      <c r="G161" s="185">
        <v>79.290103933866007</v>
      </c>
      <c r="H161" s="185">
        <v>76.788095281887806</v>
      </c>
      <c r="I161" s="185">
        <v>171.28382380386</v>
      </c>
      <c r="J161" s="185">
        <v>394.273072724776</v>
      </c>
      <c r="K161" s="185">
        <v>162.80918476936699</v>
      </c>
      <c r="L161" s="185">
        <v>458.90516780379801</v>
      </c>
      <c r="M161" s="185">
        <v>6.6873367205856296</v>
      </c>
      <c r="N161" s="185">
        <v>13.1296070274241</v>
      </c>
      <c r="O161" s="185">
        <v>13.7135100199192</v>
      </c>
      <c r="P161" s="185">
        <v>17.9670864583486</v>
      </c>
      <c r="Q161" s="185">
        <v>10.8711359622489</v>
      </c>
      <c r="R161" s="185">
        <v>16.3861579619015</v>
      </c>
      <c r="S161" s="185">
        <v>20.133494530396</v>
      </c>
      <c r="T161" s="185">
        <v>23.688774514277601</v>
      </c>
      <c r="U161" s="185">
        <v>24.886233274332099</v>
      </c>
      <c r="V161" s="186">
        <v>5.4366016834715696</v>
      </c>
      <c r="W161" s="186">
        <v>4.3400723672473998</v>
      </c>
      <c r="X161" s="186">
        <v>28.807923030333502</v>
      </c>
      <c r="Y161" s="186">
        <v>21.644195942564298</v>
      </c>
      <c r="Z161" s="186">
        <v>14.565453601358399</v>
      </c>
      <c r="AA161" s="186">
        <v>11.875171471723601</v>
      </c>
      <c r="AB161" s="186">
        <v>6.6259133550376301</v>
      </c>
      <c r="AC161" s="186">
        <v>16.480669891889299</v>
      </c>
      <c r="AD161" s="186">
        <v>6.8125447908057897</v>
      </c>
      <c r="AE161" s="186">
        <v>155.24644299755201</v>
      </c>
      <c r="AF161" s="186">
        <v>153.07859392584999</v>
      </c>
      <c r="AG161" s="186">
        <v>159.070535915047</v>
      </c>
      <c r="AH161" s="186">
        <v>168.30113279703201</v>
      </c>
      <c r="AI161" s="186">
        <v>179.550361004975</v>
      </c>
      <c r="AJ161" s="186">
        <v>162.68543234972799</v>
      </c>
      <c r="AK161" s="186">
        <v>150.11735362596201</v>
      </c>
      <c r="AL161" s="186">
        <v>153.68955503681201</v>
      </c>
      <c r="AM161" s="186">
        <v>145.126952046502</v>
      </c>
      <c r="AN161" s="186">
        <v>3.6306202300341899</v>
      </c>
      <c r="AO161" s="186">
        <v>3.3478522655235099</v>
      </c>
      <c r="AP161" s="186">
        <v>2.8833257863236299</v>
      </c>
      <c r="AQ161" s="186">
        <v>2.7572876482393101</v>
      </c>
      <c r="AR161" s="186">
        <v>2.5137996703853802</v>
      </c>
      <c r="AS161" s="186">
        <v>2.42715965581987</v>
      </c>
      <c r="AT161" s="186">
        <v>1.7137198574095101</v>
      </c>
      <c r="AU161" s="186">
        <v>1.37168133846047</v>
      </c>
      <c r="AV161" s="186">
        <v>1.0347551680915601</v>
      </c>
      <c r="AW161" s="186">
        <v>10.5190483963573</v>
      </c>
      <c r="AX161" s="186">
        <v>9.8693050545363601</v>
      </c>
      <c r="AY161" s="186">
        <v>7.9840084456857099</v>
      </c>
      <c r="AZ161" s="186">
        <v>9.2324264755402208</v>
      </c>
      <c r="BA161" s="186">
        <v>9.3963415448634002</v>
      </c>
      <c r="BB161" s="186">
        <v>9.0276682976756195</v>
      </c>
      <c r="BC161" s="186">
        <v>8.3377506253310596</v>
      </c>
      <c r="BD161" s="186">
        <v>8.1807623979522095</v>
      </c>
      <c r="BE161" s="186">
        <v>9.2002804405903298</v>
      </c>
      <c r="BF161" s="187">
        <v>99.799303932050705</v>
      </c>
      <c r="BG161" s="187">
        <v>107.075739032035</v>
      </c>
      <c r="BH161" s="187">
        <v>109.42454862364001</v>
      </c>
      <c r="BI161" s="187">
        <v>112.984059405531</v>
      </c>
      <c r="BJ161" s="187">
        <v>104.154277520303</v>
      </c>
      <c r="BK161" s="187">
        <v>110.84710878734001</v>
      </c>
      <c r="BL161" s="187">
        <v>115.61960230362</v>
      </c>
      <c r="BM161" s="187">
        <v>120.307545838048</v>
      </c>
      <c r="BN161" s="187">
        <v>120.07787156051199</v>
      </c>
      <c r="BO161" s="186">
        <v>113.626070983785</v>
      </c>
      <c r="BP161" s="186">
        <v>113.630405822751</v>
      </c>
      <c r="BQ161" s="186">
        <v>76.302967762344494</v>
      </c>
      <c r="BR161" s="186">
        <v>85.060800879632893</v>
      </c>
      <c r="BS161" s="186">
        <v>86.906189201266102</v>
      </c>
      <c r="BT161" s="186">
        <v>87.480743274114005</v>
      </c>
      <c r="BU161" s="186">
        <v>97.099981232855697</v>
      </c>
      <c r="BV161" s="186">
        <v>139.259784600985</v>
      </c>
      <c r="BW161" s="186">
        <v>202.06077783568199</v>
      </c>
      <c r="BX161" s="186">
        <v>8.2597343104981906</v>
      </c>
      <c r="BY161" s="186">
        <v>7.9321891162237499</v>
      </c>
      <c r="BZ161" s="186">
        <v>9.1030550627464102</v>
      </c>
      <c r="CA161" s="186">
        <v>11.7185237336873</v>
      </c>
      <c r="CB161" s="186">
        <v>12.5613900172161</v>
      </c>
      <c r="CC161" s="186">
        <v>14.483323670636899</v>
      </c>
      <c r="CD161" s="186">
        <v>15.991794455537301</v>
      </c>
      <c r="CE161" s="186">
        <v>18.142052108995902</v>
      </c>
      <c r="CF161" s="186">
        <v>19.547575113307001</v>
      </c>
      <c r="CG161" s="186">
        <v>20.085778536771201</v>
      </c>
      <c r="CH161" s="186">
        <v>19.826855289066199</v>
      </c>
      <c r="CI161" s="186">
        <v>22.967406150343201</v>
      </c>
      <c r="CJ161" s="186">
        <v>18.136610822343901</v>
      </c>
      <c r="CK161" s="186">
        <v>16.052596181749902</v>
      </c>
      <c r="CL161" s="186">
        <v>17.202933862740299</v>
      </c>
      <c r="CM161" s="186">
        <v>17.357982079508702</v>
      </c>
      <c r="CN161" s="186">
        <v>14.404219935413099</v>
      </c>
      <c r="CO161" s="186">
        <v>11.4702221648391</v>
      </c>
      <c r="CP161" s="113">
        <v>153.59596397483301</v>
      </c>
      <c r="CQ161" s="113">
        <v>155.60670496580201</v>
      </c>
      <c r="CR161" s="113">
        <v>158.50752732977199</v>
      </c>
      <c r="CS161" s="113">
        <v>159.89146967478399</v>
      </c>
      <c r="CT161" s="113">
        <v>163.03268073587</v>
      </c>
      <c r="CU161" s="113">
        <v>164.45541404842999</v>
      </c>
      <c r="CV161" s="113">
        <v>163.37943007016199</v>
      </c>
      <c r="CW161" s="113">
        <v>162.040901192429</v>
      </c>
      <c r="CX161" s="113">
        <v>157.42475912428199</v>
      </c>
      <c r="CY161" s="186">
        <v>4.1134930197492299</v>
      </c>
      <c r="CZ161" s="186">
        <v>3.79989662031578</v>
      </c>
      <c r="DA161" s="186">
        <v>3.4975267753416799</v>
      </c>
      <c r="DB161" s="186">
        <v>3.2644499214565799</v>
      </c>
      <c r="DC161" s="186">
        <v>3.0223731822914801</v>
      </c>
      <c r="DD161" s="186">
        <v>2.7820044081475999</v>
      </c>
      <c r="DE161" s="186">
        <v>2.4392195515905901</v>
      </c>
      <c r="DF161" s="186">
        <v>2.1165594112305799</v>
      </c>
      <c r="DG161" s="186">
        <v>1.77626621459624</v>
      </c>
      <c r="DH161" s="186">
        <v>10.8925852986244</v>
      </c>
      <c r="DI161" s="186">
        <v>10.5544975266909</v>
      </c>
      <c r="DJ161" s="186">
        <v>10.011955893273001</v>
      </c>
      <c r="DK161" s="186">
        <v>9.7770472925066407</v>
      </c>
      <c r="DL161" s="186">
        <v>9.3804956446935499</v>
      </c>
      <c r="DM161" s="186">
        <v>9.0886471842832393</v>
      </c>
      <c r="DN161" s="186">
        <v>8.7765598260296702</v>
      </c>
      <c r="DO161" s="186">
        <v>8.7948594935606401</v>
      </c>
      <c r="DP161" s="186">
        <v>8.7953605727902904</v>
      </c>
      <c r="DQ161" s="187">
        <v>101.502894519571</v>
      </c>
      <c r="DR161" s="187">
        <v>101.191620593463</v>
      </c>
      <c r="DS161" s="187">
        <v>102.657416518269</v>
      </c>
      <c r="DT161" s="187">
        <v>105.49182682300599</v>
      </c>
      <c r="DU161" s="187">
        <v>106.61352202054501</v>
      </c>
      <c r="DV161" s="187">
        <v>108.904797794454</v>
      </c>
      <c r="DW161" s="187">
        <v>110.686142956567</v>
      </c>
      <c r="DX161" s="187">
        <v>112.948088821336</v>
      </c>
      <c r="DY161" s="187">
        <v>114.322925751453</v>
      </c>
      <c r="DZ161" s="113">
        <v>1015</v>
      </c>
      <c r="EA161" s="113">
        <v>1004</v>
      </c>
      <c r="EB161" s="113">
        <v>1032</v>
      </c>
      <c r="EC161" s="113">
        <v>1033</v>
      </c>
      <c r="ED161" s="113">
        <v>1005</v>
      </c>
      <c r="EE161" s="113">
        <v>1005</v>
      </c>
      <c r="EF161" s="113">
        <v>1011</v>
      </c>
      <c r="EG161" s="113">
        <v>1065</v>
      </c>
      <c r="EH161" s="113">
        <v>1079</v>
      </c>
      <c r="EI161" s="112">
        <v>5160.2679802955699</v>
      </c>
      <c r="EJ161" s="112">
        <v>4719.0687250995998</v>
      </c>
      <c r="EK161" s="112">
        <v>5562.0620155038796</v>
      </c>
      <c r="EL161" s="112">
        <v>5801.7095837366896</v>
      </c>
      <c r="EM161" s="112">
        <v>6127.8487562189102</v>
      </c>
      <c r="EN161" s="112">
        <v>5755.95721393035</v>
      </c>
      <c r="EO161" s="112">
        <v>4815.8308605341199</v>
      </c>
      <c r="EP161" s="112">
        <v>4030.0657276995298</v>
      </c>
      <c r="EQ161" s="114">
        <v>2921.28637627433</v>
      </c>
    </row>
    <row r="162" spans="1:147" x14ac:dyDescent="0.25">
      <c r="A162" s="110" t="s">
        <v>274</v>
      </c>
      <c r="B162" s="110">
        <v>5474</v>
      </c>
      <c r="C162" s="110"/>
      <c r="D162" s="185">
        <v>231.77804774818301</v>
      </c>
      <c r="E162" s="185">
        <v>84.236271145019799</v>
      </c>
      <c r="F162" s="185">
        <v>133.941081355949</v>
      </c>
      <c r="G162" s="185">
        <v>104.40555003442699</v>
      </c>
      <c r="H162" s="185">
        <v>3405.5265360112298</v>
      </c>
      <c r="I162" s="185">
        <v>100</v>
      </c>
      <c r="J162" s="185">
        <v>281.21618295645999</v>
      </c>
      <c r="K162" s="185">
        <v>100</v>
      </c>
      <c r="L162" s="185">
        <v>100</v>
      </c>
      <c r="M162" s="185">
        <v>30.494250435032299</v>
      </c>
      <c r="N162" s="185">
        <v>10.090254709946199</v>
      </c>
      <c r="O162" s="185">
        <v>14.662691721550599</v>
      </c>
      <c r="P162" s="185">
        <v>7.8227660806166304</v>
      </c>
      <c r="Q162" s="185">
        <v>11.968970022191399</v>
      </c>
      <c r="R162" s="185">
        <v>7.0904738996151897</v>
      </c>
      <c r="S162" s="185">
        <v>14.574551128444099</v>
      </c>
      <c r="T162" s="185">
        <v>12.5346408504553</v>
      </c>
      <c r="U162" s="185">
        <v>3.4664853070257902</v>
      </c>
      <c r="V162" s="186">
        <v>16.724185276488399</v>
      </c>
      <c r="W162" s="186">
        <v>11.7565295097684</v>
      </c>
      <c r="X162" s="186">
        <v>11.3695616639232</v>
      </c>
      <c r="Y162" s="186">
        <v>16.199340490304099</v>
      </c>
      <c r="Z162" s="186">
        <v>3.3815768394100401</v>
      </c>
      <c r="AA162" s="186">
        <v>1.86510612225003</v>
      </c>
      <c r="AB162" s="186">
        <v>6.4848325804632596</v>
      </c>
      <c r="AC162" s="186">
        <v>0.82890599811988996</v>
      </c>
      <c r="AD162" s="186">
        <v>1.74447969012188</v>
      </c>
      <c r="AE162" s="186">
        <v>129.03182234986599</v>
      </c>
      <c r="AF162" s="186">
        <v>135.25369615288</v>
      </c>
      <c r="AG162" s="186">
        <v>128.954748745405</v>
      </c>
      <c r="AH162" s="186">
        <v>126.421442331574</v>
      </c>
      <c r="AI162" s="186">
        <v>144.44319340566</v>
      </c>
      <c r="AJ162" s="186">
        <v>163.896077894613</v>
      </c>
      <c r="AK162" s="186">
        <v>229.23259411575501</v>
      </c>
      <c r="AL162" s="186">
        <v>230.857878920915</v>
      </c>
      <c r="AM162" s="186">
        <v>225.799136999431</v>
      </c>
      <c r="AN162" s="186">
        <v>1.8560349760217101</v>
      </c>
      <c r="AO162" s="186">
        <v>1.25708850621629</v>
      </c>
      <c r="AP162" s="186">
        <v>0.43577496588933101</v>
      </c>
      <c r="AQ162" s="186">
        <v>0.49197134779937501</v>
      </c>
      <c r="AR162" s="186">
        <v>8.5707199192685504E-2</v>
      </c>
      <c r="AS162" s="186">
        <v>-0.25786467098208499</v>
      </c>
      <c r="AT162" s="186">
        <v>-0.391394090422018</v>
      </c>
      <c r="AU162" s="186">
        <v>-0.255352249151439</v>
      </c>
      <c r="AV162" s="186">
        <v>0.227295537235086</v>
      </c>
      <c r="AW162" s="186">
        <v>28.0842433504396</v>
      </c>
      <c r="AX162" s="186">
        <v>14.715745427358399</v>
      </c>
      <c r="AY162" s="186">
        <v>9.5520590520869693</v>
      </c>
      <c r="AZ162" s="186">
        <v>9.4385794429929906</v>
      </c>
      <c r="BA162" s="186">
        <v>8.0419849670256696</v>
      </c>
      <c r="BB162" s="186">
        <v>8.5058805145605305</v>
      </c>
      <c r="BC162" s="186">
        <v>6.34051526431284</v>
      </c>
      <c r="BD162" s="186">
        <v>5.5093248999900801</v>
      </c>
      <c r="BE162" s="186">
        <v>5.9872670235418397</v>
      </c>
      <c r="BF162" s="187">
        <v>104.456162332887</v>
      </c>
      <c r="BG162" s="187">
        <v>96.741368284392905</v>
      </c>
      <c r="BH162" s="187">
        <v>105.87209366179199</v>
      </c>
      <c r="BI162" s="187">
        <v>98.888635233071298</v>
      </c>
      <c r="BJ162" s="187">
        <v>104.18042275282301</v>
      </c>
      <c r="BK162" s="187">
        <v>98.354260800290206</v>
      </c>
      <c r="BL162" s="187">
        <v>108.510033543457</v>
      </c>
      <c r="BM162" s="187">
        <v>107.2615974854</v>
      </c>
      <c r="BN162" s="187">
        <v>97.7579702331129</v>
      </c>
      <c r="BO162" s="186">
        <v>37.292409925973899</v>
      </c>
      <c r="BP162" s="186">
        <v>30.812132750083801</v>
      </c>
      <c r="BQ162" s="186">
        <v>24.7300376651643</v>
      </c>
      <c r="BR162" s="186">
        <v>31.3166610074733</v>
      </c>
      <c r="BS162" s="186">
        <v>177.34581453214</v>
      </c>
      <c r="BT162" s="186">
        <v>174.515965906502</v>
      </c>
      <c r="BU162" s="186">
        <v>246.02596143339099</v>
      </c>
      <c r="BV162" s="186">
        <v>506.24765511887603</v>
      </c>
      <c r="BW162" s="186">
        <v>2272.51408186135</v>
      </c>
      <c r="BX162" s="186">
        <v>11.288088470991401</v>
      </c>
      <c r="BY162" s="186">
        <v>9.6799735068499597</v>
      </c>
      <c r="BZ162" s="186">
        <v>7.6006218237639702</v>
      </c>
      <c r="CA162" s="186">
        <v>7.7531448566057897</v>
      </c>
      <c r="CB162" s="186">
        <v>15.749037968013299</v>
      </c>
      <c r="CC162" s="186">
        <v>10.376871992322</v>
      </c>
      <c r="CD162" s="186">
        <v>11.360483834148299</v>
      </c>
      <c r="CE162" s="186">
        <v>10.9864341841532</v>
      </c>
      <c r="CF162" s="186">
        <v>10.026046899686101</v>
      </c>
      <c r="CG162" s="186">
        <v>26.304421253294802</v>
      </c>
      <c r="CH162" s="186">
        <v>26.629952981282798</v>
      </c>
      <c r="CI162" s="186">
        <v>25.7879392271273</v>
      </c>
      <c r="CJ162" s="186">
        <v>22.602144709349801</v>
      </c>
      <c r="CK162" s="186">
        <v>12.0738671799665</v>
      </c>
      <c r="CL162" s="186">
        <v>9.2299192160861896</v>
      </c>
      <c r="CM162" s="186">
        <v>8.1422657267612095</v>
      </c>
      <c r="CN162" s="186">
        <v>6.09470905995245</v>
      </c>
      <c r="CO162" s="186">
        <v>2.89878200577972</v>
      </c>
      <c r="CP162" s="113">
        <v>129.658016110744</v>
      </c>
      <c r="CQ162" s="113">
        <v>131.89329495524299</v>
      </c>
      <c r="CR162" s="113">
        <v>137.10631072631199</v>
      </c>
      <c r="CS162" s="113">
        <v>138.48165149658701</v>
      </c>
      <c r="CT162" s="113">
        <v>132.78372256970599</v>
      </c>
      <c r="CU162" s="113">
        <v>139.606484503937</v>
      </c>
      <c r="CV162" s="113">
        <v>160.26838724853701</v>
      </c>
      <c r="CW162" s="113">
        <v>181.002875469316</v>
      </c>
      <c r="CX162" s="113">
        <v>200.45950396982099</v>
      </c>
      <c r="CY162" s="186">
        <v>1.65533821766054</v>
      </c>
      <c r="CZ162" s="186">
        <v>1.55001614428194</v>
      </c>
      <c r="DA162" s="186">
        <v>1.3861706347323599</v>
      </c>
      <c r="DB162" s="186">
        <v>1.2524169272152501</v>
      </c>
      <c r="DC162" s="186">
        <v>0.86676094283915495</v>
      </c>
      <c r="DD162" s="186">
        <v>0.40372539325399198</v>
      </c>
      <c r="DE162" s="186">
        <v>6.3802493603100793E-2</v>
      </c>
      <c r="DF162" s="186">
        <v>-7.3270666707592899E-2</v>
      </c>
      <c r="DG162" s="186">
        <v>-0.1169663111498</v>
      </c>
      <c r="DH162" s="186">
        <v>12.6154024284297</v>
      </c>
      <c r="DI162" s="186">
        <v>13.754043294503299</v>
      </c>
      <c r="DJ162" s="186">
        <v>14.3004503391913</v>
      </c>
      <c r="DK162" s="186">
        <v>14.5869048373119</v>
      </c>
      <c r="DL162" s="186">
        <v>14.5990006914646</v>
      </c>
      <c r="DM162" s="186">
        <v>10.0304157179028</v>
      </c>
      <c r="DN162" s="186">
        <v>8.31354514002334</v>
      </c>
      <c r="DO162" s="186">
        <v>7.4908758416251198</v>
      </c>
      <c r="DP162" s="186">
        <v>6.8161704562777601</v>
      </c>
      <c r="DQ162" s="187">
        <v>100.329103800529</v>
      </c>
      <c r="DR162" s="187">
        <v>97.538086377123506</v>
      </c>
      <c r="DS162" s="187">
        <v>94.954445617381694</v>
      </c>
      <c r="DT162" s="187">
        <v>94.713703300153</v>
      </c>
      <c r="DU162" s="187">
        <v>102.058310182498</v>
      </c>
      <c r="DV162" s="187">
        <v>100.755851930289</v>
      </c>
      <c r="DW162" s="187">
        <v>103.210615114473</v>
      </c>
      <c r="DX162" s="187">
        <v>103.543558439584</v>
      </c>
      <c r="DY162" s="187">
        <v>103.191624200541</v>
      </c>
      <c r="DZ162" s="113">
        <v>425</v>
      </c>
      <c r="EA162" s="113">
        <v>422</v>
      </c>
      <c r="EB162" s="113">
        <v>421</v>
      </c>
      <c r="EC162" s="113">
        <v>421</v>
      </c>
      <c r="ED162" s="113">
        <v>420</v>
      </c>
      <c r="EE162" s="113">
        <v>410</v>
      </c>
      <c r="EF162" s="113">
        <v>395</v>
      </c>
      <c r="EG162" s="113">
        <v>391</v>
      </c>
      <c r="EH162" s="113">
        <v>398</v>
      </c>
      <c r="EI162" s="112">
        <v>2331.6305882352899</v>
      </c>
      <c r="EJ162" s="112">
        <v>2435.3341232227499</v>
      </c>
      <c r="EK162" s="112">
        <v>2269.1781472684102</v>
      </c>
      <c r="EL162" s="112">
        <v>2253.6840855106898</v>
      </c>
      <c r="EM162" s="112">
        <v>1675.9571428571401</v>
      </c>
      <c r="EN162" s="112">
        <v>1354.00243902439</v>
      </c>
      <c r="EO162" s="112">
        <v>872.68607594936702</v>
      </c>
      <c r="EP162" s="112">
        <v>107.36317135549901</v>
      </c>
      <c r="EQ162" s="114">
        <v>-160.20100502512599</v>
      </c>
    </row>
    <row r="163" spans="1:147" x14ac:dyDescent="0.25">
      <c r="A163" s="110" t="s">
        <v>273</v>
      </c>
      <c r="B163" s="110">
        <v>5758</v>
      </c>
      <c r="C163" s="110"/>
      <c r="D163" s="185">
        <v>86.3961057669719</v>
      </c>
      <c r="E163" s="185">
        <v>73.861068860251706</v>
      </c>
      <c r="F163" s="185">
        <v>100</v>
      </c>
      <c r="G163" s="185" t="s">
        <v>465</v>
      </c>
      <c r="H163" s="185">
        <v>100</v>
      </c>
      <c r="I163" s="185">
        <v>100</v>
      </c>
      <c r="J163" s="185">
        <v>40.917718809176598</v>
      </c>
      <c r="K163" s="185">
        <v>190.74101415588399</v>
      </c>
      <c r="L163" s="185">
        <v>202.760825140196</v>
      </c>
      <c r="M163" s="185">
        <v>13.5914003087655</v>
      </c>
      <c r="N163" s="185">
        <v>15.5662370374195</v>
      </c>
      <c r="O163" s="185">
        <v>9.5984928061617296</v>
      </c>
      <c r="P163" s="185">
        <v>-7.9261297531886301</v>
      </c>
      <c r="Q163" s="185">
        <v>12.1060292333574</v>
      </c>
      <c r="R163" s="185">
        <v>20.202218016987199</v>
      </c>
      <c r="S163" s="185">
        <v>12.8960512421716</v>
      </c>
      <c r="T163" s="185">
        <v>20.4134143158794</v>
      </c>
      <c r="U163" s="185">
        <v>24.592283295498301</v>
      </c>
      <c r="V163" s="186">
        <v>15.4808363594185</v>
      </c>
      <c r="W163" s="186">
        <v>20.772145787676301</v>
      </c>
      <c r="X163" s="186">
        <v>0</v>
      </c>
      <c r="Y163" s="186">
        <v>0</v>
      </c>
      <c r="Z163" s="186">
        <v>0</v>
      </c>
      <c r="AA163" s="186">
        <v>0</v>
      </c>
      <c r="AB163" s="186">
        <v>26.569392253713801</v>
      </c>
      <c r="AC163" s="186">
        <v>14.980924039058801</v>
      </c>
      <c r="AD163" s="186">
        <v>13.8556450534932</v>
      </c>
      <c r="AE163" s="186">
        <v>226.11983099343101</v>
      </c>
      <c r="AF163" s="186">
        <v>231.94419557833501</v>
      </c>
      <c r="AG163" s="186">
        <v>212.77693039216501</v>
      </c>
      <c r="AH163" s="186">
        <v>212.429098364054</v>
      </c>
      <c r="AI163" s="186">
        <v>195.690460185517</v>
      </c>
      <c r="AJ163" s="186">
        <v>157.68706884840199</v>
      </c>
      <c r="AK163" s="186">
        <v>191.86082127069599</v>
      </c>
      <c r="AL163" s="186">
        <v>193.33200265714501</v>
      </c>
      <c r="AM163" s="186">
        <v>158.75850084032601</v>
      </c>
      <c r="AN163" s="186">
        <v>3.84016267785307</v>
      </c>
      <c r="AO163" s="186">
        <v>3.7378671516303101</v>
      </c>
      <c r="AP163" s="186">
        <v>2.5105042014079002</v>
      </c>
      <c r="AQ163" s="186">
        <v>2.3433124526228299</v>
      </c>
      <c r="AR163" s="186">
        <v>2.4429349417405999</v>
      </c>
      <c r="AS163" s="186">
        <v>1.8747438444667399</v>
      </c>
      <c r="AT163" s="186">
        <v>2.1321300337319302</v>
      </c>
      <c r="AU163" s="186">
        <v>1.7996383164230501</v>
      </c>
      <c r="AV163" s="186">
        <v>1.16243594085527</v>
      </c>
      <c r="AW163" s="186">
        <v>15.848574096848701</v>
      </c>
      <c r="AX163" s="186">
        <v>15.747746717672101</v>
      </c>
      <c r="AY163" s="186">
        <v>14.528586689340001</v>
      </c>
      <c r="AZ163" s="186">
        <v>14.8651639696277</v>
      </c>
      <c r="BA163" s="186">
        <v>12.810261735387799</v>
      </c>
      <c r="BB163" s="186">
        <v>9.61579541549313</v>
      </c>
      <c r="BC163" s="186">
        <v>10.158370377331099</v>
      </c>
      <c r="BD163" s="186">
        <v>11.689701655296799</v>
      </c>
      <c r="BE163" s="186">
        <v>9.6507272004967994</v>
      </c>
      <c r="BF163" s="187">
        <v>101.60846966134</v>
      </c>
      <c r="BG163" s="187">
        <v>103.687508509317</v>
      </c>
      <c r="BH163" s="187">
        <v>97.637602479844404</v>
      </c>
      <c r="BI163" s="187">
        <v>83.023362914750393</v>
      </c>
      <c r="BJ163" s="187">
        <v>101.769432767892</v>
      </c>
      <c r="BK163" s="187">
        <v>114.234996904702</v>
      </c>
      <c r="BL163" s="187">
        <v>105.11901585830201</v>
      </c>
      <c r="BM163" s="187">
        <v>111.760949545744</v>
      </c>
      <c r="BN163" s="187">
        <v>119.195238159954</v>
      </c>
      <c r="BO163" s="186">
        <v>48.657957149806002</v>
      </c>
      <c r="BP163" s="186">
        <v>85.824014776745699</v>
      </c>
      <c r="BQ163" s="186">
        <v>172.387531619659</v>
      </c>
      <c r="BR163" s="186">
        <v>149.11638769205501</v>
      </c>
      <c r="BS163" s="186">
        <v>122.415462427055</v>
      </c>
      <c r="BT163" s="186">
        <v>273.09760016878897</v>
      </c>
      <c r="BU163" s="186">
        <v>148.158040089314</v>
      </c>
      <c r="BV163" s="186">
        <v>136.073694807012</v>
      </c>
      <c r="BW163" s="186">
        <v>164.174265312176</v>
      </c>
      <c r="BX163" s="186">
        <v>17.157497399568602</v>
      </c>
      <c r="BY163" s="186">
        <v>16.675357722336098</v>
      </c>
      <c r="BZ163" s="186">
        <v>13.4776943690797</v>
      </c>
      <c r="CA163" s="186">
        <v>10.850522690819099</v>
      </c>
      <c r="CB163" s="186">
        <v>8.5866760503434296</v>
      </c>
      <c r="CC163" s="186">
        <v>10.3636735232745</v>
      </c>
      <c r="CD163" s="186">
        <v>9.97789033650667</v>
      </c>
      <c r="CE163" s="186">
        <v>12.168219705039901</v>
      </c>
      <c r="CF163" s="186">
        <v>18.319092533080902</v>
      </c>
      <c r="CG163" s="186">
        <v>31.9725715690663</v>
      </c>
      <c r="CH163" s="186">
        <v>20.9634029228129</v>
      </c>
      <c r="CI163" s="186">
        <v>8.6921357866145499</v>
      </c>
      <c r="CJ163" s="186">
        <v>7.9392654561141596</v>
      </c>
      <c r="CK163" s="186">
        <v>7.4993478497685704</v>
      </c>
      <c r="CL163" s="186">
        <v>4.4298712076144904</v>
      </c>
      <c r="CM163" s="186">
        <v>7.1087275940148</v>
      </c>
      <c r="CN163" s="186">
        <v>9.8688962709002706</v>
      </c>
      <c r="CO163" s="186">
        <v>12.6197448398825</v>
      </c>
      <c r="CP163" s="113">
        <v>235.923025999662</v>
      </c>
      <c r="CQ163" s="113">
        <v>234.922783838275</v>
      </c>
      <c r="CR163" s="113">
        <v>231.022166273084</v>
      </c>
      <c r="CS163" s="113">
        <v>225.965916818859</v>
      </c>
      <c r="CT163" s="113">
        <v>215.54010868308501</v>
      </c>
      <c r="CU163" s="113">
        <v>200.19748109355501</v>
      </c>
      <c r="CV163" s="113">
        <v>192.64341955809499</v>
      </c>
      <c r="CW163" s="113">
        <v>189.04652425382699</v>
      </c>
      <c r="CX163" s="113">
        <v>178.36624742370901</v>
      </c>
      <c r="CY163" s="186">
        <v>5.3110564579632902</v>
      </c>
      <c r="CZ163" s="186">
        <v>5.1579374860819804</v>
      </c>
      <c r="DA163" s="186">
        <v>4.3149694667624496</v>
      </c>
      <c r="DB163" s="186">
        <v>3.48911119327507</v>
      </c>
      <c r="DC163" s="186">
        <v>2.9612972262856898</v>
      </c>
      <c r="DD163" s="186">
        <v>2.5487826279629902</v>
      </c>
      <c r="DE163" s="186">
        <v>2.2430221162323201</v>
      </c>
      <c r="DF163" s="186">
        <v>2.1033061206106098</v>
      </c>
      <c r="DG163" s="186">
        <v>1.85348798448201</v>
      </c>
      <c r="DH163" s="186">
        <v>19.701204430919901</v>
      </c>
      <c r="DI163" s="186">
        <v>18.864915212110802</v>
      </c>
      <c r="DJ163" s="186">
        <v>16.2550148245898</v>
      </c>
      <c r="DK163" s="186">
        <v>15.652286752360499</v>
      </c>
      <c r="DL163" s="186">
        <v>14.736101048793399</v>
      </c>
      <c r="DM163" s="186">
        <v>13.345995988161</v>
      </c>
      <c r="DN163" s="186">
        <v>12.215594599056301</v>
      </c>
      <c r="DO163" s="186">
        <v>11.679470789742499</v>
      </c>
      <c r="DP163" s="186">
        <v>10.691188181231899</v>
      </c>
      <c r="DQ163" s="187">
        <v>102.846111270538</v>
      </c>
      <c r="DR163" s="187">
        <v>103.059188330767</v>
      </c>
      <c r="DS163" s="187">
        <v>101.561661889861</v>
      </c>
      <c r="DT163" s="187">
        <v>98.704354460076004</v>
      </c>
      <c r="DU163" s="187">
        <v>96.910373469316596</v>
      </c>
      <c r="DV163" s="187">
        <v>99.568331617478094</v>
      </c>
      <c r="DW163" s="187">
        <v>100.005318136493</v>
      </c>
      <c r="DX163" s="187">
        <v>102.661030408622</v>
      </c>
      <c r="DY163" s="187">
        <v>110.47452295284999</v>
      </c>
      <c r="DZ163" s="113">
        <v>157</v>
      </c>
      <c r="EA163" s="113">
        <v>156</v>
      </c>
      <c r="EB163" s="113">
        <v>160</v>
      </c>
      <c r="EC163" s="113">
        <v>159</v>
      </c>
      <c r="ED163" s="113">
        <v>160</v>
      </c>
      <c r="EE163" s="113">
        <v>165</v>
      </c>
      <c r="EF163" s="113">
        <v>165</v>
      </c>
      <c r="EG163" s="113">
        <v>175</v>
      </c>
      <c r="EH163" s="113">
        <v>182</v>
      </c>
      <c r="EI163" s="112">
        <v>7033.7961783439496</v>
      </c>
      <c r="EJ163" s="112">
        <v>7338.8076923076896</v>
      </c>
      <c r="EK163" s="112">
        <v>6653.9312499999996</v>
      </c>
      <c r="EL163" s="112">
        <v>7064.2641509433997</v>
      </c>
      <c r="EM163" s="112">
        <v>6439.4750000000004</v>
      </c>
      <c r="EN163" s="112">
        <v>5131.4787878787902</v>
      </c>
      <c r="EO163" s="112">
        <v>6137.1575757575802</v>
      </c>
      <c r="EP163" s="112">
        <v>5318.6742857142899</v>
      </c>
      <c r="EQ163" s="114">
        <v>4445.6153846153802</v>
      </c>
    </row>
    <row r="164" spans="1:147" x14ac:dyDescent="0.25">
      <c r="A164" s="110" t="s">
        <v>272</v>
      </c>
      <c r="B164" s="110">
        <v>5726</v>
      </c>
      <c r="C164" s="110"/>
      <c r="D164" s="185">
        <v>94.076646132130307</v>
      </c>
      <c r="E164" s="185">
        <v>28.4390511154206</v>
      </c>
      <c r="F164" s="185">
        <v>78.541518068555405</v>
      </c>
      <c r="G164" s="185">
        <v>133.05876563121501</v>
      </c>
      <c r="H164" s="185">
        <v>94.7889993415004</v>
      </c>
      <c r="I164" s="185">
        <v>340.84085258864201</v>
      </c>
      <c r="J164" s="185">
        <v>165.30632128878401</v>
      </c>
      <c r="K164" s="185">
        <v>113.493650274682</v>
      </c>
      <c r="L164" s="185">
        <v>1910.0668337741499</v>
      </c>
      <c r="M164" s="185">
        <v>6.8432709707586499</v>
      </c>
      <c r="N164" s="185">
        <v>11.3353410783768</v>
      </c>
      <c r="O164" s="185">
        <v>20.852680174991999</v>
      </c>
      <c r="P164" s="185">
        <v>15.6461616398787</v>
      </c>
      <c r="Q164" s="185">
        <v>8.46597541545753</v>
      </c>
      <c r="R164" s="185">
        <v>17.9487673885303</v>
      </c>
      <c r="S164" s="185">
        <v>16.7249858802037</v>
      </c>
      <c r="T164" s="185">
        <v>20.382682403176599</v>
      </c>
      <c r="U164" s="185">
        <v>22.8323458221459</v>
      </c>
      <c r="V164" s="186">
        <v>8.9113096510093506</v>
      </c>
      <c r="W164" s="186">
        <v>31.1089062147364</v>
      </c>
      <c r="X164" s="186">
        <v>25.118818039784699</v>
      </c>
      <c r="Y164" s="186">
        <v>12.234421392694999</v>
      </c>
      <c r="Z164" s="186">
        <v>8.8900109571393209</v>
      </c>
      <c r="AA164" s="186">
        <v>6.0309108854073203</v>
      </c>
      <c r="AB164" s="186">
        <v>11.0676164931062</v>
      </c>
      <c r="AC164" s="186">
        <v>18.405347919961901</v>
      </c>
      <c r="AD164" s="186">
        <v>1.52542431552886</v>
      </c>
      <c r="AE164" s="186">
        <v>181.84940640088701</v>
      </c>
      <c r="AF164" s="186">
        <v>196.03884024200599</v>
      </c>
      <c r="AG164" s="186">
        <v>183.882013428123</v>
      </c>
      <c r="AH164" s="186">
        <v>187.80147497096499</v>
      </c>
      <c r="AI164" s="186">
        <v>189.01191102138799</v>
      </c>
      <c r="AJ164" s="186">
        <v>164.36413260236299</v>
      </c>
      <c r="AK164" s="186">
        <v>155.97870917276001</v>
      </c>
      <c r="AL164" s="186">
        <v>137.89260283698101</v>
      </c>
      <c r="AM164" s="186">
        <v>119.528998846756</v>
      </c>
      <c r="AN164" s="186">
        <v>4.9009752336824999</v>
      </c>
      <c r="AO164" s="186">
        <v>4.8856786291652901</v>
      </c>
      <c r="AP164" s="186">
        <v>2.4211231820617098</v>
      </c>
      <c r="AQ164" s="186">
        <v>1.96592637547393</v>
      </c>
      <c r="AR164" s="186">
        <v>0.70681100166492306</v>
      </c>
      <c r="AS164" s="186">
        <v>0.11627861731408699</v>
      </c>
      <c r="AT164" s="186">
        <v>-0.18789976108405201</v>
      </c>
      <c r="AU164" s="186">
        <v>-0.45385716255958403</v>
      </c>
      <c r="AV164" s="186">
        <v>-1.0296118847050699</v>
      </c>
      <c r="AW164" s="186">
        <v>12.306183020110399</v>
      </c>
      <c r="AX164" s="186">
        <v>11.9817007960008</v>
      </c>
      <c r="AY164" s="186">
        <v>9.1321972428840592</v>
      </c>
      <c r="AZ164" s="186">
        <v>11.297489111719701</v>
      </c>
      <c r="BA164" s="186">
        <v>10.2440776984389</v>
      </c>
      <c r="BB164" s="186">
        <v>9.6806597501331204</v>
      </c>
      <c r="BC164" s="186">
        <v>9.38944719655046</v>
      </c>
      <c r="BD164" s="186">
        <v>8.7134524123568493</v>
      </c>
      <c r="BE164" s="186">
        <v>7.9375428835495203</v>
      </c>
      <c r="BF164" s="187">
        <v>99.441202616837103</v>
      </c>
      <c r="BG164" s="187">
        <v>104.426985737864</v>
      </c>
      <c r="BH164" s="187">
        <v>116.47085539321</v>
      </c>
      <c r="BI164" s="187">
        <v>106.740207587136</v>
      </c>
      <c r="BJ164" s="187">
        <v>98.940060149065303</v>
      </c>
      <c r="BK164" s="187">
        <v>109.151700853422</v>
      </c>
      <c r="BL164" s="187">
        <v>107.69786690569801</v>
      </c>
      <c r="BM164" s="187">
        <v>112.63211617045</v>
      </c>
      <c r="BN164" s="187">
        <v>116.097075422293</v>
      </c>
      <c r="BO164" s="186">
        <v>280.90744840683601</v>
      </c>
      <c r="BP164" s="186">
        <v>84.956797035588494</v>
      </c>
      <c r="BQ164" s="186">
        <v>73.479345578393094</v>
      </c>
      <c r="BR164" s="186">
        <v>73.019856746936597</v>
      </c>
      <c r="BS164" s="186">
        <v>66.859909230148503</v>
      </c>
      <c r="BT164" s="186">
        <v>80.737008218196095</v>
      </c>
      <c r="BU164" s="186">
        <v>126.898018693251</v>
      </c>
      <c r="BV164" s="186">
        <v>146.42431433216399</v>
      </c>
      <c r="BW164" s="186">
        <v>202.11423268329901</v>
      </c>
      <c r="BX164" s="186">
        <v>16.5508294401941</v>
      </c>
      <c r="BY164" s="186">
        <v>11.2733226295581</v>
      </c>
      <c r="BZ164" s="186">
        <v>13.413446744819</v>
      </c>
      <c r="CA164" s="186">
        <v>13.894331991620801</v>
      </c>
      <c r="CB164" s="186">
        <v>12.791848101000401</v>
      </c>
      <c r="CC164" s="186">
        <v>14.9744479170836</v>
      </c>
      <c r="CD164" s="186">
        <v>16.045499876856201</v>
      </c>
      <c r="CE164" s="186">
        <v>15.985122699276401</v>
      </c>
      <c r="CF164" s="186">
        <v>17.520797035619001</v>
      </c>
      <c r="CG164" s="186">
        <v>7.0592573539682197</v>
      </c>
      <c r="CH164" s="186">
        <v>13.4103109923236</v>
      </c>
      <c r="CI164" s="186">
        <v>17.782797974644801</v>
      </c>
      <c r="CJ164" s="186">
        <v>18.3994855071582</v>
      </c>
      <c r="CK164" s="186">
        <v>18.291421675932</v>
      </c>
      <c r="CL164" s="186">
        <v>17.935583921578601</v>
      </c>
      <c r="CM164" s="186">
        <v>13.1344492425258</v>
      </c>
      <c r="CN164" s="186">
        <v>11.5458974087692</v>
      </c>
      <c r="CO164" s="186">
        <v>9.5584127917905803</v>
      </c>
      <c r="CP164" s="113">
        <v>165.98816661615001</v>
      </c>
      <c r="CQ164" s="113">
        <v>177.19801354181399</v>
      </c>
      <c r="CR164" s="113">
        <v>181.29543578320801</v>
      </c>
      <c r="CS164" s="113">
        <v>184.54935614121001</v>
      </c>
      <c r="CT164" s="113">
        <v>187.71381998921899</v>
      </c>
      <c r="CU164" s="113">
        <v>184.05310398772301</v>
      </c>
      <c r="CV164" s="113">
        <v>176.00163370979999</v>
      </c>
      <c r="CW164" s="113">
        <v>166.19248054180201</v>
      </c>
      <c r="CX164" s="113">
        <v>152.093283551648</v>
      </c>
      <c r="CY164" s="186">
        <v>4.4301024989324898</v>
      </c>
      <c r="CZ164" s="186">
        <v>4.6047756876885604</v>
      </c>
      <c r="DA164" s="186">
        <v>4.1793043485589196</v>
      </c>
      <c r="DB164" s="186">
        <v>3.7313257715880099</v>
      </c>
      <c r="DC164" s="186">
        <v>2.96894311376716</v>
      </c>
      <c r="DD164" s="186">
        <v>2.0193011757284398</v>
      </c>
      <c r="DE164" s="186">
        <v>1.00769899137375</v>
      </c>
      <c r="DF164" s="186">
        <v>0.40225687398769799</v>
      </c>
      <c r="DG164" s="186">
        <v>-0.19994340542272099</v>
      </c>
      <c r="DH164" s="186">
        <v>11.177174778777401</v>
      </c>
      <c r="DI164" s="186">
        <v>11.6542552752344</v>
      </c>
      <c r="DJ164" s="186">
        <v>11.2072361875481</v>
      </c>
      <c r="DK164" s="186">
        <v>11.2332593367752</v>
      </c>
      <c r="DL164" s="186">
        <v>10.963846278178099</v>
      </c>
      <c r="DM164" s="186">
        <v>10.446901063535799</v>
      </c>
      <c r="DN164" s="186">
        <v>9.9304637551063397</v>
      </c>
      <c r="DO164" s="186">
        <v>9.8338103465982591</v>
      </c>
      <c r="DP164" s="186">
        <v>9.1506111218845199</v>
      </c>
      <c r="DQ164" s="187">
        <v>110.86936312611</v>
      </c>
      <c r="DR164" s="187">
        <v>104.410119570641</v>
      </c>
      <c r="DS164" s="187">
        <v>106.821075712168</v>
      </c>
      <c r="DT164" s="187">
        <v>106.828930897679</v>
      </c>
      <c r="DU164" s="187">
        <v>105.038646011301</v>
      </c>
      <c r="DV164" s="187">
        <v>107.00548659003699</v>
      </c>
      <c r="DW164" s="187">
        <v>107.66897595638601</v>
      </c>
      <c r="DX164" s="187">
        <v>107.013183031637</v>
      </c>
      <c r="DY164" s="187">
        <v>108.89716223964901</v>
      </c>
      <c r="DZ164" s="113">
        <v>1033</v>
      </c>
      <c r="EA164" s="113">
        <v>1057</v>
      </c>
      <c r="EB164" s="113">
        <v>1104</v>
      </c>
      <c r="EC164" s="113">
        <v>1120</v>
      </c>
      <c r="ED164" s="113">
        <v>1164</v>
      </c>
      <c r="EE164" s="113">
        <v>1161</v>
      </c>
      <c r="EF164" s="113">
        <v>1136</v>
      </c>
      <c r="EG164" s="113">
        <v>1131</v>
      </c>
      <c r="EH164" s="113">
        <v>1165</v>
      </c>
      <c r="EI164" s="112">
        <v>8332.0919651500499</v>
      </c>
      <c r="EJ164" s="112">
        <v>9945.4399243140997</v>
      </c>
      <c r="EK164" s="112">
        <v>9886.5226449275397</v>
      </c>
      <c r="EL164" s="112">
        <v>9515.4249999999993</v>
      </c>
      <c r="EM164" s="112">
        <v>8882.0446735395199</v>
      </c>
      <c r="EN164" s="112">
        <v>8151.4814814814799</v>
      </c>
      <c r="EO164" s="112">
        <v>7903.7033450704203</v>
      </c>
      <c r="EP164" s="112">
        <v>7777.4845269672896</v>
      </c>
      <c r="EQ164" s="114">
        <v>6126.2034334763903</v>
      </c>
    </row>
    <row r="165" spans="1:147" x14ac:dyDescent="0.25">
      <c r="A165" s="110" t="s">
        <v>271</v>
      </c>
      <c r="B165" s="110">
        <v>5498</v>
      </c>
      <c r="C165" s="110"/>
      <c r="D165" s="185">
        <v>-22.435593344402101</v>
      </c>
      <c r="E165" s="185">
        <v>36.087970650788002</v>
      </c>
      <c r="F165" s="185">
        <v>63.481491532739298</v>
      </c>
      <c r="G165" s="185">
        <v>34.1599575807817</v>
      </c>
      <c r="H165" s="185">
        <v>25.2851196744909</v>
      </c>
      <c r="I165" s="185">
        <v>17.382826965240898</v>
      </c>
      <c r="J165" s="185">
        <v>-14.5240431842667</v>
      </c>
      <c r="K165" s="185">
        <v>259.452215442637</v>
      </c>
      <c r="L165" s="185">
        <v>487.231820752175</v>
      </c>
      <c r="M165" s="185">
        <v>-3.44474337391128</v>
      </c>
      <c r="N165" s="185">
        <v>7.1511567536188396</v>
      </c>
      <c r="O165" s="185">
        <v>10.8598861823132</v>
      </c>
      <c r="P165" s="185">
        <v>8.0707094461621498</v>
      </c>
      <c r="Q165" s="185">
        <v>7.19054436965106</v>
      </c>
      <c r="R165" s="185">
        <v>3.1514129811306999</v>
      </c>
      <c r="S165" s="185">
        <v>-1.1726389129613199</v>
      </c>
      <c r="T165" s="185">
        <v>8.0647476548778592</v>
      </c>
      <c r="U165" s="185">
        <v>9.5369757700850801</v>
      </c>
      <c r="V165" s="186">
        <v>12.9243058159428</v>
      </c>
      <c r="W165" s="186">
        <v>18.444951303004402</v>
      </c>
      <c r="X165" s="186">
        <v>18.171214237358502</v>
      </c>
      <c r="Y165" s="186">
        <v>23.863750442295601</v>
      </c>
      <c r="Z165" s="186">
        <v>23.454425585102602</v>
      </c>
      <c r="AA165" s="186">
        <v>17.068400908822301</v>
      </c>
      <c r="AB165" s="186">
        <v>11.451732570086101</v>
      </c>
      <c r="AC165" s="186">
        <v>5.4869134421609997</v>
      </c>
      <c r="AD165" s="186">
        <v>2.1179087502845002</v>
      </c>
      <c r="AE165" s="186">
        <v>62.339833626980202</v>
      </c>
      <c r="AF165" s="186">
        <v>64.946908861534396</v>
      </c>
      <c r="AG165" s="186">
        <v>86.261131016168306</v>
      </c>
      <c r="AH165" s="186">
        <v>114.94617024358099</v>
      </c>
      <c r="AI165" s="186">
        <v>106.059672250174</v>
      </c>
      <c r="AJ165" s="186">
        <v>123.87694368512101</v>
      </c>
      <c r="AK165" s="186">
        <v>117.81565151547601</v>
      </c>
      <c r="AL165" s="186">
        <v>114.828696815063</v>
      </c>
      <c r="AM165" s="186">
        <v>114.189461955067</v>
      </c>
      <c r="AN165" s="186">
        <v>0.23451227030169799</v>
      </c>
      <c r="AO165" s="186">
        <v>0.71537728495348296</v>
      </c>
      <c r="AP165" s="186">
        <v>0.79900603761044697</v>
      </c>
      <c r="AQ165" s="186">
        <v>0.75380556757026995</v>
      </c>
      <c r="AR165" s="186">
        <v>0.88602280754287299</v>
      </c>
      <c r="AS165" s="186">
        <v>0.90786518162514396</v>
      </c>
      <c r="AT165" s="186">
        <v>0.855781383161069</v>
      </c>
      <c r="AU165" s="186">
        <v>1.0262680606254</v>
      </c>
      <c r="AV165" s="186">
        <v>0.97745281067649803</v>
      </c>
      <c r="AW165" s="186">
        <v>5.3072352342568596</v>
      </c>
      <c r="AX165" s="186">
        <v>4.0902580759497997</v>
      </c>
      <c r="AY165" s="186">
        <v>3.46870044611821</v>
      </c>
      <c r="AZ165" s="186">
        <v>4.1117508083079404</v>
      </c>
      <c r="BA165" s="186">
        <v>3.8683440180328601</v>
      </c>
      <c r="BB165" s="186">
        <v>4.0492859507935597</v>
      </c>
      <c r="BC165" s="186">
        <v>6.04594854235099</v>
      </c>
      <c r="BD165" s="186">
        <v>6.4170458356026696</v>
      </c>
      <c r="BE165" s="186">
        <v>6.75354029801702</v>
      </c>
      <c r="BF165" s="187">
        <v>92.151068361209994</v>
      </c>
      <c r="BG165" s="187">
        <v>103.924473116271</v>
      </c>
      <c r="BH165" s="187">
        <v>108.920824757811</v>
      </c>
      <c r="BI165" s="187">
        <v>104.945855012664</v>
      </c>
      <c r="BJ165" s="187">
        <v>104.393097441444</v>
      </c>
      <c r="BK165" s="187">
        <v>100.009998464589</v>
      </c>
      <c r="BL165" s="187">
        <v>94.017824539550205</v>
      </c>
      <c r="BM165" s="187">
        <v>102.747434175105</v>
      </c>
      <c r="BN165" s="187">
        <v>103.907860025177</v>
      </c>
      <c r="BO165" s="186">
        <v>25.833747966563099</v>
      </c>
      <c r="BP165" s="186">
        <v>19.806321374542001</v>
      </c>
      <c r="BQ165" s="186">
        <v>21.688215491615001</v>
      </c>
      <c r="BR165" s="186">
        <v>20.929366101840099</v>
      </c>
      <c r="BS165" s="186">
        <v>27.851362273404099</v>
      </c>
      <c r="BT165" s="186">
        <v>33.470108770650597</v>
      </c>
      <c r="BU165" s="186">
        <v>28.791395471888599</v>
      </c>
      <c r="BV165" s="186">
        <v>30.915436580398801</v>
      </c>
      <c r="BW165" s="186">
        <v>43.8502160559594</v>
      </c>
      <c r="BX165" s="186">
        <v>3.3354213219082798</v>
      </c>
      <c r="BY165" s="186">
        <v>3.0255789228258898</v>
      </c>
      <c r="BZ165" s="186">
        <v>3.4513232142524499</v>
      </c>
      <c r="CA165" s="186">
        <v>3.5216009554047498</v>
      </c>
      <c r="CB165" s="186">
        <v>5.8346446805975702</v>
      </c>
      <c r="CC165" s="186">
        <v>7.20460654896603</v>
      </c>
      <c r="CD165" s="186">
        <v>5.4999787765751398</v>
      </c>
      <c r="CE165" s="186">
        <v>5.03694397489026</v>
      </c>
      <c r="CF165" s="186">
        <v>5.3053337300637597</v>
      </c>
      <c r="CG165" s="186">
        <v>12.840470913606101</v>
      </c>
      <c r="CH165" s="186">
        <v>14.7381929347404</v>
      </c>
      <c r="CI165" s="186">
        <v>15.5077425164622</v>
      </c>
      <c r="CJ165" s="186">
        <v>16.678750508944098</v>
      </c>
      <c r="CK165" s="186">
        <v>19.442008001574099</v>
      </c>
      <c r="CL165" s="186">
        <v>20.328353802204902</v>
      </c>
      <c r="CM165" s="186">
        <v>18.903000782052398</v>
      </c>
      <c r="CN165" s="186">
        <v>16.761116507721901</v>
      </c>
      <c r="CO165" s="186">
        <v>12.8170470612794</v>
      </c>
      <c r="CP165" s="113">
        <v>64.801222399874305</v>
      </c>
      <c r="CQ165" s="113">
        <v>63.091088279707002</v>
      </c>
      <c r="CR165" s="113">
        <v>67.173459606075795</v>
      </c>
      <c r="CS165" s="113">
        <v>78.224083059232299</v>
      </c>
      <c r="CT165" s="113">
        <v>87.018130002606199</v>
      </c>
      <c r="CU165" s="113">
        <v>99.806005786457504</v>
      </c>
      <c r="CV165" s="113">
        <v>110.245716863768</v>
      </c>
      <c r="CW165" s="113">
        <v>115.502667038168</v>
      </c>
      <c r="CX165" s="113">
        <v>115.359754792831</v>
      </c>
      <c r="CY165" s="186">
        <v>0.33295095580038803</v>
      </c>
      <c r="CZ165" s="186">
        <v>0.37926979800595001</v>
      </c>
      <c r="DA165" s="186">
        <v>0.44399349116721898</v>
      </c>
      <c r="DB165" s="186">
        <v>0.55517054978859004</v>
      </c>
      <c r="DC165" s="186">
        <v>0.67440392557538797</v>
      </c>
      <c r="DD165" s="186">
        <v>0.81431204576994798</v>
      </c>
      <c r="DE165" s="186">
        <v>0.84196693701825998</v>
      </c>
      <c r="DF165" s="186">
        <v>0.88630537931976106</v>
      </c>
      <c r="DG165" s="186">
        <v>0.92983885053447501</v>
      </c>
      <c r="DH165" s="186">
        <v>5.7807556276644698</v>
      </c>
      <c r="DI165" s="186">
        <v>5.4030734038533996</v>
      </c>
      <c r="DJ165" s="186">
        <v>4.9372116583686703</v>
      </c>
      <c r="DK165" s="186">
        <v>4.71178355196054</v>
      </c>
      <c r="DL165" s="186">
        <v>4.1852034202000699</v>
      </c>
      <c r="DM165" s="186">
        <v>3.9238636751476101</v>
      </c>
      <c r="DN165" s="186">
        <v>4.32606140227655</v>
      </c>
      <c r="DO165" s="186">
        <v>4.8961687073815501</v>
      </c>
      <c r="DP165" s="186">
        <v>5.4069940062734103</v>
      </c>
      <c r="DQ165" s="187">
        <v>97.931315203253703</v>
      </c>
      <c r="DR165" s="187">
        <v>98.040922095231195</v>
      </c>
      <c r="DS165" s="187">
        <v>98.968848561842407</v>
      </c>
      <c r="DT165" s="187">
        <v>99.368994911560094</v>
      </c>
      <c r="DU165" s="187">
        <v>102.379132543042</v>
      </c>
      <c r="DV165" s="187">
        <v>104.26991008248299</v>
      </c>
      <c r="DW165" s="187">
        <v>102.05735827399</v>
      </c>
      <c r="DX165" s="187">
        <v>101.03773906391901</v>
      </c>
      <c r="DY165" s="187">
        <v>100.83509464928601</v>
      </c>
      <c r="DZ165" s="113">
        <v>2449</v>
      </c>
      <c r="EA165" s="113">
        <v>2510</v>
      </c>
      <c r="EB165" s="113">
        <v>2559</v>
      </c>
      <c r="EC165" s="113">
        <v>2567</v>
      </c>
      <c r="ED165" s="113">
        <v>2609</v>
      </c>
      <c r="EE165" s="113">
        <v>2596</v>
      </c>
      <c r="EF165" s="113">
        <v>2651</v>
      </c>
      <c r="EG165" s="113">
        <v>2598</v>
      </c>
      <c r="EH165" s="113">
        <v>2620</v>
      </c>
      <c r="EI165" s="112">
        <v>-134.01265822784799</v>
      </c>
      <c r="EJ165" s="112">
        <v>365.37131474103597</v>
      </c>
      <c r="EK165" s="112">
        <v>586.90816725283298</v>
      </c>
      <c r="EL165" s="112">
        <v>1197.0634982469801</v>
      </c>
      <c r="EM165" s="112">
        <v>1877.33499425067</v>
      </c>
      <c r="EN165" s="112">
        <v>2488.7523112480699</v>
      </c>
      <c r="EO165" s="112">
        <v>2799.5499811391901</v>
      </c>
      <c r="EP165" s="112">
        <v>2661.2948421862998</v>
      </c>
      <c r="EQ165" s="114">
        <v>2353.27213740458</v>
      </c>
    </row>
    <row r="166" spans="1:147" x14ac:dyDescent="0.25">
      <c r="A166" s="110" t="s">
        <v>270</v>
      </c>
      <c r="B166" s="110">
        <v>5889</v>
      </c>
      <c r="C166" s="110"/>
      <c r="D166" s="185">
        <v>244.671485357091</v>
      </c>
      <c r="E166" s="185">
        <v>1.7480492052588901</v>
      </c>
      <c r="F166" s="185">
        <v>-33.992537356158998</v>
      </c>
      <c r="G166" s="185">
        <v>320.50682427925699</v>
      </c>
      <c r="H166" s="185">
        <v>69.884491123184105</v>
      </c>
      <c r="I166" s="185">
        <v>69.075441579792198</v>
      </c>
      <c r="J166" s="185">
        <v>3.1701514953013001</v>
      </c>
      <c r="K166" s="185">
        <v>15.567284640430101</v>
      </c>
      <c r="L166" s="185">
        <v>46.166700196522001</v>
      </c>
      <c r="M166" s="185">
        <v>16.803520609126</v>
      </c>
      <c r="N166" s="185">
        <v>0.24765939022128</v>
      </c>
      <c r="O166" s="185">
        <v>-2.5336949786654199</v>
      </c>
      <c r="P166" s="185">
        <v>11.9151589148578</v>
      </c>
      <c r="Q166" s="185">
        <v>4.3492415092569896</v>
      </c>
      <c r="R166" s="185">
        <v>5.1342413394656798</v>
      </c>
      <c r="S166" s="185">
        <v>0.25387697859647601</v>
      </c>
      <c r="T166" s="185">
        <v>2.15006865105001</v>
      </c>
      <c r="U166" s="185">
        <v>8.1493056351645201</v>
      </c>
      <c r="V166" s="186">
        <v>8.9880811586388791</v>
      </c>
      <c r="W166" s="186">
        <v>12.5938108606329</v>
      </c>
      <c r="X166" s="186">
        <v>7.3617578118060996</v>
      </c>
      <c r="Y166" s="186">
        <v>4.80747941977324</v>
      </c>
      <c r="Z166" s="186">
        <v>6.7853371908255102</v>
      </c>
      <c r="AA166" s="186">
        <v>7.7139011723032302</v>
      </c>
      <c r="AB166" s="186">
        <v>10.4922584173039</v>
      </c>
      <c r="AC166" s="186">
        <v>13.009262482846999</v>
      </c>
      <c r="AD166" s="186">
        <v>16.437478957732399</v>
      </c>
      <c r="AE166" s="186">
        <v>27.774221065561299</v>
      </c>
      <c r="AF166" s="186">
        <v>40.414575142314497</v>
      </c>
      <c r="AG166" s="186">
        <v>51.409543169100203</v>
      </c>
      <c r="AH166" s="186">
        <v>32.877786410707699</v>
      </c>
      <c r="AI166" s="186">
        <v>32.830908136596797</v>
      </c>
      <c r="AJ166" s="186">
        <v>30.982881006616299</v>
      </c>
      <c r="AK166" s="186">
        <v>44.222136207217297</v>
      </c>
      <c r="AL166" s="186">
        <v>54.142196422551201</v>
      </c>
      <c r="AM166" s="186">
        <v>64.690609700782503</v>
      </c>
      <c r="AN166" s="186">
        <v>0.27769742945676301</v>
      </c>
      <c r="AO166" s="186">
        <v>0.239433374593084</v>
      </c>
      <c r="AP166" s="186">
        <v>0.22531992717650701</v>
      </c>
      <c r="AQ166" s="186">
        <v>-5.6126829036074001E-2</v>
      </c>
      <c r="AR166" s="186">
        <v>-0.44531957458409799</v>
      </c>
      <c r="AS166" s="186">
        <v>-9.70180896029878E-2</v>
      </c>
      <c r="AT166" s="186">
        <v>-0.157568560582829</v>
      </c>
      <c r="AU166" s="186">
        <v>-0.16146058388184201</v>
      </c>
      <c r="AV166" s="186">
        <v>-0.28819259886877902</v>
      </c>
      <c r="AW166" s="186">
        <v>0.839794628287861</v>
      </c>
      <c r="AX166" s="186">
        <v>0.239433374593084</v>
      </c>
      <c r="AY166" s="186">
        <v>0.22531992717650701</v>
      </c>
      <c r="AZ166" s="186">
        <v>0.58428927635830996</v>
      </c>
      <c r="BA166" s="186">
        <v>0.19475635173483399</v>
      </c>
      <c r="BB166" s="186">
        <v>0.50810590613228201</v>
      </c>
      <c r="BC166" s="186">
        <v>0.45074794966577503</v>
      </c>
      <c r="BD166" s="186">
        <v>0.62935842030242395</v>
      </c>
      <c r="BE166" s="186">
        <v>0.47594842503904899</v>
      </c>
      <c r="BF166" s="187">
        <v>119.39075835457901</v>
      </c>
      <c r="BG166" s="187">
        <v>100.24827409344999</v>
      </c>
      <c r="BH166" s="187">
        <v>97.528915216100202</v>
      </c>
      <c r="BI166" s="187">
        <v>110.853658146588</v>
      </c>
      <c r="BJ166" s="187">
        <v>103.85204505947701</v>
      </c>
      <c r="BK166" s="187">
        <v>104.74397790966501</v>
      </c>
      <c r="BL166" s="187">
        <v>99.646811249032694</v>
      </c>
      <c r="BM166" s="187">
        <v>101.377980673821</v>
      </c>
      <c r="BN166" s="187">
        <v>106.31592494051201</v>
      </c>
      <c r="BO166" s="186">
        <v>108.44742999166</v>
      </c>
      <c r="BP166" s="186">
        <v>57.803483706932198</v>
      </c>
      <c r="BQ166" s="186">
        <v>44.694006047226601</v>
      </c>
      <c r="BR166" s="186">
        <v>75.628652843421804</v>
      </c>
      <c r="BS166" s="186">
        <v>85.202280651784903</v>
      </c>
      <c r="BT166" s="186">
        <v>53.218145140032298</v>
      </c>
      <c r="BU166" s="186">
        <v>60.181916049483597</v>
      </c>
      <c r="BV166" s="186">
        <v>59.340675254364903</v>
      </c>
      <c r="BW166" s="186">
        <v>37.829217331478297</v>
      </c>
      <c r="BX166" s="186">
        <v>8.3504955010939401</v>
      </c>
      <c r="BY166" s="186">
        <v>5.7553066860981001</v>
      </c>
      <c r="BZ166" s="186">
        <v>4.1393832557661199</v>
      </c>
      <c r="CA166" s="186">
        <v>6.1963907623744499</v>
      </c>
      <c r="CB166" s="186">
        <v>6.43267817122846</v>
      </c>
      <c r="CC166" s="186">
        <v>4.0767635884813904</v>
      </c>
      <c r="CD166" s="186">
        <v>3.95462672749496</v>
      </c>
      <c r="CE166" s="186">
        <v>4.6894572969069701</v>
      </c>
      <c r="CF166" s="186">
        <v>4.0937713675058403</v>
      </c>
      <c r="CG166" s="186">
        <v>8.5757072442825901</v>
      </c>
      <c r="CH166" s="186">
        <v>10.170912507295901</v>
      </c>
      <c r="CI166" s="186">
        <v>9.40225188734982</v>
      </c>
      <c r="CJ166" s="186">
        <v>8.6995215843403404</v>
      </c>
      <c r="CK166" s="186">
        <v>8.1501393127352699</v>
      </c>
      <c r="CL166" s="186">
        <v>7.9089318302595197</v>
      </c>
      <c r="CM166" s="186">
        <v>7.5739147784646503</v>
      </c>
      <c r="CN166" s="186">
        <v>8.8092068210908892</v>
      </c>
      <c r="CO166" s="186">
        <v>11.152978807307401</v>
      </c>
      <c r="CP166" s="113">
        <v>37.054479058687598</v>
      </c>
      <c r="CQ166" s="113">
        <v>35.352453063120699</v>
      </c>
      <c r="CR166" s="113">
        <v>37.571598655658597</v>
      </c>
      <c r="CS166" s="113">
        <v>37.246246458186199</v>
      </c>
      <c r="CT166" s="113">
        <v>36.688969007173</v>
      </c>
      <c r="CU166" s="113">
        <v>37.2193840175606</v>
      </c>
      <c r="CV166" s="113">
        <v>38.125485589853497</v>
      </c>
      <c r="CW166" s="113">
        <v>39.142605465156997</v>
      </c>
      <c r="CX166" s="113">
        <v>45.911412465451697</v>
      </c>
      <c r="CY166" s="186">
        <v>0.85649044146777098</v>
      </c>
      <c r="CZ166" s="186">
        <v>0.627552614103986</v>
      </c>
      <c r="DA166" s="186">
        <v>0.45094488005934402</v>
      </c>
      <c r="DB166" s="186">
        <v>0.247655557140052</v>
      </c>
      <c r="DC166" s="186">
        <v>3.75758451333989E-2</v>
      </c>
      <c r="DD166" s="186">
        <v>-3.9874137037508799E-2</v>
      </c>
      <c r="DE166" s="186">
        <v>-0.114605042960679</v>
      </c>
      <c r="DF166" s="186">
        <v>-0.18203850095826399</v>
      </c>
      <c r="DG166" s="186">
        <v>-0.22887203160563199</v>
      </c>
      <c r="DH166" s="186">
        <v>1.5052991575035</v>
      </c>
      <c r="DI166" s="186">
        <v>1.1768689730224899</v>
      </c>
      <c r="DJ166" s="186">
        <v>0.87263784789289101</v>
      </c>
      <c r="DK166" s="186">
        <v>0.64707739009263499</v>
      </c>
      <c r="DL166" s="186">
        <v>0.42245911246046403</v>
      </c>
      <c r="DM166" s="186">
        <v>0.357867015894973</v>
      </c>
      <c r="DN166" s="186">
        <v>0.39861923801795102</v>
      </c>
      <c r="DO166" s="186">
        <v>0.47532805497347602</v>
      </c>
      <c r="DP166" s="186">
        <v>0.455054514158933</v>
      </c>
      <c r="DQ166" s="187">
        <v>108.344341859339</v>
      </c>
      <c r="DR166" s="187">
        <v>105.491898006159</v>
      </c>
      <c r="DS166" s="187">
        <v>103.861239202768</v>
      </c>
      <c r="DT166" s="187">
        <v>105.78877178674399</v>
      </c>
      <c r="DU166" s="187">
        <v>106.083415329331</v>
      </c>
      <c r="DV166" s="187">
        <v>103.48951123697201</v>
      </c>
      <c r="DW166" s="187">
        <v>103.246198002688</v>
      </c>
      <c r="DX166" s="187">
        <v>103.890780960691</v>
      </c>
      <c r="DY166" s="187">
        <v>103.192242630433</v>
      </c>
      <c r="DZ166" s="113">
        <v>10974</v>
      </c>
      <c r="EA166" s="113">
        <v>11207</v>
      </c>
      <c r="EB166" s="113">
        <v>11421</v>
      </c>
      <c r="EC166" s="113">
        <v>11637</v>
      </c>
      <c r="ED166" s="113">
        <v>11779</v>
      </c>
      <c r="EE166" s="113">
        <v>11871</v>
      </c>
      <c r="EF166" s="113">
        <v>11906</v>
      </c>
      <c r="EG166" s="113">
        <v>12088</v>
      </c>
      <c r="EH166" s="113">
        <v>12222</v>
      </c>
      <c r="EI166" s="112">
        <v>-2106.5513030800098</v>
      </c>
      <c r="EJ166" s="112">
        <v>-1334.45230659409</v>
      </c>
      <c r="EK166" s="112">
        <v>-807.68190175991595</v>
      </c>
      <c r="EL166" s="112">
        <v>-1254.5252212769601</v>
      </c>
      <c r="EM166" s="112">
        <v>-1128.0961032345699</v>
      </c>
      <c r="EN166" s="112">
        <v>-986.29475191643496</v>
      </c>
      <c r="EO166" s="112">
        <v>-536.86049050898703</v>
      </c>
      <c r="EP166" s="112">
        <v>134.614493712773</v>
      </c>
      <c r="EQ166" s="114">
        <v>724.30322369497605</v>
      </c>
    </row>
    <row r="167" spans="1:147" x14ac:dyDescent="0.25">
      <c r="A167" s="110" t="s">
        <v>269</v>
      </c>
      <c r="B167" s="110">
        <v>5586</v>
      </c>
      <c r="C167" s="110"/>
      <c r="D167" s="185">
        <v>122.45853516123</v>
      </c>
      <c r="E167" s="185">
        <v>111.64706741196299</v>
      </c>
      <c r="F167" s="185">
        <v>215.12039833672301</v>
      </c>
      <c r="G167" s="185">
        <v>122.35630261643</v>
      </c>
      <c r="H167" s="185">
        <v>100.19995404160601</v>
      </c>
      <c r="I167" s="185">
        <v>90.806458523002107</v>
      </c>
      <c r="J167" s="185">
        <v>97.304294661238302</v>
      </c>
      <c r="K167" s="185">
        <v>128.35534402617199</v>
      </c>
      <c r="L167" s="185">
        <v>107.586358118674</v>
      </c>
      <c r="M167" s="185">
        <v>11.0795606436856</v>
      </c>
      <c r="N167" s="185">
        <v>7.3692911416189499</v>
      </c>
      <c r="O167" s="185">
        <v>9.4678935932995607</v>
      </c>
      <c r="P167" s="185">
        <v>8.5091342871395597</v>
      </c>
      <c r="Q167" s="185">
        <v>7.9832002231369801</v>
      </c>
      <c r="R167" s="185">
        <v>6.5381423934048399</v>
      </c>
      <c r="S167" s="185">
        <v>7.1419360927558797</v>
      </c>
      <c r="T167" s="185">
        <v>8.6063044978202203</v>
      </c>
      <c r="U167" s="185">
        <v>8.77945422059347</v>
      </c>
      <c r="V167" s="186">
        <v>10.189579341164601</v>
      </c>
      <c r="W167" s="186">
        <v>7.51924015666442</v>
      </c>
      <c r="X167" s="186">
        <v>7.02489389573421</v>
      </c>
      <c r="Y167" s="186">
        <v>8.1861988830540593</v>
      </c>
      <c r="Z167" s="186">
        <v>8.8488488294719794</v>
      </c>
      <c r="AA167" s="186">
        <v>8.2994277913847299</v>
      </c>
      <c r="AB167" s="186">
        <v>8.8005572799383405</v>
      </c>
      <c r="AC167" s="186">
        <v>8.6125090090939196</v>
      </c>
      <c r="AD167" s="186">
        <v>9.60120429701551</v>
      </c>
      <c r="AE167" s="186">
        <v>154.17770691478299</v>
      </c>
      <c r="AF167" s="186">
        <v>160.796679076798</v>
      </c>
      <c r="AG167" s="186">
        <v>152.046242481522</v>
      </c>
      <c r="AH167" s="186">
        <v>157.324016507583</v>
      </c>
      <c r="AI167" s="186">
        <v>157.10820754066199</v>
      </c>
      <c r="AJ167" s="186">
        <v>165.089589237132</v>
      </c>
      <c r="AK167" s="186">
        <v>163.69038814392101</v>
      </c>
      <c r="AL167" s="186">
        <v>160.776539293951</v>
      </c>
      <c r="AM167" s="186">
        <v>159.37540997975299</v>
      </c>
      <c r="AN167" s="186">
        <v>3.7117577157252799</v>
      </c>
      <c r="AO167" s="186">
        <v>3.84476607138979</v>
      </c>
      <c r="AP167" s="186">
        <v>3.6209969436689899</v>
      </c>
      <c r="AQ167" s="186">
        <v>3.10012055594028</v>
      </c>
      <c r="AR167" s="186">
        <v>2.8886419521436002</v>
      </c>
      <c r="AS167" s="186">
        <v>2.8340632746967902</v>
      </c>
      <c r="AT167" s="186">
        <v>2.5956773966471598</v>
      </c>
      <c r="AU167" s="186">
        <v>2.32886193466073</v>
      </c>
      <c r="AV167" s="186">
        <v>1.4447694236350399</v>
      </c>
      <c r="AW167" s="186">
        <v>11.7354518818325</v>
      </c>
      <c r="AX167" s="186">
        <v>11.126962593279</v>
      </c>
      <c r="AY167" s="186">
        <v>11.035722592205699</v>
      </c>
      <c r="AZ167" s="186">
        <v>10.6941998996639</v>
      </c>
      <c r="BA167" s="186">
        <v>10.554116525149301</v>
      </c>
      <c r="BB167" s="186">
        <v>10.676826841869699</v>
      </c>
      <c r="BC167" s="186">
        <v>10.3097253323212</v>
      </c>
      <c r="BD167" s="186">
        <v>9.8347154591721697</v>
      </c>
      <c r="BE167" s="186">
        <v>8.9396297818477208</v>
      </c>
      <c r="BF167" s="187">
        <v>103.152193292744</v>
      </c>
      <c r="BG167" s="187">
        <v>100.08717055369701</v>
      </c>
      <c r="BH167" s="187">
        <v>102.09620660833301</v>
      </c>
      <c r="BI167" s="187">
        <v>100.92350552331</v>
      </c>
      <c r="BJ167" s="187">
        <v>100.318738346068</v>
      </c>
      <c r="BK167" s="187">
        <v>98.712179987476603</v>
      </c>
      <c r="BL167" s="187">
        <v>99.431142609750907</v>
      </c>
      <c r="BM167" s="187">
        <v>101.112695633179</v>
      </c>
      <c r="BN167" s="187">
        <v>101.301310401142</v>
      </c>
      <c r="BO167" s="186">
        <v>64.142191191647001</v>
      </c>
      <c r="BP167" s="186">
        <v>76.787345437610398</v>
      </c>
      <c r="BQ167" s="186">
        <v>83.824353330933803</v>
      </c>
      <c r="BR167" s="186">
        <v>93.017548607009203</v>
      </c>
      <c r="BS167" s="186">
        <v>127.18518895376199</v>
      </c>
      <c r="BT167" s="186">
        <v>120.84151566331199</v>
      </c>
      <c r="BU167" s="186">
        <v>117.56619050172399</v>
      </c>
      <c r="BV167" s="186">
        <v>107.259070316289</v>
      </c>
      <c r="BW167" s="186">
        <v>104.561660538358</v>
      </c>
      <c r="BX167" s="186">
        <v>5.6246685860977204</v>
      </c>
      <c r="BY167" s="186">
        <v>6.5096402020359303</v>
      </c>
      <c r="BZ167" s="186">
        <v>6.4271066231505198</v>
      </c>
      <c r="CA167" s="186">
        <v>6.6800847268165997</v>
      </c>
      <c r="CB167" s="186">
        <v>8.9044552075072296</v>
      </c>
      <c r="CC167" s="186">
        <v>7.98763116296983</v>
      </c>
      <c r="CD167" s="186">
        <v>7.94417056049019</v>
      </c>
      <c r="CE167" s="186">
        <v>7.7610043110141103</v>
      </c>
      <c r="CF167" s="186">
        <v>7.8221468126170697</v>
      </c>
      <c r="CG167" s="186">
        <v>9.4239906543192795</v>
      </c>
      <c r="CH167" s="186">
        <v>9.1827812723320896</v>
      </c>
      <c r="CI167" s="186">
        <v>8.7410733650785009</v>
      </c>
      <c r="CJ167" s="186">
        <v>8.3491882377161009</v>
      </c>
      <c r="CK167" s="186">
        <v>8.3688083274620109</v>
      </c>
      <c r="CL167" s="186">
        <v>7.9763700429651196</v>
      </c>
      <c r="CM167" s="186">
        <v>8.2350648107228697</v>
      </c>
      <c r="CN167" s="186">
        <v>8.5528066607375006</v>
      </c>
      <c r="CO167" s="186">
        <v>8.8386645168826306</v>
      </c>
      <c r="CP167" s="113">
        <v>151.77004517981399</v>
      </c>
      <c r="CQ167" s="113">
        <v>156.14457664458601</v>
      </c>
      <c r="CR167" s="113">
        <v>156.482227130149</v>
      </c>
      <c r="CS167" s="113">
        <v>157.435965840888</v>
      </c>
      <c r="CT167" s="113">
        <v>156.250503589727</v>
      </c>
      <c r="CU167" s="113">
        <v>158.40401895374501</v>
      </c>
      <c r="CV167" s="113">
        <v>158.97308023871801</v>
      </c>
      <c r="CW167" s="113">
        <v>160.77351554742901</v>
      </c>
      <c r="CX167" s="113">
        <v>161.167807426877</v>
      </c>
      <c r="CY167" s="186">
        <v>4.0522811274917396</v>
      </c>
      <c r="CZ167" s="186">
        <v>4.0217000524342099</v>
      </c>
      <c r="DA167" s="186">
        <v>3.8514411592002999</v>
      </c>
      <c r="DB167" s="186">
        <v>3.6407221038688302</v>
      </c>
      <c r="DC167" s="186">
        <v>3.43774293255722</v>
      </c>
      <c r="DD167" s="186">
        <v>3.2628453619516899</v>
      </c>
      <c r="DE167" s="186">
        <v>3.0125167780813902</v>
      </c>
      <c r="DF167" s="186">
        <v>2.7487611583660798</v>
      </c>
      <c r="DG167" s="186">
        <v>2.4120162420570299</v>
      </c>
      <c r="DH167" s="186">
        <v>11.043780228928201</v>
      </c>
      <c r="DI167" s="186">
        <v>11.225743054816499</v>
      </c>
      <c r="DJ167" s="186">
        <v>11.182935631362801</v>
      </c>
      <c r="DK167" s="186">
        <v>11.1464304746953</v>
      </c>
      <c r="DL167" s="186">
        <v>11.036684908777</v>
      </c>
      <c r="DM167" s="186">
        <v>10.819966522744</v>
      </c>
      <c r="DN167" s="186">
        <v>10.656398982095601</v>
      </c>
      <c r="DO167" s="186">
        <v>10.4124600494555</v>
      </c>
      <c r="DP167" s="186">
        <v>10.0548386656258</v>
      </c>
      <c r="DQ167" s="187">
        <v>98.651599829658394</v>
      </c>
      <c r="DR167" s="187">
        <v>99.310385899280604</v>
      </c>
      <c r="DS167" s="187">
        <v>99.103718016341205</v>
      </c>
      <c r="DT167" s="187">
        <v>99.181137081854402</v>
      </c>
      <c r="DU167" s="187">
        <v>101.322782329622</v>
      </c>
      <c r="DV167" s="187">
        <v>100.43237140431999</v>
      </c>
      <c r="DW167" s="187">
        <v>100.301192803395</v>
      </c>
      <c r="DX167" s="187">
        <v>100.09740019559401</v>
      </c>
      <c r="DY167" s="187">
        <v>100.179646539107</v>
      </c>
      <c r="DZ167" s="113">
        <v>132626</v>
      </c>
      <c r="EA167" s="113">
        <v>133521</v>
      </c>
      <c r="EB167" s="113">
        <v>134937</v>
      </c>
      <c r="EC167" s="113">
        <v>137053</v>
      </c>
      <c r="ED167" s="113">
        <v>139624</v>
      </c>
      <c r="EE167" s="113">
        <v>139720</v>
      </c>
      <c r="EF167" s="113">
        <v>139726</v>
      </c>
      <c r="EG167" s="113">
        <v>140430</v>
      </c>
      <c r="EH167" s="113">
        <v>140824</v>
      </c>
      <c r="EI167" s="112">
        <v>15940.8357561866</v>
      </c>
      <c r="EJ167" s="112">
        <v>15738.7836669887</v>
      </c>
      <c r="EK167" s="112">
        <v>14937.1630612804</v>
      </c>
      <c r="EL167" s="112">
        <v>14557.902380830799</v>
      </c>
      <c r="EM167" s="112">
        <v>14288.3441385435</v>
      </c>
      <c r="EN167" s="112">
        <v>14354.519324363</v>
      </c>
      <c r="EO167" s="112">
        <v>14386.5909208021</v>
      </c>
      <c r="EP167" s="112">
        <v>14027.2705191198</v>
      </c>
      <c r="EQ167" s="114">
        <v>14168.8088891098</v>
      </c>
    </row>
    <row r="168" spans="1:147" x14ac:dyDescent="0.25">
      <c r="A168" s="110" t="s">
        <v>268</v>
      </c>
      <c r="B168" s="110">
        <v>5406</v>
      </c>
      <c r="C168" s="110"/>
      <c r="D168" s="185">
        <v>113.801397097405</v>
      </c>
      <c r="E168" s="185">
        <v>1095.1362186271499</v>
      </c>
      <c r="F168" s="185">
        <v>535.73562689250195</v>
      </c>
      <c r="G168" s="185">
        <v>43.969379401317902</v>
      </c>
      <c r="H168" s="185">
        <v>33.887956101674497</v>
      </c>
      <c r="I168" s="185">
        <v>37.785420524959598</v>
      </c>
      <c r="J168" s="185">
        <v>34.530340564012697</v>
      </c>
      <c r="K168" s="185">
        <v>1242.6449962694601</v>
      </c>
      <c r="L168" s="185">
        <v>71.619679321083794</v>
      </c>
      <c r="M168" s="185">
        <v>7.6636035015373798</v>
      </c>
      <c r="N168" s="185">
        <v>26.200287388292001</v>
      </c>
      <c r="O168" s="185">
        <v>17.939291483526802</v>
      </c>
      <c r="P168" s="185">
        <v>14.080644092154699</v>
      </c>
      <c r="Q168" s="185">
        <v>17.254193926051499</v>
      </c>
      <c r="R168" s="185">
        <v>16.832179711266999</v>
      </c>
      <c r="S168" s="185">
        <v>11.3300986316424</v>
      </c>
      <c r="T168" s="185">
        <v>17.3589701909527</v>
      </c>
      <c r="U168" s="185">
        <v>19.188246778733401</v>
      </c>
      <c r="V168" s="186">
        <v>6.7973813584428804</v>
      </c>
      <c r="W168" s="186">
        <v>3.4311694475829202</v>
      </c>
      <c r="X168" s="186">
        <v>3.9205756674700298</v>
      </c>
      <c r="Y168" s="186">
        <v>27.814655942295101</v>
      </c>
      <c r="Z168" s="186">
        <v>40.7661461102456</v>
      </c>
      <c r="AA168" s="186">
        <v>38.742446139174298</v>
      </c>
      <c r="AB168" s="186">
        <v>33.454377969924899</v>
      </c>
      <c r="AC168" s="186">
        <v>17.3616098008869</v>
      </c>
      <c r="AD168" s="186">
        <v>24.898648143707199</v>
      </c>
      <c r="AE168" s="186">
        <v>110.961201581975</v>
      </c>
      <c r="AF168" s="186">
        <v>84.216444510698494</v>
      </c>
      <c r="AG168" s="186">
        <v>85.978681519548601</v>
      </c>
      <c r="AH168" s="186">
        <v>83.677132088284793</v>
      </c>
      <c r="AI168" s="186">
        <v>126.581102994719</v>
      </c>
      <c r="AJ168" s="186">
        <v>101.26010934520799</v>
      </c>
      <c r="AK168" s="186">
        <v>156.20458952394401</v>
      </c>
      <c r="AL168" s="186">
        <v>153.360117900875</v>
      </c>
      <c r="AM168" s="186">
        <v>127.54148893975599</v>
      </c>
      <c r="AN168" s="186">
        <v>1.0043786767412299</v>
      </c>
      <c r="AO168" s="186">
        <v>0.77961247965165403</v>
      </c>
      <c r="AP168" s="186">
        <v>0.38601272361767103</v>
      </c>
      <c r="AQ168" s="186">
        <v>0.245465858822766</v>
      </c>
      <c r="AR168" s="186">
        <v>0.13409769163423599</v>
      </c>
      <c r="AS168" s="186">
        <v>2.93770995416399E-2</v>
      </c>
      <c r="AT168" s="186">
        <v>-0.52697826530873004</v>
      </c>
      <c r="AU168" s="186">
        <v>1.9645817831799601E-2</v>
      </c>
      <c r="AV168" s="186">
        <v>-0.57679257395831995</v>
      </c>
      <c r="AW168" s="186">
        <v>7.09510441716683</v>
      </c>
      <c r="AX168" s="186">
        <v>3.9297877713511502</v>
      </c>
      <c r="AY168" s="186">
        <v>2.49603425522908</v>
      </c>
      <c r="AZ168" s="186">
        <v>3.05970701107502</v>
      </c>
      <c r="BA168" s="186">
        <v>3.0135929191595801</v>
      </c>
      <c r="BB168" s="186">
        <v>6.7821345972333997</v>
      </c>
      <c r="BC168" s="186">
        <v>7.5842918969473097</v>
      </c>
      <c r="BD168" s="186">
        <v>7.6743381019788197</v>
      </c>
      <c r="BE168" s="186">
        <v>9.7840937727148098</v>
      </c>
      <c r="BF168" s="187">
        <v>101.59802953233</v>
      </c>
      <c r="BG168" s="187">
        <v>129.954702331108</v>
      </c>
      <c r="BH168" s="187">
        <v>118.80614319649101</v>
      </c>
      <c r="BI168" s="187">
        <v>112.696879802818</v>
      </c>
      <c r="BJ168" s="187">
        <v>116.78790375948201</v>
      </c>
      <c r="BK168" s="187">
        <v>111.209240434585</v>
      </c>
      <c r="BL168" s="187">
        <v>103.325883750438</v>
      </c>
      <c r="BM168" s="187">
        <v>110.747223872688</v>
      </c>
      <c r="BN168" s="187">
        <v>109.682011579657</v>
      </c>
      <c r="BO168" s="186">
        <v>194.303624447082</v>
      </c>
      <c r="BP168" s="186">
        <v>421.15060834812903</v>
      </c>
      <c r="BQ168" s="186">
        <v>489.891484340923</v>
      </c>
      <c r="BR168" s="186">
        <v>196.64260240535401</v>
      </c>
      <c r="BS168" s="186">
        <v>87.746468973470996</v>
      </c>
      <c r="BT168" s="186">
        <v>68.113714231673001</v>
      </c>
      <c r="BU168" s="186">
        <v>46.700738555504103</v>
      </c>
      <c r="BV168" s="186">
        <v>46.772709615679702</v>
      </c>
      <c r="BW168" s="186">
        <v>51.184567992429997</v>
      </c>
      <c r="BX168" s="186">
        <v>14.268509955824401</v>
      </c>
      <c r="BY168" s="186">
        <v>17.852644389535399</v>
      </c>
      <c r="BZ168" s="186">
        <v>18.6295992107095</v>
      </c>
      <c r="CA168" s="186">
        <v>18.1727213047742</v>
      </c>
      <c r="CB168" s="186">
        <v>17.065733895412599</v>
      </c>
      <c r="CC168" s="186">
        <v>18.495451320409199</v>
      </c>
      <c r="CD168" s="186">
        <v>15.547506521387</v>
      </c>
      <c r="CE168" s="186">
        <v>15.431989708512999</v>
      </c>
      <c r="CF168" s="186">
        <v>16.390850367476599</v>
      </c>
      <c r="CG168" s="186">
        <v>9.6272587511409</v>
      </c>
      <c r="CH168" s="186">
        <v>6.8048951804175797</v>
      </c>
      <c r="CI168" s="186">
        <v>6.3558556539975699</v>
      </c>
      <c r="CJ168" s="186">
        <v>10.408467532164501</v>
      </c>
      <c r="CK168" s="186">
        <v>20.188821278442902</v>
      </c>
      <c r="CL168" s="186">
        <v>27.1701368181451</v>
      </c>
      <c r="CM168" s="186">
        <v>31.477787377801899</v>
      </c>
      <c r="CN168" s="186">
        <v>32.935957673693302</v>
      </c>
      <c r="CO168" s="186">
        <v>32.576522427669097</v>
      </c>
      <c r="CP168" s="113">
        <v>106.692375566886</v>
      </c>
      <c r="CQ168" s="113">
        <v>98.841063878434994</v>
      </c>
      <c r="CR168" s="113">
        <v>93.7776563597657</v>
      </c>
      <c r="CS168" s="113">
        <v>89.483026523872098</v>
      </c>
      <c r="CT168" s="113">
        <v>97.858547900233006</v>
      </c>
      <c r="CU168" s="113">
        <v>96.564688161665003</v>
      </c>
      <c r="CV168" s="113">
        <v>110.53808984014501</v>
      </c>
      <c r="CW168" s="113">
        <v>123.349310075128</v>
      </c>
      <c r="CX168" s="113">
        <v>131.72298465563799</v>
      </c>
      <c r="CY168" s="186">
        <v>1.88305709750085</v>
      </c>
      <c r="CZ168" s="186">
        <v>1.39642360256454</v>
      </c>
      <c r="DA168" s="186">
        <v>0.96222646241110299</v>
      </c>
      <c r="DB168" s="186">
        <v>0.68098994643226995</v>
      </c>
      <c r="DC168" s="186">
        <v>0.49502415091795898</v>
      </c>
      <c r="DD168" s="186">
        <v>0.308948294088705</v>
      </c>
      <c r="DE168" s="186">
        <v>5.2386306535014401E-2</v>
      </c>
      <c r="DF168" s="186">
        <v>-1.77465100192951E-2</v>
      </c>
      <c r="DG168" s="186">
        <v>-0.17233704504325301</v>
      </c>
      <c r="DH168" s="186">
        <v>9.91662621812217</v>
      </c>
      <c r="DI168" s="186">
        <v>8.8522665540429095</v>
      </c>
      <c r="DJ168" s="186">
        <v>7.7891006322695597</v>
      </c>
      <c r="DK168" s="186">
        <v>4.3778694157131204</v>
      </c>
      <c r="DL168" s="186">
        <v>3.8079642749273899</v>
      </c>
      <c r="DM168" s="186">
        <v>3.96499856495991</v>
      </c>
      <c r="DN168" s="186">
        <v>4.6672992941113902</v>
      </c>
      <c r="DO168" s="186">
        <v>5.6525238905739501</v>
      </c>
      <c r="DP168" s="186">
        <v>6.9189363960933399</v>
      </c>
      <c r="DQ168" s="187">
        <v>106.64953543541699</v>
      </c>
      <c r="DR168" s="187">
        <v>111.60315882124399</v>
      </c>
      <c r="DS168" s="187">
        <v>113.382187880882</v>
      </c>
      <c r="DT168" s="187">
        <v>116.92602668786201</v>
      </c>
      <c r="DU168" s="187">
        <v>115.945784649478</v>
      </c>
      <c r="DV168" s="187">
        <v>117.425195727158</v>
      </c>
      <c r="DW168" s="187">
        <v>112.27451653480099</v>
      </c>
      <c r="DX168" s="187">
        <v>110.817714204052</v>
      </c>
      <c r="DY168" s="187">
        <v>110.253068961748</v>
      </c>
      <c r="DZ168" s="113">
        <v>879</v>
      </c>
      <c r="EA168" s="113">
        <v>885</v>
      </c>
      <c r="EB168" s="113">
        <v>907</v>
      </c>
      <c r="EC168" s="113">
        <v>922</v>
      </c>
      <c r="ED168" s="113">
        <v>926</v>
      </c>
      <c r="EE168" s="113">
        <v>946</v>
      </c>
      <c r="EF168" s="113">
        <v>931</v>
      </c>
      <c r="EG168" s="113">
        <v>944</v>
      </c>
      <c r="EH168" s="113">
        <v>966</v>
      </c>
      <c r="EI168" s="112">
        <v>-2617.6757679180901</v>
      </c>
      <c r="EJ168" s="112">
        <v>-3742.97514124294</v>
      </c>
      <c r="EK168" s="112">
        <v>-4294.5082690187401</v>
      </c>
      <c r="EL168" s="112">
        <v>-3452.4989154013001</v>
      </c>
      <c r="EM168" s="112">
        <v>-1942.25269978402</v>
      </c>
      <c r="EN168" s="112">
        <v>-495.09513742071903</v>
      </c>
      <c r="EO168" s="112">
        <v>422.44683136412499</v>
      </c>
      <c r="EP168" s="112">
        <v>-250.147245762712</v>
      </c>
      <c r="EQ168" s="114">
        <v>59.774327122153203</v>
      </c>
    </row>
    <row r="169" spans="1:147" x14ac:dyDescent="0.25">
      <c r="A169" s="110" t="s">
        <v>267</v>
      </c>
      <c r="B169" s="110">
        <v>5637</v>
      </c>
      <c r="C169" s="110"/>
      <c r="D169" s="185">
        <v>100</v>
      </c>
      <c r="E169" s="185">
        <v>5659.8318913480898</v>
      </c>
      <c r="F169" s="185">
        <v>55.242643063345298</v>
      </c>
      <c r="G169" s="185">
        <v>20221.867996930101</v>
      </c>
      <c r="H169" s="185">
        <v>394.10716782366097</v>
      </c>
      <c r="I169" s="185">
        <v>1989.7558806378399</v>
      </c>
      <c r="J169" s="185">
        <v>256.49025471638799</v>
      </c>
      <c r="K169" s="185">
        <v>187.187440212783</v>
      </c>
      <c r="L169" s="185">
        <v>21603.908749999999</v>
      </c>
      <c r="M169" s="185">
        <v>9.5164882833992195</v>
      </c>
      <c r="N169" s="185">
        <v>11.9361416517108</v>
      </c>
      <c r="O169" s="185">
        <v>3.2587525551195702</v>
      </c>
      <c r="P169" s="185">
        <v>5.2319137385812304</v>
      </c>
      <c r="Q169" s="185">
        <v>6.0678227892370504</v>
      </c>
      <c r="R169" s="185">
        <v>4.5124459220424997</v>
      </c>
      <c r="S169" s="185">
        <v>15.7102198286612</v>
      </c>
      <c r="T169" s="185">
        <v>5.49088000150351</v>
      </c>
      <c r="U169" s="185">
        <v>8.9237459238145895</v>
      </c>
      <c r="V169" s="186">
        <v>0</v>
      </c>
      <c r="W169" s="186">
        <v>0.23890441033164</v>
      </c>
      <c r="X169" s="186">
        <v>5.8599917517515498</v>
      </c>
      <c r="Y169" s="186">
        <v>2.7293458418673699E-2</v>
      </c>
      <c r="Z169" s="186">
        <v>1.6126611393242001</v>
      </c>
      <c r="AA169" s="186">
        <v>0.23693835177536801</v>
      </c>
      <c r="AB169" s="186">
        <v>6.9211759642534796</v>
      </c>
      <c r="AC169" s="186">
        <v>3.1822085111127998</v>
      </c>
      <c r="AD169" s="186">
        <v>4.53328051507466E-2</v>
      </c>
      <c r="AE169" s="186">
        <v>134.33376118832001</v>
      </c>
      <c r="AF169" s="186">
        <v>135.573594981404</v>
      </c>
      <c r="AG169" s="186">
        <v>117.144509196116</v>
      </c>
      <c r="AH169" s="186">
        <v>150.727956062239</v>
      </c>
      <c r="AI169" s="186">
        <v>140.488288549195</v>
      </c>
      <c r="AJ169" s="186">
        <v>137.078683746732</v>
      </c>
      <c r="AK169" s="186">
        <v>118.221398325325</v>
      </c>
      <c r="AL169" s="186">
        <v>120.6115693238</v>
      </c>
      <c r="AM169" s="186">
        <v>116.311227323816</v>
      </c>
      <c r="AN169" s="186">
        <v>1.5100805800581401</v>
      </c>
      <c r="AO169" s="186">
        <v>0.82693421898520503</v>
      </c>
      <c r="AP169" s="186">
        <v>0.52504927354868902</v>
      </c>
      <c r="AQ169" s="186">
        <v>0.52512122739154599</v>
      </c>
      <c r="AR169" s="186">
        <v>0.202149134173949</v>
      </c>
      <c r="AS169" s="186">
        <v>-6.1262221966078202E-2</v>
      </c>
      <c r="AT169" s="186">
        <v>-0.197741946035974</v>
      </c>
      <c r="AU169" s="186">
        <v>-0.198979158364325</v>
      </c>
      <c r="AV169" s="186">
        <v>-0.35361332427824599</v>
      </c>
      <c r="AW169" s="186">
        <v>6.9978010865274101</v>
      </c>
      <c r="AX169" s="186">
        <v>6.9542189122623297</v>
      </c>
      <c r="AY169" s="186">
        <v>5.3757340114296799</v>
      </c>
      <c r="AZ169" s="186">
        <v>5.8167824433824098</v>
      </c>
      <c r="BA169" s="186">
        <v>4.6306358538819401</v>
      </c>
      <c r="BB169" s="186">
        <v>4.5302267269631704</v>
      </c>
      <c r="BC169" s="186">
        <v>4.2071973250440502</v>
      </c>
      <c r="BD169" s="186">
        <v>4.2367283904218001</v>
      </c>
      <c r="BE169" s="186">
        <v>3.6048924887548401</v>
      </c>
      <c r="BF169" s="187">
        <v>104.197901544958</v>
      </c>
      <c r="BG169" s="187">
        <v>106.167101058828</v>
      </c>
      <c r="BH169" s="187">
        <v>98.433018727457195</v>
      </c>
      <c r="BI169" s="187">
        <v>99.940287361728593</v>
      </c>
      <c r="BJ169" s="187">
        <v>101.666654676617</v>
      </c>
      <c r="BK169" s="187">
        <v>99.921020885945197</v>
      </c>
      <c r="BL169" s="187">
        <v>112.746283656142</v>
      </c>
      <c r="BM169" s="187">
        <v>101.066415008848</v>
      </c>
      <c r="BN169" s="187">
        <v>105.224653010536</v>
      </c>
      <c r="BO169" s="186">
        <v>159.706403087354</v>
      </c>
      <c r="BP169" s="186">
        <v>483.82402614653</v>
      </c>
      <c r="BQ169" s="186">
        <v>347.29173809167202</v>
      </c>
      <c r="BR169" s="186">
        <v>338.15947178057098</v>
      </c>
      <c r="BS169" s="186">
        <v>441.26882542923403</v>
      </c>
      <c r="BT169" s="186">
        <v>373.666782775809</v>
      </c>
      <c r="BU169" s="186">
        <v>250.126665140575</v>
      </c>
      <c r="BV169" s="186">
        <v>329.57820694868002</v>
      </c>
      <c r="BW169" s="186">
        <v>369.31102230752202</v>
      </c>
      <c r="BX169" s="186">
        <v>11.3045922181474</v>
      </c>
      <c r="BY169" s="186">
        <v>9.8995060337746192</v>
      </c>
      <c r="BZ169" s="186">
        <v>7.49360093328555</v>
      </c>
      <c r="CA169" s="186">
        <v>5.6459708725302198</v>
      </c>
      <c r="CB169" s="186">
        <v>7.0787251347949898</v>
      </c>
      <c r="CC169" s="186">
        <v>6.0842979528421903</v>
      </c>
      <c r="CD169" s="186">
        <v>7.2138159139177196</v>
      </c>
      <c r="CE169" s="186">
        <v>7.6167920015287898</v>
      </c>
      <c r="CF169" s="186">
        <v>8.3143814656650203</v>
      </c>
      <c r="CG169" s="186">
        <v>7.6157887959291299</v>
      </c>
      <c r="CH169" s="186">
        <v>2.4606463495784601</v>
      </c>
      <c r="CI169" s="186">
        <v>2.53284026822474</v>
      </c>
      <c r="CJ169" s="186">
        <v>1.7656948338413601</v>
      </c>
      <c r="CK169" s="186">
        <v>1.7238930467356299</v>
      </c>
      <c r="CL169" s="186">
        <v>1.73035858317818</v>
      </c>
      <c r="CM169" s="186">
        <v>3.07144834719029</v>
      </c>
      <c r="CN169" s="186">
        <v>2.5103289063263801</v>
      </c>
      <c r="CO169" s="186">
        <v>2.4650554818568402</v>
      </c>
      <c r="CP169" s="113">
        <v>154.679735112744</v>
      </c>
      <c r="CQ169" s="113">
        <v>145.53609111985401</v>
      </c>
      <c r="CR169" s="113">
        <v>136.22021595800001</v>
      </c>
      <c r="CS169" s="113">
        <v>135.81875142493101</v>
      </c>
      <c r="CT169" s="113">
        <v>135.522508351043</v>
      </c>
      <c r="CU169" s="113">
        <v>136.07007636704699</v>
      </c>
      <c r="CV169" s="113">
        <v>132.15948272486699</v>
      </c>
      <c r="CW169" s="113">
        <v>132.636527633323</v>
      </c>
      <c r="CX169" s="113">
        <v>126.01925040827101</v>
      </c>
      <c r="CY169" s="186">
        <v>3.32961586406583</v>
      </c>
      <c r="CZ169" s="186">
        <v>2.5647946660877299</v>
      </c>
      <c r="DA169" s="186">
        <v>1.8134426231069101</v>
      </c>
      <c r="DB169" s="186">
        <v>1.1851850020788099</v>
      </c>
      <c r="DC169" s="186">
        <v>0.70531153261253599</v>
      </c>
      <c r="DD169" s="186">
        <v>0.39359878202124499</v>
      </c>
      <c r="DE169" s="186">
        <v>0.185142067510257</v>
      </c>
      <c r="DF169" s="186">
        <v>3.8603912869371801E-2</v>
      </c>
      <c r="DG169" s="186">
        <v>-0.12967203129535701</v>
      </c>
      <c r="DH169" s="186">
        <v>9.8531863971356302</v>
      </c>
      <c r="DI169" s="186">
        <v>8.8633301899336008</v>
      </c>
      <c r="DJ169" s="186">
        <v>7.5390434336279197</v>
      </c>
      <c r="DK169" s="186">
        <v>6.6754116247702404</v>
      </c>
      <c r="DL169" s="186">
        <v>5.9182408236833997</v>
      </c>
      <c r="DM169" s="186">
        <v>5.4261527273505603</v>
      </c>
      <c r="DN169" s="186">
        <v>4.8851008873567698</v>
      </c>
      <c r="DO169" s="186">
        <v>4.6538343859872002</v>
      </c>
      <c r="DP169" s="186">
        <v>4.2285629507302298</v>
      </c>
      <c r="DQ169" s="187">
        <v>105.021080639266</v>
      </c>
      <c r="DR169" s="187">
        <v>103.735484194164</v>
      </c>
      <c r="DS169" s="187">
        <v>101.79982095953901</v>
      </c>
      <c r="DT169" s="187">
        <v>100.15598719091901</v>
      </c>
      <c r="DU169" s="187">
        <v>101.901269653905</v>
      </c>
      <c r="DV169" s="187">
        <v>101.062923238983</v>
      </c>
      <c r="DW169" s="187">
        <v>102.57868146091</v>
      </c>
      <c r="DX169" s="187">
        <v>103.094443143319</v>
      </c>
      <c r="DY169" s="187">
        <v>104.119104282884</v>
      </c>
      <c r="DZ169" s="113">
        <v>897</v>
      </c>
      <c r="EA169" s="113">
        <v>930</v>
      </c>
      <c r="EB169" s="113">
        <v>981</v>
      </c>
      <c r="EC169" s="113">
        <v>1006</v>
      </c>
      <c r="ED169" s="113">
        <v>1007</v>
      </c>
      <c r="EE169" s="113">
        <v>999</v>
      </c>
      <c r="EF169" s="113">
        <v>992</v>
      </c>
      <c r="EG169" s="113">
        <v>1008</v>
      </c>
      <c r="EH169" s="113">
        <v>1026</v>
      </c>
      <c r="EI169" s="112">
        <v>3141.2173913043498</v>
      </c>
      <c r="EJ169" s="112">
        <v>2435.5096774193498</v>
      </c>
      <c r="EK169" s="112">
        <v>2451.2099898063202</v>
      </c>
      <c r="EL169" s="112">
        <v>2129.6709741550699</v>
      </c>
      <c r="EM169" s="112">
        <v>1984.7994041708</v>
      </c>
      <c r="EN169" s="112">
        <v>1680.1451451451501</v>
      </c>
      <c r="EO169" s="112">
        <v>1110.4798387096801</v>
      </c>
      <c r="EP169" s="112">
        <v>947.05059523809496</v>
      </c>
      <c r="EQ169" s="114">
        <v>427.42007797270998</v>
      </c>
    </row>
    <row r="170" spans="1:147" x14ac:dyDescent="0.25">
      <c r="A170" s="110" t="s">
        <v>266</v>
      </c>
      <c r="B170" s="110">
        <v>5872</v>
      </c>
      <c r="C170" s="110"/>
      <c r="D170" s="185">
        <v>89.408079041144106</v>
      </c>
      <c r="E170" s="185">
        <v>149.59713200196501</v>
      </c>
      <c r="F170" s="185">
        <v>23.5755881873676</v>
      </c>
      <c r="G170" s="185">
        <v>59.344937770953599</v>
      </c>
      <c r="H170" s="185">
        <v>33.158875093725598</v>
      </c>
      <c r="I170" s="185">
        <v>63.971930585436397</v>
      </c>
      <c r="J170" s="185">
        <v>86.814286035389003</v>
      </c>
      <c r="K170" s="185">
        <v>353.85419090619803</v>
      </c>
      <c r="L170" s="185">
        <v>100</v>
      </c>
      <c r="M170" s="185">
        <v>16.890882455693301</v>
      </c>
      <c r="N170" s="185">
        <v>24.352981455234801</v>
      </c>
      <c r="O170" s="185">
        <v>2.2511266671793999</v>
      </c>
      <c r="P170" s="185">
        <v>7.4729769513386204</v>
      </c>
      <c r="Q170" s="185">
        <v>5.24854286805496</v>
      </c>
      <c r="R170" s="185">
        <v>12.421991408963899</v>
      </c>
      <c r="S170" s="185">
        <v>12.3832015302436</v>
      </c>
      <c r="T170" s="185">
        <v>12.751607079123399</v>
      </c>
      <c r="U170" s="185">
        <v>10.921764335848399</v>
      </c>
      <c r="V170" s="186">
        <v>18.707770419097301</v>
      </c>
      <c r="W170" s="186">
        <v>18.792547185587999</v>
      </c>
      <c r="X170" s="186">
        <v>9.7903495770071203</v>
      </c>
      <c r="Y170" s="186">
        <v>12.410011636294699</v>
      </c>
      <c r="Z170" s="186">
        <v>15.4945635774757</v>
      </c>
      <c r="AA170" s="186">
        <v>18.6209609145134</v>
      </c>
      <c r="AB170" s="186">
        <v>14.878481638871399</v>
      </c>
      <c r="AC170" s="186">
        <v>5.8674595866551904</v>
      </c>
      <c r="AD170" s="186">
        <v>4.88771166825686</v>
      </c>
      <c r="AE170" s="186">
        <v>78.916791346280505</v>
      </c>
      <c r="AF170" s="186">
        <v>57.036733531434898</v>
      </c>
      <c r="AG170" s="186">
        <v>63.1000436907566</v>
      </c>
      <c r="AH170" s="186">
        <v>54.664832657681998</v>
      </c>
      <c r="AI170" s="186">
        <v>73.932571028224004</v>
      </c>
      <c r="AJ170" s="186">
        <v>87.2354186445625</v>
      </c>
      <c r="AK170" s="186">
        <v>55.574795289221797</v>
      </c>
      <c r="AL170" s="186">
        <v>56.166099669551201</v>
      </c>
      <c r="AM170" s="186">
        <v>51.490660264672002</v>
      </c>
      <c r="AN170" s="186">
        <v>1.10448587700104E-2</v>
      </c>
      <c r="AO170" s="186">
        <v>3.3882790440017303E-2</v>
      </c>
      <c r="AP170" s="186">
        <v>9.4950506876616807E-3</v>
      </c>
      <c r="AQ170" s="186">
        <v>-0.34579593523456198</v>
      </c>
      <c r="AR170" s="186">
        <v>-0.47514885138822499</v>
      </c>
      <c r="AS170" s="186">
        <v>-0.54044089323905597</v>
      </c>
      <c r="AT170" s="186">
        <v>-0.48912549918993897</v>
      </c>
      <c r="AU170" s="186">
        <v>-0.61594046985643203</v>
      </c>
      <c r="AV170" s="186">
        <v>-0.67995473920912797</v>
      </c>
      <c r="AW170" s="186">
        <v>11.250572724418101</v>
      </c>
      <c r="AX170" s="186">
        <v>9.8806713689053005</v>
      </c>
      <c r="AY170" s="186">
        <v>5.88264496200203</v>
      </c>
      <c r="AZ170" s="186">
        <v>9.5561988749044193</v>
      </c>
      <c r="BA170" s="186">
        <v>11.6744153332151</v>
      </c>
      <c r="BB170" s="186">
        <v>12.5492109359661</v>
      </c>
      <c r="BC170" s="186">
        <v>6.6769804678866702</v>
      </c>
      <c r="BD170" s="186">
        <v>6.7050684854327303</v>
      </c>
      <c r="BE170" s="186">
        <v>7.8721962632131799</v>
      </c>
      <c r="BF170" s="187">
        <v>105.98986536944599</v>
      </c>
      <c r="BG170" s="187">
        <v>116.967536833914</v>
      </c>
      <c r="BH170" s="187">
        <v>96.504581614772405</v>
      </c>
      <c r="BI170" s="187">
        <v>97.628585621356905</v>
      </c>
      <c r="BJ170" s="187">
        <v>93.544473368846596</v>
      </c>
      <c r="BK170" s="187">
        <v>99.336765944828301</v>
      </c>
      <c r="BL170" s="187">
        <v>105.50425736629499</v>
      </c>
      <c r="BM170" s="187">
        <v>105.742448408059</v>
      </c>
      <c r="BN170" s="187">
        <v>102.42712843128299</v>
      </c>
      <c r="BO170" s="186">
        <v>98.992403998861107</v>
      </c>
      <c r="BP170" s="186">
        <v>109.58142689557199</v>
      </c>
      <c r="BQ170" s="186">
        <v>93.521561005108694</v>
      </c>
      <c r="BR170" s="186">
        <v>79.824030367916507</v>
      </c>
      <c r="BS170" s="186">
        <v>80.904824582833001</v>
      </c>
      <c r="BT170" s="186">
        <v>74.872322349943602</v>
      </c>
      <c r="BU170" s="186">
        <v>56.182183143124398</v>
      </c>
      <c r="BV170" s="186">
        <v>78.304114625935796</v>
      </c>
      <c r="BW170" s="186">
        <v>130.79129759389301</v>
      </c>
      <c r="BX170" s="186">
        <v>16.105676347477001</v>
      </c>
      <c r="BY170" s="186">
        <v>19.078414091754301</v>
      </c>
      <c r="BZ170" s="186">
        <v>15.5115253669411</v>
      </c>
      <c r="CA170" s="186">
        <v>12.774475472773</v>
      </c>
      <c r="CB170" s="186">
        <v>11.794153303985</v>
      </c>
      <c r="CC170" s="186">
        <v>10.979748484799901</v>
      </c>
      <c r="CD170" s="186">
        <v>7.9660140244374604</v>
      </c>
      <c r="CE170" s="186">
        <v>10.134059429555601</v>
      </c>
      <c r="CF170" s="186">
        <v>10.866141226393299</v>
      </c>
      <c r="CG170" s="186">
        <v>16.6801605108801</v>
      </c>
      <c r="CH170" s="186">
        <v>18.223081243084401</v>
      </c>
      <c r="CI170" s="186">
        <v>17.022947245479301</v>
      </c>
      <c r="CJ170" s="186">
        <v>16.157072507349898</v>
      </c>
      <c r="CK170" s="186">
        <v>14.946723646379001</v>
      </c>
      <c r="CL170" s="186">
        <v>14.958729148631001</v>
      </c>
      <c r="CM170" s="186">
        <v>14.116413149410301</v>
      </c>
      <c r="CN170" s="186">
        <v>13.521342995087901</v>
      </c>
      <c r="CO170" s="186">
        <v>12.2070124997297</v>
      </c>
      <c r="CP170" s="113">
        <v>61.823556868908398</v>
      </c>
      <c r="CQ170" s="113">
        <v>60.284194954975099</v>
      </c>
      <c r="CR170" s="113">
        <v>60.631257156572403</v>
      </c>
      <c r="CS170" s="113">
        <v>60.806177688506601</v>
      </c>
      <c r="CT170" s="113">
        <v>64.680580027033301</v>
      </c>
      <c r="CU170" s="113">
        <v>66.152931294448607</v>
      </c>
      <c r="CV170" s="113">
        <v>66.149582172183301</v>
      </c>
      <c r="CW170" s="113">
        <v>64.709665499454502</v>
      </c>
      <c r="CX170" s="113">
        <v>64.290868746953805</v>
      </c>
      <c r="CY170" s="186">
        <v>0.26002751433253501</v>
      </c>
      <c r="CZ170" s="186">
        <v>0.12743422078006</v>
      </c>
      <c r="DA170" s="186">
        <v>9.1184775948892599E-2</v>
      </c>
      <c r="DB170" s="186">
        <v>-4.6017953273350197E-2</v>
      </c>
      <c r="DC170" s="186">
        <v>-0.142016008470808</v>
      </c>
      <c r="DD170" s="186">
        <v>-0.241642861176142</v>
      </c>
      <c r="DE170" s="186">
        <v>-0.36284728926616999</v>
      </c>
      <c r="DF170" s="186">
        <v>-0.491942951104544</v>
      </c>
      <c r="DG170" s="186">
        <v>-0.56059609944359901</v>
      </c>
      <c r="DH170" s="186">
        <v>10.050998739834199</v>
      </c>
      <c r="DI170" s="186">
        <v>10.123220528569499</v>
      </c>
      <c r="DJ170" s="186">
        <v>8.6668217075659797</v>
      </c>
      <c r="DK170" s="186">
        <v>8.952096811154</v>
      </c>
      <c r="DL170" s="186">
        <v>9.5802627727414809</v>
      </c>
      <c r="DM170" s="186">
        <v>9.8111298632060695</v>
      </c>
      <c r="DN170" s="186">
        <v>9.1235971020447693</v>
      </c>
      <c r="DO170" s="186">
        <v>9.2900230885034905</v>
      </c>
      <c r="DP170" s="186">
        <v>8.9536427771542204</v>
      </c>
      <c r="DQ170" s="187">
        <v>106.740337563325</v>
      </c>
      <c r="DR170" s="187">
        <v>109.989980531315</v>
      </c>
      <c r="DS170" s="187">
        <v>107.452806800293</v>
      </c>
      <c r="DT170" s="187">
        <v>103.92456649545301</v>
      </c>
      <c r="DU170" s="187">
        <v>102.11570936610499</v>
      </c>
      <c r="DV170" s="187">
        <v>100.93564899984899</v>
      </c>
      <c r="DW170" s="187">
        <v>98.502340502912602</v>
      </c>
      <c r="DX170" s="187">
        <v>100.353337467816</v>
      </c>
      <c r="DY170" s="187">
        <v>101.37042921454901</v>
      </c>
      <c r="DZ170" s="113">
        <v>4389</v>
      </c>
      <c r="EA170" s="113">
        <v>4496</v>
      </c>
      <c r="EB170" s="113">
        <v>4614</v>
      </c>
      <c r="EC170" s="113">
        <v>4608</v>
      </c>
      <c r="ED170" s="113">
        <v>4612</v>
      </c>
      <c r="EE170" s="113">
        <v>4605</v>
      </c>
      <c r="EF170" s="113">
        <v>4657</v>
      </c>
      <c r="EG170" s="113">
        <v>4600</v>
      </c>
      <c r="EH170" s="113">
        <v>4569</v>
      </c>
      <c r="EI170" s="112">
        <v>-755.01070858965602</v>
      </c>
      <c r="EJ170" s="112">
        <v>-1567.15880782918</v>
      </c>
      <c r="EK170" s="112">
        <v>-887.38729952318999</v>
      </c>
      <c r="EL170" s="112">
        <v>-431.526258680556</v>
      </c>
      <c r="EM170" s="112">
        <v>365.28512575888999</v>
      </c>
      <c r="EN170" s="112">
        <v>986.84212812160695</v>
      </c>
      <c r="EO170" s="112">
        <v>1183.8980030062301</v>
      </c>
      <c r="EP170" s="112">
        <v>459.64282608695697</v>
      </c>
      <c r="EQ170" s="114">
        <v>-1225.4392646093199</v>
      </c>
    </row>
    <row r="171" spans="1:147" x14ac:dyDescent="0.25">
      <c r="A171" s="110" t="s">
        <v>265</v>
      </c>
      <c r="B171" s="110">
        <v>5873</v>
      </c>
      <c r="C171" s="110"/>
      <c r="D171" s="185">
        <v>-12.5942870510241</v>
      </c>
      <c r="E171" s="185">
        <v>71.596387247257994</v>
      </c>
      <c r="F171" s="185">
        <v>-12.3170202533638</v>
      </c>
      <c r="G171" s="185">
        <v>-48.6891859879671</v>
      </c>
      <c r="H171" s="185">
        <v>100</v>
      </c>
      <c r="I171" s="185">
        <v>53.224737172183197</v>
      </c>
      <c r="J171" s="185">
        <v>6455.3342003919697</v>
      </c>
      <c r="K171" s="185">
        <v>359.47042707533302</v>
      </c>
      <c r="L171" s="185">
        <v>100</v>
      </c>
      <c r="M171" s="185">
        <v>-2.6661868430446298</v>
      </c>
      <c r="N171" s="185">
        <v>24.309888506794401</v>
      </c>
      <c r="O171" s="185">
        <v>-3.1565118550547502</v>
      </c>
      <c r="P171" s="185">
        <v>-8.2740341554672998</v>
      </c>
      <c r="Q171" s="185">
        <v>4.2463138967807401</v>
      </c>
      <c r="R171" s="185">
        <v>3.8146356809879198</v>
      </c>
      <c r="S171" s="185">
        <v>6.8913511320522796</v>
      </c>
      <c r="T171" s="185">
        <v>12.4281623713649</v>
      </c>
      <c r="U171" s="185">
        <v>8.7928660121005198</v>
      </c>
      <c r="V171" s="186">
        <v>24.725331177946298</v>
      </c>
      <c r="W171" s="186">
        <v>36.152877891425398</v>
      </c>
      <c r="X171" s="186">
        <v>26.194030202954199</v>
      </c>
      <c r="Y171" s="186">
        <v>17.8930837578644</v>
      </c>
      <c r="Z171" s="186">
        <v>9.3567741800886797</v>
      </c>
      <c r="AA171" s="186">
        <v>7.8827625064284597</v>
      </c>
      <c r="AB171" s="186">
        <v>2.8270395791782601</v>
      </c>
      <c r="AC171" s="186">
        <v>3.84047568235707</v>
      </c>
      <c r="AD171" s="186">
        <v>3.5211471405745902</v>
      </c>
      <c r="AE171" s="186">
        <v>108.429730437538</v>
      </c>
      <c r="AF171" s="186">
        <v>107.896624881989</v>
      </c>
      <c r="AG171" s="186">
        <v>137.05854107052701</v>
      </c>
      <c r="AH171" s="186">
        <v>158.571214345952</v>
      </c>
      <c r="AI171" s="186">
        <v>157.52116410860199</v>
      </c>
      <c r="AJ171" s="186">
        <v>149.754924860507</v>
      </c>
      <c r="AK171" s="186">
        <v>140.24741163353599</v>
      </c>
      <c r="AL171" s="186">
        <v>120.373144540769</v>
      </c>
      <c r="AM171" s="186">
        <v>74.391340137595293</v>
      </c>
      <c r="AN171" s="186">
        <v>-0.22573870305041199</v>
      </c>
      <c r="AO171" s="186">
        <v>-0.36608679738572097</v>
      </c>
      <c r="AP171" s="186">
        <v>-0.23333515532160001</v>
      </c>
      <c r="AQ171" s="186">
        <v>-0.435590480208429</v>
      </c>
      <c r="AR171" s="186">
        <v>-0.73020770690436598</v>
      </c>
      <c r="AS171" s="186">
        <v>-0.84942253686349301</v>
      </c>
      <c r="AT171" s="186">
        <v>-0.94235535530565195</v>
      </c>
      <c r="AU171" s="186">
        <v>-1.0018302312252101</v>
      </c>
      <c r="AV171" s="186">
        <v>-1.7394693290002801</v>
      </c>
      <c r="AW171" s="186">
        <v>4.8299492172580303</v>
      </c>
      <c r="AX171" s="186">
        <v>3.0111146076131101</v>
      </c>
      <c r="AY171" s="186">
        <v>2.9206960966964899</v>
      </c>
      <c r="AZ171" s="186">
        <v>3.2725457832275899</v>
      </c>
      <c r="BA171" s="186">
        <v>9.2846604939337105</v>
      </c>
      <c r="BB171" s="186">
        <v>16.923725268986502</v>
      </c>
      <c r="BC171" s="186">
        <v>5.1426664332121499</v>
      </c>
      <c r="BD171" s="186">
        <v>3.423345095622</v>
      </c>
      <c r="BE171" s="186">
        <v>1.97709284703917</v>
      </c>
      <c r="BF171" s="187">
        <v>92.831652123605593</v>
      </c>
      <c r="BG171" s="187">
        <v>126.47449842943099</v>
      </c>
      <c r="BH171" s="187">
        <v>94.064040938218895</v>
      </c>
      <c r="BI171" s="187">
        <v>89.299942497489894</v>
      </c>
      <c r="BJ171" s="187">
        <v>94.546056648683503</v>
      </c>
      <c r="BK171" s="187">
        <v>87.751224856977899</v>
      </c>
      <c r="BL171" s="187">
        <v>100.812886761123</v>
      </c>
      <c r="BM171" s="187">
        <v>108.699179817595</v>
      </c>
      <c r="BN171" s="187">
        <v>105.347774030972</v>
      </c>
      <c r="BO171" s="186">
        <v>44.8212432028687</v>
      </c>
      <c r="BP171" s="186">
        <v>46.275842507365603</v>
      </c>
      <c r="BQ171" s="186">
        <v>37.738346554950901</v>
      </c>
      <c r="BR171" s="186">
        <v>15.459791464559</v>
      </c>
      <c r="BS171" s="186">
        <v>17.839984944354502</v>
      </c>
      <c r="BT171" s="186">
        <v>28.254533724789599</v>
      </c>
      <c r="BU171" s="186">
        <v>8.1327611468766197</v>
      </c>
      <c r="BV171" s="186">
        <v>83.654678805688505</v>
      </c>
      <c r="BW171" s="186">
        <v>100</v>
      </c>
      <c r="BX171" s="186">
        <v>6.4568549212178503</v>
      </c>
      <c r="BY171" s="186">
        <v>10.0185896893709</v>
      </c>
      <c r="BZ171" s="186">
        <v>8.2288787895179798</v>
      </c>
      <c r="CA171" s="186">
        <v>3.4282908787768398</v>
      </c>
      <c r="CB171" s="186">
        <v>3.4321260343175899</v>
      </c>
      <c r="CC171" s="186">
        <v>4.6509883394696301</v>
      </c>
      <c r="CD171" s="186">
        <v>0.75100610097106901</v>
      </c>
      <c r="CE171" s="186">
        <v>4.0021825832032203</v>
      </c>
      <c r="CF171" s="186">
        <v>7.3440916563280796</v>
      </c>
      <c r="CG171" s="186">
        <v>17.8047406889259</v>
      </c>
      <c r="CH171" s="186">
        <v>24.377376347317099</v>
      </c>
      <c r="CI171" s="186">
        <v>24.9774662467631</v>
      </c>
      <c r="CJ171" s="186">
        <v>24.109010495955602</v>
      </c>
      <c r="CK171" s="186">
        <v>23.522263002639601</v>
      </c>
      <c r="CL171" s="186">
        <v>20.5430016734642</v>
      </c>
      <c r="CM171" s="186">
        <v>13.9744600483157</v>
      </c>
      <c r="CN171" s="186">
        <v>8.9283443330439205</v>
      </c>
      <c r="CO171" s="186">
        <v>5.5408720458443002</v>
      </c>
      <c r="CP171" s="113">
        <v>74.187910917862894</v>
      </c>
      <c r="CQ171" s="113">
        <v>85.481462550626901</v>
      </c>
      <c r="CR171" s="113">
        <v>99.623919048615207</v>
      </c>
      <c r="CS171" s="113">
        <v>117.530719869762</v>
      </c>
      <c r="CT171" s="113">
        <v>133.382622633827</v>
      </c>
      <c r="CU171" s="113">
        <v>141.33294255588299</v>
      </c>
      <c r="CV171" s="113">
        <v>148.52400962815599</v>
      </c>
      <c r="CW171" s="113">
        <v>144.790741580201</v>
      </c>
      <c r="CX171" s="113">
        <v>127.392141977785</v>
      </c>
      <c r="CY171" s="186">
        <v>-9.9270587482947995E-2</v>
      </c>
      <c r="CZ171" s="186">
        <v>-0.18535407903381701</v>
      </c>
      <c r="DA171" s="186">
        <v>-0.174928838687715</v>
      </c>
      <c r="DB171" s="186">
        <v>-0.298563711896906</v>
      </c>
      <c r="DC171" s="186">
        <v>-0.397322018731736</v>
      </c>
      <c r="DD171" s="186">
        <v>-0.51993086895600205</v>
      </c>
      <c r="DE171" s="186">
        <v>-0.64052422665350495</v>
      </c>
      <c r="DF171" s="186">
        <v>-0.79738211275011195</v>
      </c>
      <c r="DG171" s="186">
        <v>-1.06396992129861</v>
      </c>
      <c r="DH171" s="186">
        <v>5.0098529392064997</v>
      </c>
      <c r="DI171" s="186">
        <v>4.29939137683336</v>
      </c>
      <c r="DJ171" s="186">
        <v>4.5613167569313697</v>
      </c>
      <c r="DK171" s="186">
        <v>3.36757391272354</v>
      </c>
      <c r="DL171" s="186">
        <v>4.6063211565117399</v>
      </c>
      <c r="DM171" s="186">
        <v>7.0292251690250298</v>
      </c>
      <c r="DN171" s="186">
        <v>7.5338583459586896</v>
      </c>
      <c r="DO171" s="186">
        <v>7.5663261763740302</v>
      </c>
      <c r="DP171" s="186">
        <v>7.2104132236348297</v>
      </c>
      <c r="DQ171" s="187">
        <v>101.366143337178</v>
      </c>
      <c r="DR171" s="187">
        <v>105.858017814531</v>
      </c>
      <c r="DS171" s="187">
        <v>103.619032732409</v>
      </c>
      <c r="DT171" s="187">
        <v>99.762717622569596</v>
      </c>
      <c r="DU171" s="187">
        <v>98.4527974129347</v>
      </c>
      <c r="DV171" s="187">
        <v>97.183460344014193</v>
      </c>
      <c r="DW171" s="187">
        <v>93.089607946180294</v>
      </c>
      <c r="DX171" s="187">
        <v>95.820753216840501</v>
      </c>
      <c r="DY171" s="187">
        <v>99.078283164662807</v>
      </c>
      <c r="DZ171" s="113">
        <v>856</v>
      </c>
      <c r="EA171" s="113">
        <v>856</v>
      </c>
      <c r="EB171" s="113">
        <v>859</v>
      </c>
      <c r="EC171" s="113">
        <v>873</v>
      </c>
      <c r="ED171" s="113">
        <v>869</v>
      </c>
      <c r="EE171" s="113">
        <v>875</v>
      </c>
      <c r="EF171" s="113">
        <v>900</v>
      </c>
      <c r="EG171" s="113">
        <v>888</v>
      </c>
      <c r="EH171" s="113">
        <v>881</v>
      </c>
      <c r="EI171" s="112">
        <v>3962.30257009346</v>
      </c>
      <c r="EJ171" s="112">
        <v>4728.5876168224304</v>
      </c>
      <c r="EK171" s="112">
        <v>6765.3259604190898</v>
      </c>
      <c r="EL171" s="112">
        <v>8408.6300114547503</v>
      </c>
      <c r="EM171" s="112">
        <v>7902.0379746835397</v>
      </c>
      <c r="EN171" s="112">
        <v>8087.0320000000002</v>
      </c>
      <c r="EO171" s="112">
        <v>7388.9455555555596</v>
      </c>
      <c r="EP171" s="112">
        <v>6757.8885135135097</v>
      </c>
      <c r="EQ171" s="114">
        <v>2287.7956867196399</v>
      </c>
    </row>
    <row r="172" spans="1:147" ht="25.5" x14ac:dyDescent="0.25">
      <c r="A172" s="110" t="s">
        <v>264</v>
      </c>
      <c r="B172" s="110">
        <v>5587</v>
      </c>
      <c r="C172" s="110"/>
      <c r="D172" s="185">
        <v>64.048416370522403</v>
      </c>
      <c r="E172" s="185">
        <v>57.351668289151199</v>
      </c>
      <c r="F172" s="185">
        <v>105.174162435003</v>
      </c>
      <c r="G172" s="185">
        <v>245.639828444633</v>
      </c>
      <c r="H172" s="185">
        <v>105.326847991554</v>
      </c>
      <c r="I172" s="185">
        <v>28.109741433003101</v>
      </c>
      <c r="J172" s="185">
        <v>54.561014730226297</v>
      </c>
      <c r="K172" s="185">
        <v>311.75502132956899</v>
      </c>
      <c r="L172" s="185">
        <v>407.74142750150997</v>
      </c>
      <c r="M172" s="185">
        <v>21.436274145268101</v>
      </c>
      <c r="N172" s="185">
        <v>14.030399891975399</v>
      </c>
      <c r="O172" s="185">
        <v>16.082626957479601</v>
      </c>
      <c r="P172" s="185">
        <v>18.4759437221837</v>
      </c>
      <c r="Q172" s="185">
        <v>8.6873078765114808</v>
      </c>
      <c r="R172" s="185">
        <v>10.357301849194201</v>
      </c>
      <c r="S172" s="185">
        <v>8.4257921987648796</v>
      </c>
      <c r="T172" s="185">
        <v>14.3088196259445</v>
      </c>
      <c r="U172" s="185">
        <v>21.828109433948899</v>
      </c>
      <c r="V172" s="186">
        <v>29.882607377189199</v>
      </c>
      <c r="W172" s="186">
        <v>22.161363060687499</v>
      </c>
      <c r="X172" s="186">
        <v>15.711969957760999</v>
      </c>
      <c r="Y172" s="186">
        <v>9.0939365120221005</v>
      </c>
      <c r="Z172" s="186">
        <v>8.3135678074901094</v>
      </c>
      <c r="AA172" s="186">
        <v>29.154615178986798</v>
      </c>
      <c r="AB172" s="186">
        <v>15.584022049668601</v>
      </c>
      <c r="AC172" s="186">
        <v>5.2325047759246504</v>
      </c>
      <c r="AD172" s="186">
        <v>6.8354575506042297</v>
      </c>
      <c r="AE172" s="186">
        <v>112.072492206463</v>
      </c>
      <c r="AF172" s="186">
        <v>122.31390930214801</v>
      </c>
      <c r="AG172" s="186">
        <v>116.45569753591801</v>
      </c>
      <c r="AH172" s="186">
        <v>98.250169856668407</v>
      </c>
      <c r="AI172" s="186">
        <v>105.77196254313</v>
      </c>
      <c r="AJ172" s="186">
        <v>123.178019233203</v>
      </c>
      <c r="AK172" s="186">
        <v>131.58190437767001</v>
      </c>
      <c r="AL172" s="186">
        <v>114.968551455499</v>
      </c>
      <c r="AM172" s="186">
        <v>96.023031866701103</v>
      </c>
      <c r="AN172" s="186">
        <v>1.2711054157934001</v>
      </c>
      <c r="AO172" s="186">
        <v>1.74209141424846</v>
      </c>
      <c r="AP172" s="186">
        <v>1.5637570295843299</v>
      </c>
      <c r="AQ172" s="186">
        <v>1.43574866457405</v>
      </c>
      <c r="AR172" s="186">
        <v>1.25076920494295</v>
      </c>
      <c r="AS172" s="186">
        <v>1.0196074998562299</v>
      </c>
      <c r="AT172" s="186">
        <v>0.91418469762282795</v>
      </c>
      <c r="AU172" s="186">
        <v>0.10501070221879499</v>
      </c>
      <c r="AV172" s="186">
        <v>0.25242624571322603</v>
      </c>
      <c r="AW172" s="186">
        <v>8.4953326922441903</v>
      </c>
      <c r="AX172" s="186">
        <v>11.437125960733299</v>
      </c>
      <c r="AY172" s="186">
        <v>8.7238173823034</v>
      </c>
      <c r="AZ172" s="186">
        <v>8.39583757454308</v>
      </c>
      <c r="BA172" s="186">
        <v>9.0745798078278401</v>
      </c>
      <c r="BB172" s="186">
        <v>10.0399378564691</v>
      </c>
      <c r="BC172" s="186">
        <v>10.2841947972511</v>
      </c>
      <c r="BD172" s="186">
        <v>8.7802127720629297</v>
      </c>
      <c r="BE172" s="186">
        <v>8.2121596335052001</v>
      </c>
      <c r="BF172" s="187">
        <v>116.566483271574</v>
      </c>
      <c r="BG172" s="187">
        <v>104.531834818259</v>
      </c>
      <c r="BH172" s="187">
        <v>109.796682411285</v>
      </c>
      <c r="BI172" s="187">
        <v>113.01459710463099</v>
      </c>
      <c r="BJ172" s="187">
        <v>100.87101742398799</v>
      </c>
      <c r="BK172" s="187">
        <v>101.35508992140301</v>
      </c>
      <c r="BL172" s="187">
        <v>99.064613683314093</v>
      </c>
      <c r="BM172" s="187">
        <v>105.969942557352</v>
      </c>
      <c r="BN172" s="187">
        <v>116.10137392379301</v>
      </c>
      <c r="BO172" s="186">
        <v>44.563088270475198</v>
      </c>
      <c r="BP172" s="186">
        <v>44.835299980398702</v>
      </c>
      <c r="BQ172" s="186">
        <v>48.874787040024898</v>
      </c>
      <c r="BR172" s="186">
        <v>73.217905446084799</v>
      </c>
      <c r="BS172" s="186">
        <v>90.7152290121563</v>
      </c>
      <c r="BT172" s="186">
        <v>73.194028987592404</v>
      </c>
      <c r="BU172" s="186">
        <v>73.525999622076199</v>
      </c>
      <c r="BV172" s="186">
        <v>83.890654639071002</v>
      </c>
      <c r="BW172" s="186">
        <v>96.607324948111</v>
      </c>
      <c r="BX172" s="186">
        <v>13.5150407850471</v>
      </c>
      <c r="BY172" s="186">
        <v>14.6620011261841</v>
      </c>
      <c r="BZ172" s="186">
        <v>15.2688640993431</v>
      </c>
      <c r="CA172" s="186">
        <v>16.793249250376402</v>
      </c>
      <c r="CB172" s="186">
        <v>15.651218571926799</v>
      </c>
      <c r="CC172" s="186">
        <v>13.4625471780965</v>
      </c>
      <c r="CD172" s="186">
        <v>12.312085731630299</v>
      </c>
      <c r="CE172" s="186">
        <v>12.0568062127488</v>
      </c>
      <c r="CF172" s="186">
        <v>13.1094517886569</v>
      </c>
      <c r="CG172" s="186">
        <v>26.3542261428411</v>
      </c>
      <c r="CH172" s="186">
        <v>28.038231193836701</v>
      </c>
      <c r="CI172" s="186">
        <v>27.3098221316577</v>
      </c>
      <c r="CJ172" s="186">
        <v>21.878925857307799</v>
      </c>
      <c r="CK172" s="186">
        <v>17.158158891458601</v>
      </c>
      <c r="CL172" s="186">
        <v>17.699936687887298</v>
      </c>
      <c r="CM172" s="186">
        <v>16.4453341933974</v>
      </c>
      <c r="CN172" s="186">
        <v>14.4336158214499</v>
      </c>
      <c r="CO172" s="186">
        <v>13.861610158304099</v>
      </c>
      <c r="CP172" s="113">
        <v>95.227499130956204</v>
      </c>
      <c r="CQ172" s="113">
        <v>106.574172390203</v>
      </c>
      <c r="CR172" s="113">
        <v>113.46046807021099</v>
      </c>
      <c r="CS172" s="113">
        <v>111.902118739881</v>
      </c>
      <c r="CT172" s="113">
        <v>110.53679402502701</v>
      </c>
      <c r="CU172" s="113">
        <v>112.923539823287</v>
      </c>
      <c r="CV172" s="113">
        <v>115.234580454541</v>
      </c>
      <c r="CW172" s="113">
        <v>114.953779639538</v>
      </c>
      <c r="CX172" s="113">
        <v>113.69495094319799</v>
      </c>
      <c r="CY172" s="186">
        <v>1.5637943664581999</v>
      </c>
      <c r="CZ172" s="186">
        <v>1.6077526730469101</v>
      </c>
      <c r="DA172" s="186">
        <v>1.62336759876446</v>
      </c>
      <c r="DB172" s="186">
        <v>1.55602676474104</v>
      </c>
      <c r="DC172" s="186">
        <v>1.4463458496227599</v>
      </c>
      <c r="DD172" s="186">
        <v>1.3886023569692201</v>
      </c>
      <c r="DE172" s="186">
        <v>1.22932201712879</v>
      </c>
      <c r="DF172" s="186">
        <v>0.92416714137024603</v>
      </c>
      <c r="DG172" s="186">
        <v>0.67750734019828895</v>
      </c>
      <c r="DH172" s="186">
        <v>8.4191871469292696</v>
      </c>
      <c r="DI172" s="186">
        <v>9.1287398321711297</v>
      </c>
      <c r="DJ172" s="186">
        <v>9.3102093151221794</v>
      </c>
      <c r="DK172" s="186">
        <v>9.1526473687977408</v>
      </c>
      <c r="DL172" s="186">
        <v>9.1783797839783308</v>
      </c>
      <c r="DM172" s="186">
        <v>9.4867660448709099</v>
      </c>
      <c r="DN172" s="186">
        <v>9.3226314336331502</v>
      </c>
      <c r="DO172" s="186">
        <v>9.3142629477157293</v>
      </c>
      <c r="DP172" s="186">
        <v>9.2310960231263106</v>
      </c>
      <c r="DQ172" s="187">
        <v>107.134800611104</v>
      </c>
      <c r="DR172" s="187">
        <v>107.690170087068</v>
      </c>
      <c r="DS172" s="187">
        <v>108.20405572431601</v>
      </c>
      <c r="DT172" s="187">
        <v>110.128069596115</v>
      </c>
      <c r="DU172" s="187">
        <v>108.60025468540999</v>
      </c>
      <c r="DV172" s="187">
        <v>105.66846150322201</v>
      </c>
      <c r="DW172" s="187">
        <v>104.404596384158</v>
      </c>
      <c r="DX172" s="187">
        <v>103.80627550649599</v>
      </c>
      <c r="DY172" s="187">
        <v>104.773329461584</v>
      </c>
      <c r="DZ172" s="113">
        <v>6675</v>
      </c>
      <c r="EA172" s="113">
        <v>6937</v>
      </c>
      <c r="EB172" s="113">
        <v>7271</v>
      </c>
      <c r="EC172" s="113">
        <v>7881</v>
      </c>
      <c r="ED172" s="113">
        <v>8093</v>
      </c>
      <c r="EE172" s="113">
        <v>8516</v>
      </c>
      <c r="EF172" s="113">
        <v>8991</v>
      </c>
      <c r="EG172" s="113">
        <v>9136</v>
      </c>
      <c r="EH172" s="113">
        <v>9217</v>
      </c>
      <c r="EI172" s="112">
        <v>4735.9373782771499</v>
      </c>
      <c r="EJ172" s="112">
        <v>5160.7795877180297</v>
      </c>
      <c r="EK172" s="112">
        <v>4874.5788749828098</v>
      </c>
      <c r="EL172" s="112">
        <v>3847.2871463012302</v>
      </c>
      <c r="EM172" s="112">
        <v>3720.2577536142298</v>
      </c>
      <c r="EN172" s="112">
        <v>5024.8078910286504</v>
      </c>
      <c r="EO172" s="112">
        <v>5144.9109109109104</v>
      </c>
      <c r="EP172" s="112">
        <v>4499.7903896672497</v>
      </c>
      <c r="EQ172" s="114">
        <v>3417.79960941738</v>
      </c>
    </row>
    <row r="173" spans="1:147" x14ac:dyDescent="0.25">
      <c r="A173" s="110" t="s">
        <v>263</v>
      </c>
      <c r="B173" s="110">
        <v>5731</v>
      </c>
      <c r="C173" s="110"/>
      <c r="D173" s="185">
        <v>1.94163556598023</v>
      </c>
      <c r="E173" s="185">
        <v>3363.47441224561</v>
      </c>
      <c r="F173" s="185">
        <v>26.584633577678002</v>
      </c>
      <c r="G173" s="185">
        <v>67.560203626942695</v>
      </c>
      <c r="H173" s="185">
        <v>145.96573202866301</v>
      </c>
      <c r="I173" s="185">
        <v>99.743087143888403</v>
      </c>
      <c r="J173" s="185">
        <v>519.79912141420402</v>
      </c>
      <c r="K173" s="185">
        <v>94.5032153073887</v>
      </c>
      <c r="L173" s="185">
        <v>1607.4416928447999</v>
      </c>
      <c r="M173" s="185">
        <v>0.28072323879824501</v>
      </c>
      <c r="N173" s="185">
        <v>25.3440288597542</v>
      </c>
      <c r="O173" s="185">
        <v>11.2217217113743</v>
      </c>
      <c r="P173" s="185">
        <v>30.246326595666599</v>
      </c>
      <c r="Q173" s="185">
        <v>48.499105930601502</v>
      </c>
      <c r="R173" s="185">
        <v>29.4165281899379</v>
      </c>
      <c r="S173" s="185">
        <v>19.309815285145699</v>
      </c>
      <c r="T173" s="185">
        <v>4.2436574655499903</v>
      </c>
      <c r="U173" s="185">
        <v>21.154364285303402</v>
      </c>
      <c r="V173" s="186">
        <v>12.675971217606</v>
      </c>
      <c r="W173" s="186">
        <v>2.6473239052512798</v>
      </c>
      <c r="X173" s="186">
        <v>32.833189971805602</v>
      </c>
      <c r="Y173" s="186">
        <v>39.9486763835869</v>
      </c>
      <c r="Z173" s="186">
        <v>39.634214080976598</v>
      </c>
      <c r="AA173" s="186">
        <v>29.925495130844499</v>
      </c>
      <c r="AB173" s="186">
        <v>5.6792162234708501</v>
      </c>
      <c r="AC173" s="186">
        <v>4.8001304967621996</v>
      </c>
      <c r="AD173" s="186">
        <v>1.6417161799220801</v>
      </c>
      <c r="AE173" s="186">
        <v>133.90448205783699</v>
      </c>
      <c r="AF173" s="186">
        <v>114.906979566727</v>
      </c>
      <c r="AG173" s="186">
        <v>170.90637284971899</v>
      </c>
      <c r="AH173" s="186">
        <v>142.815741897506</v>
      </c>
      <c r="AI173" s="186">
        <v>95.115246268586105</v>
      </c>
      <c r="AJ173" s="186">
        <v>141.40410547688001</v>
      </c>
      <c r="AK173" s="186">
        <v>136.83716535425901</v>
      </c>
      <c r="AL173" s="186">
        <v>140.13819716128401</v>
      </c>
      <c r="AM173" s="186">
        <v>119.89214878851401</v>
      </c>
      <c r="AN173" s="186">
        <v>2.9437571972828098</v>
      </c>
      <c r="AO173" s="186">
        <v>-3.6417060490351698</v>
      </c>
      <c r="AP173" s="186">
        <v>2.5794175219951399</v>
      </c>
      <c r="AQ173" s="186">
        <v>0.64888129833901598</v>
      </c>
      <c r="AR173" s="186">
        <v>1.6443510368620899</v>
      </c>
      <c r="AS173" s="186">
        <v>2.2393238579558301</v>
      </c>
      <c r="AT173" s="186">
        <v>1.9200546664262801</v>
      </c>
      <c r="AU173" s="186">
        <v>1.8917872491202901</v>
      </c>
      <c r="AV173" s="186">
        <v>0.74019133431858297</v>
      </c>
      <c r="AW173" s="186">
        <v>22.416742995600998</v>
      </c>
      <c r="AX173" s="186">
        <v>1.9324251135844199</v>
      </c>
      <c r="AY173" s="186">
        <v>11.917295917947801</v>
      </c>
      <c r="AZ173" s="186">
        <v>12.262798150519799</v>
      </c>
      <c r="BA173" s="186">
        <v>36.160502779452798</v>
      </c>
      <c r="BB173" s="186">
        <v>25.672151328053801</v>
      </c>
      <c r="BC173" s="186">
        <v>7.4259624894982803</v>
      </c>
      <c r="BD173" s="186">
        <v>7.6660834023044098</v>
      </c>
      <c r="BE173" s="186">
        <v>5.14600083476624</v>
      </c>
      <c r="BF173" s="187">
        <v>83.898071106711498</v>
      </c>
      <c r="BG173" s="187">
        <v>124.64150733783799</v>
      </c>
      <c r="BH173" s="187">
        <v>101.92001447593</v>
      </c>
      <c r="BI173" s="187">
        <v>122.899055865913</v>
      </c>
      <c r="BJ173" s="187">
        <v>116.25602227991</v>
      </c>
      <c r="BK173" s="187">
        <v>106.364537925007</v>
      </c>
      <c r="BL173" s="187">
        <v>116.014547298567</v>
      </c>
      <c r="BM173" s="187">
        <v>98.492430725354495</v>
      </c>
      <c r="BN173" s="187">
        <v>120.118037366457</v>
      </c>
      <c r="BO173" s="186">
        <v>29.296176539298301</v>
      </c>
      <c r="BP173" s="186">
        <v>52.876239922570498</v>
      </c>
      <c r="BQ173" s="186">
        <v>37.348248641397603</v>
      </c>
      <c r="BR173" s="186">
        <v>54.317595372777099</v>
      </c>
      <c r="BS173" s="186">
        <v>96.020352939060302</v>
      </c>
      <c r="BT173" s="186">
        <v>103.55626014229</v>
      </c>
      <c r="BU173" s="186">
        <v>99.350142186192798</v>
      </c>
      <c r="BV173" s="186">
        <v>117.246305971651</v>
      </c>
      <c r="BW173" s="186">
        <v>166.69463163715801</v>
      </c>
      <c r="BX173" s="186">
        <v>5.3753452527980796</v>
      </c>
      <c r="BY173" s="186">
        <v>8.0367763483397905</v>
      </c>
      <c r="BZ173" s="186">
        <v>7.2091750111239898</v>
      </c>
      <c r="CA173" s="186">
        <v>12.402407011310601</v>
      </c>
      <c r="CB173" s="186">
        <v>26.937325075672</v>
      </c>
      <c r="CC173" s="186">
        <v>31.492552555578801</v>
      </c>
      <c r="CD173" s="186">
        <v>30.220438610460501</v>
      </c>
      <c r="CE173" s="186">
        <v>28.5092520073126</v>
      </c>
      <c r="CF173" s="186">
        <v>26.774574197174498</v>
      </c>
      <c r="CG173" s="186">
        <v>17.8830394771635</v>
      </c>
      <c r="CH173" s="186">
        <v>16.066975732059799</v>
      </c>
      <c r="CI173" s="186">
        <v>18.266593727885599</v>
      </c>
      <c r="CJ173" s="186">
        <v>21.453665951666</v>
      </c>
      <c r="CK173" s="186">
        <v>28.404827096811999</v>
      </c>
      <c r="CL173" s="186">
        <v>31.448955579170502</v>
      </c>
      <c r="CM173" s="186">
        <v>31.044446236352101</v>
      </c>
      <c r="CN173" s="186">
        <v>26.0423034712773</v>
      </c>
      <c r="CO173" s="186">
        <v>18.489101316466201</v>
      </c>
      <c r="CP173" s="113">
        <v>125.224061919153</v>
      </c>
      <c r="CQ173" s="113">
        <v>126.725301271338</v>
      </c>
      <c r="CR173" s="113">
        <v>135.805720444645</v>
      </c>
      <c r="CS173" s="113">
        <v>139.06030517370399</v>
      </c>
      <c r="CT173" s="113">
        <v>126.673494726854</v>
      </c>
      <c r="CU173" s="113">
        <v>128.45271862917201</v>
      </c>
      <c r="CV173" s="113">
        <v>132.397965774092</v>
      </c>
      <c r="CW173" s="113">
        <v>128.214541411363</v>
      </c>
      <c r="CX173" s="113">
        <v>123.871965800968</v>
      </c>
      <c r="CY173" s="186">
        <v>3.21965918948769</v>
      </c>
      <c r="CZ173" s="186">
        <v>1.58432411315011</v>
      </c>
      <c r="DA173" s="186">
        <v>1.46265131697692</v>
      </c>
      <c r="DB173" s="186">
        <v>0.90408943341106096</v>
      </c>
      <c r="DC173" s="186">
        <v>0.81982370906041901</v>
      </c>
      <c r="DD173" s="186">
        <v>0.77338104132497598</v>
      </c>
      <c r="DE173" s="186">
        <v>1.75543604640141</v>
      </c>
      <c r="DF173" s="186">
        <v>1.66093462845961</v>
      </c>
      <c r="DG173" s="186">
        <v>1.67533225383583</v>
      </c>
      <c r="DH173" s="186">
        <v>12.7724192102567</v>
      </c>
      <c r="DI173" s="186">
        <v>10.475200908707301</v>
      </c>
      <c r="DJ173" s="186">
        <v>11.144768858895601</v>
      </c>
      <c r="DK173" s="186">
        <v>11.5531580920499</v>
      </c>
      <c r="DL173" s="186">
        <v>18.934370144367598</v>
      </c>
      <c r="DM173" s="186">
        <v>19.721480204854501</v>
      </c>
      <c r="DN173" s="186">
        <v>20.437825050091099</v>
      </c>
      <c r="DO173" s="186">
        <v>19.479286584528001</v>
      </c>
      <c r="DP173" s="186">
        <v>18.095383180054899</v>
      </c>
      <c r="DQ173" s="187">
        <v>95.990095571794498</v>
      </c>
      <c r="DR173" s="187">
        <v>99.153132650601194</v>
      </c>
      <c r="DS173" s="187">
        <v>97.586736098603296</v>
      </c>
      <c r="DT173" s="187">
        <v>101.784628936264</v>
      </c>
      <c r="DU173" s="187">
        <v>109.67651624912401</v>
      </c>
      <c r="DV173" s="187">
        <v>114.343805371527</v>
      </c>
      <c r="DW173" s="187">
        <v>113.042951862899</v>
      </c>
      <c r="DX173" s="187">
        <v>111.970672705669</v>
      </c>
      <c r="DY173" s="187">
        <v>111.550525078083</v>
      </c>
      <c r="DZ173" s="113">
        <v>1221</v>
      </c>
      <c r="EA173" s="113">
        <v>1238</v>
      </c>
      <c r="EB173" s="113">
        <v>1243</v>
      </c>
      <c r="EC173" s="113">
        <v>1260</v>
      </c>
      <c r="ED173" s="113">
        <v>1283</v>
      </c>
      <c r="EE173" s="113">
        <v>1319</v>
      </c>
      <c r="EF173" s="113">
        <v>1362</v>
      </c>
      <c r="EG173" s="113">
        <v>1366</v>
      </c>
      <c r="EH173" s="113">
        <v>1387</v>
      </c>
      <c r="EI173" s="112">
        <v>5862.0073710073702</v>
      </c>
      <c r="EJ173" s="112">
        <v>4367.53392568659</v>
      </c>
      <c r="EK173" s="112">
        <v>5804.7208366854402</v>
      </c>
      <c r="EL173" s="112">
        <v>6598.6571428571397</v>
      </c>
      <c r="EM173" s="112">
        <v>5164.4434918160596</v>
      </c>
      <c r="EN173" s="112">
        <v>5027.9196360879496</v>
      </c>
      <c r="EO173" s="112">
        <v>3988.1754772393501</v>
      </c>
      <c r="EP173" s="112">
        <v>3989.2115666178602</v>
      </c>
      <c r="EQ173" s="114">
        <v>2794.8817591924999</v>
      </c>
    </row>
    <row r="174" spans="1:147" x14ac:dyDescent="0.25">
      <c r="A174" s="110" t="s">
        <v>262</v>
      </c>
      <c r="B174" s="110">
        <v>5750</v>
      </c>
      <c r="C174" s="110"/>
      <c r="D174" s="185">
        <v>324.29067242172698</v>
      </c>
      <c r="E174" s="185">
        <v>192.55211840973499</v>
      </c>
      <c r="F174" s="185">
        <v>20.536389336195299</v>
      </c>
      <c r="G174" s="185">
        <v>5151.7965000000004</v>
      </c>
      <c r="H174" s="185">
        <v>1096.6212068965499</v>
      </c>
      <c r="I174" s="185">
        <v>138.14102442209099</v>
      </c>
      <c r="J174" s="185">
        <v>185.701494865131</v>
      </c>
      <c r="K174" s="185">
        <v>25.219595752468798</v>
      </c>
      <c r="L174" s="185">
        <v>183.86885808889099</v>
      </c>
      <c r="M174" s="185">
        <v>20.5673369345153</v>
      </c>
      <c r="N174" s="185">
        <v>34.382941735218701</v>
      </c>
      <c r="O174" s="185">
        <v>11.012635052879901</v>
      </c>
      <c r="P174" s="185">
        <v>12.825967617655801</v>
      </c>
      <c r="Q174" s="185">
        <v>24.831272161541499</v>
      </c>
      <c r="R174" s="185">
        <v>9.0689303622328996</v>
      </c>
      <c r="S174" s="185">
        <v>6.3290274149736598</v>
      </c>
      <c r="T174" s="185">
        <v>13.548475438296199</v>
      </c>
      <c r="U174" s="185">
        <v>15.771527341294799</v>
      </c>
      <c r="V174" s="186">
        <v>7.3940555349589996</v>
      </c>
      <c r="W174" s="186">
        <v>21.391772205044798</v>
      </c>
      <c r="X174" s="186">
        <v>39.011013992068001</v>
      </c>
      <c r="Y174" s="186">
        <v>0.28477735195336801</v>
      </c>
      <c r="Z174" s="186">
        <v>2.92426113248567</v>
      </c>
      <c r="AA174" s="186">
        <v>6.7336123323523198</v>
      </c>
      <c r="AB174" s="186">
        <v>3.5107065232136598</v>
      </c>
      <c r="AC174" s="186">
        <v>38.325250222533299</v>
      </c>
      <c r="AD174" s="186">
        <v>9.3958984946086108</v>
      </c>
      <c r="AE174" s="186">
        <v>94.785679438503493</v>
      </c>
      <c r="AF174" s="186">
        <v>89.859904886319995</v>
      </c>
      <c r="AG174" s="186">
        <v>113.32272977557299</v>
      </c>
      <c r="AH174" s="186">
        <v>112.486638112427</v>
      </c>
      <c r="AI174" s="186">
        <v>190.72049618198301</v>
      </c>
      <c r="AJ174" s="186">
        <v>205.25983878770799</v>
      </c>
      <c r="AK174" s="186">
        <v>203.961329963276</v>
      </c>
      <c r="AL174" s="186">
        <v>251.26047419392501</v>
      </c>
      <c r="AM174" s="186">
        <v>257.460360945682</v>
      </c>
      <c r="AN174" s="186">
        <v>-0.77942092190966095</v>
      </c>
      <c r="AO174" s="186">
        <v>-0.94746635308720195</v>
      </c>
      <c r="AP174" s="186">
        <v>-1.64359662902161</v>
      </c>
      <c r="AQ174" s="186">
        <v>-2.1491874096435302</v>
      </c>
      <c r="AR174" s="186">
        <v>-1.68872984425641</v>
      </c>
      <c r="AS174" s="186">
        <v>-1.4397513181781301</v>
      </c>
      <c r="AT174" s="186">
        <v>-1.63377262411797</v>
      </c>
      <c r="AU174" s="186">
        <v>-1.5313312938808601</v>
      </c>
      <c r="AV174" s="186">
        <v>-1.6568402255442001</v>
      </c>
      <c r="AW174" s="186">
        <v>5.9674089242046797</v>
      </c>
      <c r="AX174" s="186">
        <v>4.6666326505137299</v>
      </c>
      <c r="AY174" s="186">
        <v>5.8045253291071299</v>
      </c>
      <c r="AZ174" s="186">
        <v>6.8913051734562298</v>
      </c>
      <c r="BA174" s="186">
        <v>4.1969075451991502</v>
      </c>
      <c r="BB174" s="186">
        <v>4.8335745010626399</v>
      </c>
      <c r="BC174" s="186">
        <v>4.9078743810681296</v>
      </c>
      <c r="BD174" s="186">
        <v>4.7520896256872698</v>
      </c>
      <c r="BE174" s="186">
        <v>6.0573889414723103</v>
      </c>
      <c r="BF174" s="187">
        <v>116.03685365949001</v>
      </c>
      <c r="BG174" s="187">
        <v>140.38808458184499</v>
      </c>
      <c r="BH174" s="187">
        <v>103.696181321447</v>
      </c>
      <c r="BI174" s="187">
        <v>103.934402292454</v>
      </c>
      <c r="BJ174" s="187">
        <v>123.374005287153</v>
      </c>
      <c r="BK174" s="187">
        <v>102.876043650732</v>
      </c>
      <c r="BL174" s="187">
        <v>99.787815920205702</v>
      </c>
      <c r="BM174" s="187">
        <v>107.834150238467</v>
      </c>
      <c r="BN174" s="187">
        <v>108.763387552805</v>
      </c>
      <c r="BO174" s="186">
        <v>73.380333954135693</v>
      </c>
      <c r="BP174" s="186">
        <v>98.242728313803298</v>
      </c>
      <c r="BQ174" s="186">
        <v>131.47382233423599</v>
      </c>
      <c r="BR174" s="186">
        <v>123.49720136279601</v>
      </c>
      <c r="BS174" s="186">
        <v>139.532730825416</v>
      </c>
      <c r="BT174" s="186">
        <v>124.68271109941701</v>
      </c>
      <c r="BU174" s="186">
        <v>104.347508753242</v>
      </c>
      <c r="BV174" s="186">
        <v>95.889977612496907</v>
      </c>
      <c r="BW174" s="186">
        <v>92.006859445935504</v>
      </c>
      <c r="BX174" s="186">
        <v>12.499545446724801</v>
      </c>
      <c r="BY174" s="186">
        <v>19.110596484881398</v>
      </c>
      <c r="BZ174" s="186">
        <v>20.8940314576529</v>
      </c>
      <c r="CA174" s="186">
        <v>19.541697454825101</v>
      </c>
      <c r="CB174" s="186">
        <v>21.7405810586313</v>
      </c>
      <c r="CC174" s="186">
        <v>19.403747413969501</v>
      </c>
      <c r="CD174" s="186">
        <v>13.0839713845424</v>
      </c>
      <c r="CE174" s="186">
        <v>13.5523920719607</v>
      </c>
      <c r="CF174" s="186">
        <v>14.105539064104301</v>
      </c>
      <c r="CG174" s="186">
        <v>17.195374712307402</v>
      </c>
      <c r="CH174" s="186">
        <v>20.206950549861801</v>
      </c>
      <c r="CI174" s="186">
        <v>17.2659418191623</v>
      </c>
      <c r="CJ174" s="186">
        <v>16.966118882261799</v>
      </c>
      <c r="CK174" s="186">
        <v>17.123071564977</v>
      </c>
      <c r="CL174" s="186">
        <v>16.690153637516001</v>
      </c>
      <c r="CM174" s="186">
        <v>13.139381601535799</v>
      </c>
      <c r="CN174" s="186">
        <v>14.0516494299951</v>
      </c>
      <c r="CO174" s="186">
        <v>15.1711034263499</v>
      </c>
      <c r="CP174" s="113">
        <v>108.463263643715</v>
      </c>
      <c r="CQ174" s="113">
        <v>110.554275174469</v>
      </c>
      <c r="CR174" s="113">
        <v>105.255179783027</v>
      </c>
      <c r="CS174" s="113">
        <v>103.813976439716</v>
      </c>
      <c r="CT174" s="113">
        <v>120.797307666414</v>
      </c>
      <c r="CU174" s="113">
        <v>142.99251997947701</v>
      </c>
      <c r="CV174" s="113">
        <v>168.36416445236199</v>
      </c>
      <c r="CW174" s="113">
        <v>196.05091346820299</v>
      </c>
      <c r="CX174" s="113">
        <v>221.79496759119601</v>
      </c>
      <c r="CY174" s="186">
        <v>-0.29726540031633902</v>
      </c>
      <c r="CZ174" s="186">
        <v>-0.45265427931385099</v>
      </c>
      <c r="DA174" s="186">
        <v>-0.59000884602947901</v>
      </c>
      <c r="DB174" s="186">
        <v>-1.0730160905269599</v>
      </c>
      <c r="DC174" s="186">
        <v>-1.4045228980370801</v>
      </c>
      <c r="DD174" s="186">
        <v>-1.53395579822001</v>
      </c>
      <c r="DE174" s="186">
        <v>-1.6979441669920301</v>
      </c>
      <c r="DF174" s="186">
        <v>-1.6716134792720301</v>
      </c>
      <c r="DG174" s="186">
        <v>-1.5901843975024099</v>
      </c>
      <c r="DH174" s="186">
        <v>6.3865835101389896</v>
      </c>
      <c r="DI174" s="186">
        <v>6.2012632765592697</v>
      </c>
      <c r="DJ174" s="186">
        <v>6.2494179980328299</v>
      </c>
      <c r="DK174" s="186">
        <v>6.0486143098216703</v>
      </c>
      <c r="DL174" s="186">
        <v>5.4029956473491199</v>
      </c>
      <c r="DM174" s="186">
        <v>5.1772463279799696</v>
      </c>
      <c r="DN174" s="186">
        <v>5.2478718326822298</v>
      </c>
      <c r="DO174" s="186">
        <v>5.0418628847170304</v>
      </c>
      <c r="DP174" s="186">
        <v>4.9361637111741796</v>
      </c>
      <c r="DQ174" s="187">
        <v>106.174804423233</v>
      </c>
      <c r="DR174" s="187">
        <v>114.229159662456</v>
      </c>
      <c r="DS174" s="187">
        <v>116.352946601038</v>
      </c>
      <c r="DT174" s="187">
        <v>114.181407357553</v>
      </c>
      <c r="DU174" s="187">
        <v>117.554484685158</v>
      </c>
      <c r="DV174" s="187">
        <v>114.53775663212799</v>
      </c>
      <c r="DW174" s="187">
        <v>106.539563983679</v>
      </c>
      <c r="DX174" s="187">
        <v>107.34095761115699</v>
      </c>
      <c r="DY174" s="187">
        <v>108.20074075717299</v>
      </c>
      <c r="DZ174" s="113">
        <v>162</v>
      </c>
      <c r="EA174" s="113">
        <v>176</v>
      </c>
      <c r="EB174" s="113">
        <v>186</v>
      </c>
      <c r="EC174" s="113">
        <v>176</v>
      </c>
      <c r="ED174" s="113">
        <v>181</v>
      </c>
      <c r="EE174" s="113">
        <v>185</v>
      </c>
      <c r="EF174" s="113">
        <v>185</v>
      </c>
      <c r="EG174" s="113">
        <v>187</v>
      </c>
      <c r="EH174" s="113">
        <v>182</v>
      </c>
      <c r="EI174" s="112">
        <v>-24.129629629629601</v>
      </c>
      <c r="EJ174" s="112">
        <v>-1070.0909090909099</v>
      </c>
      <c r="EK174" s="112">
        <v>914.5</v>
      </c>
      <c r="EL174" s="112">
        <v>392.39204545454498</v>
      </c>
      <c r="EM174" s="112">
        <v>-895.88397790055296</v>
      </c>
      <c r="EN174" s="112">
        <v>-1006.62162162162</v>
      </c>
      <c r="EO174" s="112">
        <v>-1152.1675675675699</v>
      </c>
      <c r="EP174" s="112">
        <v>1056.64171122995</v>
      </c>
      <c r="EQ174" s="114">
        <v>708.34615384615404</v>
      </c>
    </row>
    <row r="175" spans="1:147" x14ac:dyDescent="0.25">
      <c r="A175" s="110" t="s">
        <v>261</v>
      </c>
      <c r="B175" s="110">
        <v>5407</v>
      </c>
      <c r="C175" s="110"/>
      <c r="D175" s="185">
        <v>226.60408823213001</v>
      </c>
      <c r="E175" s="185">
        <v>177.68875854684799</v>
      </c>
      <c r="F175" s="185">
        <v>47.866702504932299</v>
      </c>
      <c r="G175" s="185">
        <v>15.181466039314399</v>
      </c>
      <c r="H175" s="185">
        <v>67.709982048659697</v>
      </c>
      <c r="I175" s="185">
        <v>82.8676079339712</v>
      </c>
      <c r="J175" s="185">
        <v>73.871038845126606</v>
      </c>
      <c r="K175" s="185">
        <v>604.14671013685097</v>
      </c>
      <c r="L175" s="185">
        <v>65.095680058286106</v>
      </c>
      <c r="M175" s="185">
        <v>17.5711340597672</v>
      </c>
      <c r="N175" s="185">
        <v>21.685958064319699</v>
      </c>
      <c r="O175" s="185">
        <v>18.7145411712665</v>
      </c>
      <c r="P175" s="185">
        <v>6.1101322912924898</v>
      </c>
      <c r="Q175" s="185">
        <v>0.97340564153375897</v>
      </c>
      <c r="R175" s="185">
        <v>5.4031129312817301</v>
      </c>
      <c r="S175" s="185">
        <v>6.8877283241894398</v>
      </c>
      <c r="T175" s="185">
        <v>8.5020018466126004</v>
      </c>
      <c r="U175" s="185">
        <v>6.8681191367066496</v>
      </c>
      <c r="V175" s="186">
        <v>10.1812472530099</v>
      </c>
      <c r="W175" s="186">
        <v>15.377843844913</v>
      </c>
      <c r="X175" s="186">
        <v>33.4714301283434</v>
      </c>
      <c r="Y175" s="186">
        <v>30.2855903164632</v>
      </c>
      <c r="Z175" s="186">
        <v>1.9755144429765401</v>
      </c>
      <c r="AA175" s="186">
        <v>6.8416264194822496</v>
      </c>
      <c r="AB175" s="186">
        <v>9.6087819230458393</v>
      </c>
      <c r="AC175" s="186">
        <v>5.3404103659071396</v>
      </c>
      <c r="AD175" s="186">
        <v>11.727744698219899</v>
      </c>
      <c r="AE175" s="186">
        <v>123.201559871727</v>
      </c>
      <c r="AF175" s="186">
        <v>118.517110538176</v>
      </c>
      <c r="AG175" s="186">
        <v>145.01774112208301</v>
      </c>
      <c r="AH175" s="186">
        <v>189.889767284138</v>
      </c>
      <c r="AI175" s="186">
        <v>195.08269220671599</v>
      </c>
      <c r="AJ175" s="186">
        <v>187.96322675640599</v>
      </c>
      <c r="AK175" s="186">
        <v>170.26382577159001</v>
      </c>
      <c r="AL175" s="186">
        <v>176.91823853234001</v>
      </c>
      <c r="AM175" s="186">
        <v>172.60596810214099</v>
      </c>
      <c r="AN175" s="186">
        <v>0.80106744575140798</v>
      </c>
      <c r="AO175" s="186">
        <v>0.36171940133639702</v>
      </c>
      <c r="AP175" s="186">
        <v>-0.116476717083512</v>
      </c>
      <c r="AQ175" s="186">
        <v>-0.66896245830245604</v>
      </c>
      <c r="AR175" s="186">
        <v>5.7707474880719901E-2</v>
      </c>
      <c r="AS175" s="186">
        <v>0.48943679292713699</v>
      </c>
      <c r="AT175" s="186">
        <v>-0.30482942930359802</v>
      </c>
      <c r="AU175" s="186">
        <v>-0.423965928385586</v>
      </c>
      <c r="AV175" s="186">
        <v>-0.80431170757367798</v>
      </c>
      <c r="AW175" s="186">
        <v>5.7142217388439001</v>
      </c>
      <c r="AX175" s="186">
        <v>5.6850391895462096</v>
      </c>
      <c r="AY175" s="186">
        <v>3.4552918636132701</v>
      </c>
      <c r="AZ175" s="186">
        <v>2.4552186542349399</v>
      </c>
      <c r="BA175" s="186">
        <v>6.2836574723821901</v>
      </c>
      <c r="BB175" s="186">
        <v>8.7981549766622997</v>
      </c>
      <c r="BC175" s="186">
        <v>5.5957022690008698</v>
      </c>
      <c r="BD175" s="186">
        <v>6.6591175195344698</v>
      </c>
      <c r="BE175" s="186">
        <v>6.3233825422188499</v>
      </c>
      <c r="BF175" s="187">
        <v>114.49243094242399</v>
      </c>
      <c r="BG175" s="187">
        <v>119.563793211099</v>
      </c>
      <c r="BH175" s="187">
        <v>117.84499903547299</v>
      </c>
      <c r="BI175" s="187">
        <v>103.07785486528201</v>
      </c>
      <c r="BJ175" s="187">
        <v>95.009583278471396</v>
      </c>
      <c r="BK175" s="187">
        <v>97.176435074254599</v>
      </c>
      <c r="BL175" s="187">
        <v>100.997041677013</v>
      </c>
      <c r="BM175" s="187">
        <v>101.43934072180799</v>
      </c>
      <c r="BN175" s="187">
        <v>99.741093911292793</v>
      </c>
      <c r="BO175" s="186">
        <v>140.57644888277699</v>
      </c>
      <c r="BP175" s="186">
        <v>141.56258016174399</v>
      </c>
      <c r="BQ175" s="186">
        <v>87.934720112749005</v>
      </c>
      <c r="BR175" s="186">
        <v>62.106758164474002</v>
      </c>
      <c r="BS175" s="186">
        <v>65.83220988027</v>
      </c>
      <c r="BT175" s="186">
        <v>54.3315296146584</v>
      </c>
      <c r="BU175" s="186">
        <v>40.209738214793603</v>
      </c>
      <c r="BV175" s="186">
        <v>48.044407981097002</v>
      </c>
      <c r="BW175" s="186">
        <v>97.045101585182195</v>
      </c>
      <c r="BX175" s="186">
        <v>18.886514958092899</v>
      </c>
      <c r="BY175" s="186">
        <v>19.021143002989199</v>
      </c>
      <c r="BZ175" s="186">
        <v>16.541245216498101</v>
      </c>
      <c r="CA175" s="186">
        <v>14.2688804711537</v>
      </c>
      <c r="CB175" s="186">
        <v>13.408764412824</v>
      </c>
      <c r="CC175" s="186">
        <v>10.972537029407199</v>
      </c>
      <c r="CD175" s="186">
        <v>7.8760438032588498</v>
      </c>
      <c r="CE175" s="186">
        <v>5.6285347690235099</v>
      </c>
      <c r="CF175" s="186">
        <v>5.78514265912042</v>
      </c>
      <c r="CG175" s="186">
        <v>16.6852137004452</v>
      </c>
      <c r="CH175" s="186">
        <v>15.852011352447301</v>
      </c>
      <c r="CI175" s="186">
        <v>19.795081563441201</v>
      </c>
      <c r="CJ175" s="186">
        <v>22.130247117422801</v>
      </c>
      <c r="CK175" s="186">
        <v>20.0401912450738</v>
      </c>
      <c r="CL175" s="186">
        <v>19.3045073655293</v>
      </c>
      <c r="CM175" s="186">
        <v>18.118929202180698</v>
      </c>
      <c r="CN175" s="186">
        <v>12.009530853220101</v>
      </c>
      <c r="CO175" s="186">
        <v>7.2639122754949002</v>
      </c>
      <c r="CP175" s="113">
        <v>139.45532383315</v>
      </c>
      <c r="CQ175" s="113">
        <v>131.22581060768999</v>
      </c>
      <c r="CR175" s="113">
        <v>134.58507011846601</v>
      </c>
      <c r="CS175" s="113">
        <v>143.88492902808099</v>
      </c>
      <c r="CT175" s="113">
        <v>152.91135039936199</v>
      </c>
      <c r="CU175" s="113">
        <v>165.92081829582199</v>
      </c>
      <c r="CV175" s="113">
        <v>176.74337553942999</v>
      </c>
      <c r="CW175" s="113">
        <v>183.71991435918099</v>
      </c>
      <c r="CX175" s="113">
        <v>180.28698467665399</v>
      </c>
      <c r="CY175" s="186">
        <v>1.7021576581658999</v>
      </c>
      <c r="CZ175" s="186">
        <v>1.23496269754233</v>
      </c>
      <c r="DA175" s="186">
        <v>0.80322184951262998</v>
      </c>
      <c r="DB175" s="186">
        <v>0.33013828320036698</v>
      </c>
      <c r="DC175" s="186">
        <v>9.6429883541059705E-2</v>
      </c>
      <c r="DD175" s="186">
        <v>3.06194752495863E-2</v>
      </c>
      <c r="DE175" s="186">
        <v>-0.108935231141949</v>
      </c>
      <c r="DF175" s="186">
        <v>-0.16972227010374799</v>
      </c>
      <c r="DG175" s="186">
        <v>-0.20101425052664401</v>
      </c>
      <c r="DH175" s="186">
        <v>6.6758281673113702</v>
      </c>
      <c r="DI175" s="186">
        <v>5.8788502439279604</v>
      </c>
      <c r="DJ175" s="186">
        <v>5.3671173121661697</v>
      </c>
      <c r="DK175" s="186">
        <v>4.6330724198660498</v>
      </c>
      <c r="DL175" s="186">
        <v>4.7126380352708397</v>
      </c>
      <c r="DM175" s="186">
        <v>5.3183386282067504</v>
      </c>
      <c r="DN175" s="186">
        <v>5.2998066117904301</v>
      </c>
      <c r="DO175" s="186">
        <v>5.9728118999646398</v>
      </c>
      <c r="DP175" s="186">
        <v>6.7239069064707904</v>
      </c>
      <c r="DQ175" s="187">
        <v>116.161347601614</v>
      </c>
      <c r="DR175" s="187">
        <v>116.79139758165201</v>
      </c>
      <c r="DS175" s="187">
        <v>113.607122394463</v>
      </c>
      <c r="DT175" s="187">
        <v>111.069085450171</v>
      </c>
      <c r="DU175" s="187">
        <v>109.64017398214099</v>
      </c>
      <c r="DV175" s="187">
        <v>106.027468482225</v>
      </c>
      <c r="DW175" s="187">
        <v>102.529717735608</v>
      </c>
      <c r="DX175" s="187">
        <v>99.488629042613198</v>
      </c>
      <c r="DY175" s="187">
        <v>98.873066052936906</v>
      </c>
      <c r="DZ175" s="113">
        <v>4049</v>
      </c>
      <c r="EA175" s="113">
        <v>4050</v>
      </c>
      <c r="EB175" s="113">
        <v>4148</v>
      </c>
      <c r="EC175" s="113">
        <v>4088</v>
      </c>
      <c r="ED175" s="113">
        <v>4023</v>
      </c>
      <c r="EE175" s="113">
        <v>3939</v>
      </c>
      <c r="EF175" s="113">
        <v>3776</v>
      </c>
      <c r="EG175" s="113">
        <v>3645</v>
      </c>
      <c r="EH175" s="113">
        <v>3637</v>
      </c>
      <c r="EI175" s="112">
        <v>691.65670535934805</v>
      </c>
      <c r="EJ175" s="112">
        <v>205.85728395061699</v>
      </c>
      <c r="EK175" s="112">
        <v>1363.6489874638401</v>
      </c>
      <c r="EL175" s="112">
        <v>2987.6819960861098</v>
      </c>
      <c r="EM175" s="112">
        <v>3114.5023614218198</v>
      </c>
      <c r="EN175" s="112">
        <v>3259.8499619192698</v>
      </c>
      <c r="EO175" s="112">
        <v>3534.7478813559301</v>
      </c>
      <c r="EP175" s="112">
        <v>3314.2515775034299</v>
      </c>
      <c r="EQ175" s="114">
        <v>3521.4654935386302</v>
      </c>
    </row>
    <row r="176" spans="1:147" x14ac:dyDescent="0.25">
      <c r="A176" s="110" t="s">
        <v>260</v>
      </c>
      <c r="B176" s="110">
        <v>5755</v>
      </c>
      <c r="C176" s="110"/>
      <c r="D176" s="185">
        <v>-12.426664951157001</v>
      </c>
      <c r="E176" s="185">
        <v>7306.7081253227698</v>
      </c>
      <c r="F176" s="185">
        <v>-9.2932311840808008</v>
      </c>
      <c r="G176" s="185">
        <v>100</v>
      </c>
      <c r="H176" s="185">
        <v>100</v>
      </c>
      <c r="I176" s="185">
        <v>100</v>
      </c>
      <c r="J176" s="185">
        <v>19229.754000000001</v>
      </c>
      <c r="K176" s="185">
        <v>41.287255611701703</v>
      </c>
      <c r="L176" s="185">
        <v>100</v>
      </c>
      <c r="M176" s="185">
        <v>-2.9582898271175901</v>
      </c>
      <c r="N176" s="185">
        <v>28.573886964183099</v>
      </c>
      <c r="O176" s="185">
        <v>-0.25213398728955</v>
      </c>
      <c r="P176" s="185">
        <v>9.3941326565465602</v>
      </c>
      <c r="Q176" s="185">
        <v>8.2489281941039394</v>
      </c>
      <c r="R176" s="185">
        <v>10.7058414425404</v>
      </c>
      <c r="S176" s="185">
        <v>5.2543825230260799</v>
      </c>
      <c r="T176" s="185">
        <v>6.4622783288247696</v>
      </c>
      <c r="U176" s="185">
        <v>9.8052000146539395</v>
      </c>
      <c r="V176" s="186">
        <v>18.779896409497901</v>
      </c>
      <c r="W176" s="186">
        <v>0.54452656797114796</v>
      </c>
      <c r="X176" s="186">
        <v>2.6351246310918199</v>
      </c>
      <c r="Y176" s="186">
        <v>0</v>
      </c>
      <c r="Z176" s="186">
        <v>0</v>
      </c>
      <c r="AA176" s="186">
        <v>0</v>
      </c>
      <c r="AB176" s="186">
        <v>2.8831181868853899E-2</v>
      </c>
      <c r="AC176" s="186">
        <v>14.334736024618</v>
      </c>
      <c r="AD176" s="186">
        <v>4.6064144517425101</v>
      </c>
      <c r="AE176" s="186">
        <v>135.916548285148</v>
      </c>
      <c r="AF176" s="186">
        <v>93.437567913301706</v>
      </c>
      <c r="AG176" s="186">
        <v>104.471187921856</v>
      </c>
      <c r="AH176" s="186">
        <v>113.32861225657101</v>
      </c>
      <c r="AI176" s="186">
        <v>101.14340694131999</v>
      </c>
      <c r="AJ176" s="186">
        <v>107.362260497641</v>
      </c>
      <c r="AK176" s="186">
        <v>100.141964328174</v>
      </c>
      <c r="AL176" s="186">
        <v>120.39616856767501</v>
      </c>
      <c r="AM176" s="186">
        <v>121.306542424529</v>
      </c>
      <c r="AN176" s="186">
        <v>1.07200657451971</v>
      </c>
      <c r="AO176" s="186">
        <v>1.21035175401854</v>
      </c>
      <c r="AP176" s="186">
        <v>1.2224560943722</v>
      </c>
      <c r="AQ176" s="186">
        <v>1.0178887934649501</v>
      </c>
      <c r="AR176" s="186">
        <v>0.997157429712904</v>
      </c>
      <c r="AS176" s="186">
        <v>0.97426114101351902</v>
      </c>
      <c r="AT176" s="186">
        <v>1.03115489039508</v>
      </c>
      <c r="AU176" s="186">
        <v>0.678248759857073</v>
      </c>
      <c r="AV176" s="186">
        <v>0.64620476851352004</v>
      </c>
      <c r="AW176" s="186">
        <v>6.5461045038145</v>
      </c>
      <c r="AX176" s="186">
        <v>5.9799953255305098</v>
      </c>
      <c r="AY176" s="186">
        <v>6.5758997529184402</v>
      </c>
      <c r="AZ176" s="186">
        <v>6.9960636841598198</v>
      </c>
      <c r="BA176" s="186">
        <v>6.7164305894089704</v>
      </c>
      <c r="BB176" s="186">
        <v>7.2068248105493904</v>
      </c>
      <c r="BC176" s="186">
        <v>7.0241635551822599</v>
      </c>
      <c r="BD176" s="186">
        <v>5.5256201024045604</v>
      </c>
      <c r="BE176" s="186">
        <v>6.9654020733317497</v>
      </c>
      <c r="BF176" s="187">
        <v>92.223339123298203</v>
      </c>
      <c r="BG176" s="187">
        <v>131.24089124337499</v>
      </c>
      <c r="BH176" s="187">
        <v>94.691953677537697</v>
      </c>
      <c r="BI176" s="187">
        <v>103.536750159531</v>
      </c>
      <c r="BJ176" s="187">
        <v>102.59529384051</v>
      </c>
      <c r="BK176" s="187">
        <v>104.68273136819001</v>
      </c>
      <c r="BL176" s="187">
        <v>99.266776534394893</v>
      </c>
      <c r="BM176" s="187">
        <v>101.641444305585</v>
      </c>
      <c r="BN176" s="187">
        <v>103.61191772662001</v>
      </c>
      <c r="BO176" s="186">
        <v>106.31211617542201</v>
      </c>
      <c r="BP176" s="186">
        <v>239.605452945547</v>
      </c>
      <c r="BQ176" s="186">
        <v>196.83441803751199</v>
      </c>
      <c r="BR176" s="186">
        <v>207.93647213924899</v>
      </c>
      <c r="BS176" s="186">
        <v>198.733157122417</v>
      </c>
      <c r="BT176" s="186">
        <v>1909.42123480641</v>
      </c>
      <c r="BU176" s="186">
        <v>1139.9916762062801</v>
      </c>
      <c r="BV176" s="186">
        <v>217.320281373505</v>
      </c>
      <c r="BW176" s="186">
        <v>242.25793257765599</v>
      </c>
      <c r="BX176" s="186">
        <v>5.9542039867889498</v>
      </c>
      <c r="BY176" s="186">
        <v>12.100011284675601</v>
      </c>
      <c r="BZ176" s="186">
        <v>10.455710084864201</v>
      </c>
      <c r="CA176" s="186">
        <v>10.3509376538632</v>
      </c>
      <c r="CB176" s="186">
        <v>9.5878743060555696</v>
      </c>
      <c r="CC176" s="186">
        <v>11.9930635588331</v>
      </c>
      <c r="CD176" s="186">
        <v>6.5131134278882996</v>
      </c>
      <c r="CE176" s="186">
        <v>7.9321909237513299</v>
      </c>
      <c r="CF176" s="186">
        <v>8.0687619974128992</v>
      </c>
      <c r="CG176" s="186">
        <v>5.6766483807822397</v>
      </c>
      <c r="CH176" s="186">
        <v>5.4876826585334797</v>
      </c>
      <c r="CI176" s="186">
        <v>5.6510882626777201</v>
      </c>
      <c r="CJ176" s="186">
        <v>5.3312922714456903</v>
      </c>
      <c r="CK176" s="186">
        <v>5.0857969931187101</v>
      </c>
      <c r="CL176" s="186">
        <v>0.73106142098307003</v>
      </c>
      <c r="CM176" s="186">
        <v>0.62980113634591794</v>
      </c>
      <c r="CN176" s="186">
        <v>3.8340926790479801</v>
      </c>
      <c r="CO176" s="186">
        <v>4.6577222471348296</v>
      </c>
      <c r="CP176" s="113">
        <v>130.409666532763</v>
      </c>
      <c r="CQ176" s="113">
        <v>118.85680260777799</v>
      </c>
      <c r="CR176" s="113">
        <v>113.73577947772</v>
      </c>
      <c r="CS176" s="113">
        <v>111.21760132136799</v>
      </c>
      <c r="CT176" s="113">
        <v>108.352789994771</v>
      </c>
      <c r="CU176" s="113">
        <v>103.329404898074</v>
      </c>
      <c r="CV176" s="113">
        <v>105.201711484923</v>
      </c>
      <c r="CW176" s="113">
        <v>108.914592041213</v>
      </c>
      <c r="CX176" s="113">
        <v>110.781546775913</v>
      </c>
      <c r="CY176" s="186">
        <v>2.5532647342736299</v>
      </c>
      <c r="CZ176" s="186">
        <v>2.1141347931541601</v>
      </c>
      <c r="DA176" s="186">
        <v>1.7189576901571599</v>
      </c>
      <c r="DB176" s="186">
        <v>1.3508184863567401</v>
      </c>
      <c r="DC176" s="186">
        <v>1.11117469660587</v>
      </c>
      <c r="DD176" s="186">
        <v>1.0937016178465</v>
      </c>
      <c r="DE176" s="186">
        <v>1.0522147913390001</v>
      </c>
      <c r="DF176" s="186">
        <v>0.928627266835794</v>
      </c>
      <c r="DG176" s="186">
        <v>0.85129164177927097</v>
      </c>
      <c r="DH176" s="186">
        <v>8.3976961155708398</v>
      </c>
      <c r="DI176" s="186">
        <v>7.63514554634272</v>
      </c>
      <c r="DJ176" s="186">
        <v>7.1317416717324402</v>
      </c>
      <c r="DK176" s="186">
        <v>6.72267744332619</v>
      </c>
      <c r="DL176" s="186">
        <v>6.5333427357509102</v>
      </c>
      <c r="DM176" s="186">
        <v>6.6509304392116197</v>
      </c>
      <c r="DN176" s="186">
        <v>6.8921630618371701</v>
      </c>
      <c r="DO176" s="186">
        <v>6.6390303240600304</v>
      </c>
      <c r="DP176" s="186">
        <v>6.64408546636942</v>
      </c>
      <c r="DQ176" s="187">
        <v>100.109893238163</v>
      </c>
      <c r="DR176" s="187">
        <v>107.042314435637</v>
      </c>
      <c r="DS176" s="187">
        <v>105.31074294557</v>
      </c>
      <c r="DT176" s="187">
        <v>105.239981499454</v>
      </c>
      <c r="DU176" s="187">
        <v>104.346780369157</v>
      </c>
      <c r="DV176" s="187">
        <v>106.878525255272</v>
      </c>
      <c r="DW176" s="187">
        <v>100.67772738198801</v>
      </c>
      <c r="DX176" s="187">
        <v>102.27227295125201</v>
      </c>
      <c r="DY176" s="187">
        <v>102.328974900307</v>
      </c>
      <c r="DZ176" s="113">
        <v>380</v>
      </c>
      <c r="EA176" s="113">
        <v>391</v>
      </c>
      <c r="EB176" s="113">
        <v>394</v>
      </c>
      <c r="EC176" s="113">
        <v>405</v>
      </c>
      <c r="ED176" s="113">
        <v>417</v>
      </c>
      <c r="EE176" s="113">
        <v>422</v>
      </c>
      <c r="EF176" s="113">
        <v>437</v>
      </c>
      <c r="EG176" s="113">
        <v>435</v>
      </c>
      <c r="EH176" s="113">
        <v>409</v>
      </c>
      <c r="EI176" s="112">
        <v>4188.4736842105303</v>
      </c>
      <c r="EJ176" s="112">
        <v>2393.3529411764698</v>
      </c>
      <c r="EK176" s="112">
        <v>2528.9213197969498</v>
      </c>
      <c r="EL176" s="112">
        <v>2030.86172839506</v>
      </c>
      <c r="EM176" s="112">
        <v>1584.4676258992799</v>
      </c>
      <c r="EN176" s="112">
        <v>1114.8317535545</v>
      </c>
      <c r="EO176" s="112">
        <v>857.691075514874</v>
      </c>
      <c r="EP176" s="112">
        <v>1339.57701149425</v>
      </c>
      <c r="EQ176" s="114">
        <v>854.03911980440103</v>
      </c>
    </row>
    <row r="177" spans="1:147" x14ac:dyDescent="0.25">
      <c r="A177" s="110" t="s">
        <v>259</v>
      </c>
      <c r="B177" s="110">
        <v>5638</v>
      </c>
      <c r="C177" s="110"/>
      <c r="D177" s="185">
        <v>-27.9227412480314</v>
      </c>
      <c r="E177" s="185">
        <v>37.252154360909302</v>
      </c>
      <c r="F177" s="185">
        <v>209.571225669532</v>
      </c>
      <c r="G177" s="185">
        <v>506.03967001370103</v>
      </c>
      <c r="H177" s="185">
        <v>19.456892089087798</v>
      </c>
      <c r="I177" s="185">
        <v>194.13026405475401</v>
      </c>
      <c r="J177" s="185">
        <v>12.532795825788099</v>
      </c>
      <c r="K177" s="185">
        <v>356.650802326041</v>
      </c>
      <c r="L177" s="185">
        <v>658.64530798252304</v>
      </c>
      <c r="M177" s="185">
        <v>-4.8961591486585698</v>
      </c>
      <c r="N177" s="185">
        <v>5.5844684240790503</v>
      </c>
      <c r="O177" s="185">
        <v>36.9114622621492</v>
      </c>
      <c r="P177" s="185">
        <v>10.954974423088</v>
      </c>
      <c r="Q177" s="185">
        <v>8.9473196771652592</v>
      </c>
      <c r="R177" s="185">
        <v>25.934680605724701</v>
      </c>
      <c r="S177" s="185">
        <v>1.3009725908208101</v>
      </c>
      <c r="T177" s="185">
        <v>4.4222107349448896</v>
      </c>
      <c r="U177" s="185">
        <v>17.7187354452428</v>
      </c>
      <c r="V177" s="186">
        <v>14.4076631706771</v>
      </c>
      <c r="W177" s="186">
        <v>15.741243589661201</v>
      </c>
      <c r="X177" s="186">
        <v>21.858084435444201</v>
      </c>
      <c r="Y177" s="186">
        <v>3.7161161724851302</v>
      </c>
      <c r="Z177" s="186">
        <v>33.877292352418301</v>
      </c>
      <c r="AA177" s="186">
        <v>15.2810538323149</v>
      </c>
      <c r="AB177" s="186">
        <v>10.0736329639827</v>
      </c>
      <c r="AC177" s="186">
        <v>1.2806809868249101</v>
      </c>
      <c r="AD177" s="186">
        <v>3.1817668124931102</v>
      </c>
      <c r="AE177" s="186">
        <v>74.886005951751898</v>
      </c>
      <c r="AF177" s="186">
        <v>67.343810433548299</v>
      </c>
      <c r="AG177" s="186">
        <v>60.666126116754398</v>
      </c>
      <c r="AH177" s="186">
        <v>71.394119358936294</v>
      </c>
      <c r="AI177" s="186">
        <v>72.038539285140004</v>
      </c>
      <c r="AJ177" s="186">
        <v>84.418412740484897</v>
      </c>
      <c r="AK177" s="186">
        <v>79.329814202125604</v>
      </c>
      <c r="AL177" s="186">
        <v>86.411392231414297</v>
      </c>
      <c r="AM177" s="186">
        <v>55.018253025263597</v>
      </c>
      <c r="AN177" s="186">
        <v>0.53688842575922602</v>
      </c>
      <c r="AO177" s="186">
        <v>0.19706496953045899</v>
      </c>
      <c r="AP177" s="186">
        <v>3.5829224541373501E-2</v>
      </c>
      <c r="AQ177" s="186">
        <v>-0.26728730611330098</v>
      </c>
      <c r="AR177" s="186">
        <v>-0.29678756404533801</v>
      </c>
      <c r="AS177" s="186">
        <v>-0.16397686034067499</v>
      </c>
      <c r="AT177" s="186">
        <v>-0.65939040337183596</v>
      </c>
      <c r="AU177" s="186">
        <v>-0.230025400357555</v>
      </c>
      <c r="AV177" s="186">
        <v>-0.34281329209281902</v>
      </c>
      <c r="AW177" s="186">
        <v>4.8813925922463399</v>
      </c>
      <c r="AX177" s="186">
        <v>4.0448116905072498</v>
      </c>
      <c r="AY177" s="186">
        <v>2.32216308281857</v>
      </c>
      <c r="AZ177" s="186">
        <v>3.11960438667505</v>
      </c>
      <c r="BA177" s="186">
        <v>2.4883831887634398</v>
      </c>
      <c r="BB177" s="186">
        <v>2.4270856932503402</v>
      </c>
      <c r="BC177" s="186">
        <v>2.9210677066650699</v>
      </c>
      <c r="BD177" s="186">
        <v>3.9848412599457701</v>
      </c>
      <c r="BE177" s="186">
        <v>2.68673215101912</v>
      </c>
      <c r="BF177" s="187">
        <v>91.541008240197797</v>
      </c>
      <c r="BG177" s="187">
        <v>101.76741711508799</v>
      </c>
      <c r="BH177" s="187">
        <v>152.96396819432999</v>
      </c>
      <c r="BI177" s="187">
        <v>108.18773963952501</v>
      </c>
      <c r="BJ177" s="187">
        <v>106.566804790814</v>
      </c>
      <c r="BK177" s="187">
        <v>130.45228275115201</v>
      </c>
      <c r="BL177" s="187">
        <v>97.771316712349702</v>
      </c>
      <c r="BM177" s="187">
        <v>100.20777061247</v>
      </c>
      <c r="BN177" s="187">
        <v>117.21844035402</v>
      </c>
      <c r="BO177" s="186">
        <v>116.768971827729</v>
      </c>
      <c r="BP177" s="186">
        <v>53.542970298738503</v>
      </c>
      <c r="BQ177" s="186">
        <v>127.404978380573</v>
      </c>
      <c r="BR177" s="186">
        <v>121.25994687292599</v>
      </c>
      <c r="BS177" s="186">
        <v>64.161786497931203</v>
      </c>
      <c r="BT177" s="186">
        <v>97.400540658805099</v>
      </c>
      <c r="BU177" s="186">
        <v>95.514213927856304</v>
      </c>
      <c r="BV177" s="186">
        <v>70.072647263339704</v>
      </c>
      <c r="BW177" s="186">
        <v>85.214340560807699</v>
      </c>
      <c r="BX177" s="186">
        <v>10.2479498004615</v>
      </c>
      <c r="BY177" s="186">
        <v>5.4353230036775804</v>
      </c>
      <c r="BZ177" s="186">
        <v>14.5137135471244</v>
      </c>
      <c r="CA177" s="186">
        <v>14.012911649185</v>
      </c>
      <c r="CB177" s="186">
        <v>13.189465494466701</v>
      </c>
      <c r="CC177" s="186">
        <v>18.867236646451801</v>
      </c>
      <c r="CD177" s="186">
        <v>17.431625901817998</v>
      </c>
      <c r="CE177" s="186">
        <v>10.7625030314734</v>
      </c>
      <c r="CF177" s="186">
        <v>12.367575857755799</v>
      </c>
      <c r="CG177" s="186">
        <v>9.2199031511677507</v>
      </c>
      <c r="CH177" s="186">
        <v>10.2797345744103</v>
      </c>
      <c r="CI177" s="186">
        <v>12.305137525599701</v>
      </c>
      <c r="CJ177" s="186">
        <v>12.547148299679399</v>
      </c>
      <c r="CK177" s="186">
        <v>19.814659365937001</v>
      </c>
      <c r="CL177" s="186">
        <v>19.917813663295899</v>
      </c>
      <c r="CM177" s="186">
        <v>18.496689915500401</v>
      </c>
      <c r="CN177" s="186">
        <v>15.0918833784939</v>
      </c>
      <c r="CO177" s="186">
        <v>14.4288748585529</v>
      </c>
      <c r="CP177" s="113">
        <v>70.901737629302502</v>
      </c>
      <c r="CQ177" s="113">
        <v>70.088403577113596</v>
      </c>
      <c r="CR177" s="113">
        <v>65.405398108139494</v>
      </c>
      <c r="CS177" s="113">
        <v>66.573996045707702</v>
      </c>
      <c r="CT177" s="113">
        <v>68.792416336680503</v>
      </c>
      <c r="CU177" s="113">
        <v>71.438311403007503</v>
      </c>
      <c r="CV177" s="113">
        <v>73.688264335177195</v>
      </c>
      <c r="CW177" s="113">
        <v>78.864580225999006</v>
      </c>
      <c r="CX177" s="113">
        <v>74.464017962445496</v>
      </c>
      <c r="CY177" s="186">
        <v>1.0875905076302701</v>
      </c>
      <c r="CZ177" s="186">
        <v>0.81040463008761898</v>
      </c>
      <c r="DA177" s="186">
        <v>0.48073247223061799</v>
      </c>
      <c r="DB177" s="186">
        <v>0.23698769997784899</v>
      </c>
      <c r="DC177" s="186">
        <v>1.6015609704767501E-2</v>
      </c>
      <c r="DD177" s="186">
        <v>-0.104692859098188</v>
      </c>
      <c r="DE177" s="186">
        <v>-0.26506894934447001</v>
      </c>
      <c r="DF177" s="186">
        <v>-0.32599824505172198</v>
      </c>
      <c r="DG177" s="186">
        <v>-0.33945063736238101</v>
      </c>
      <c r="DH177" s="186">
        <v>4.8727667078412296</v>
      </c>
      <c r="DI177" s="186">
        <v>4.7579428313470098</v>
      </c>
      <c r="DJ177" s="186">
        <v>4.0258966872912403</v>
      </c>
      <c r="DK177" s="186">
        <v>3.7117029003853599</v>
      </c>
      <c r="DL177" s="186">
        <v>3.2437193225459602</v>
      </c>
      <c r="DM177" s="186">
        <v>2.8068211567115098</v>
      </c>
      <c r="DN177" s="186">
        <v>2.6324569009501899</v>
      </c>
      <c r="DO177" s="186">
        <v>2.94291112636812</v>
      </c>
      <c r="DP177" s="186">
        <v>2.85407168222121</v>
      </c>
      <c r="DQ177" s="187">
        <v>106.909306432319</v>
      </c>
      <c r="DR177" s="187">
        <v>101.51025413390001</v>
      </c>
      <c r="DS177" s="187">
        <v>112.319859161875</v>
      </c>
      <c r="DT177" s="187">
        <v>111.779548399942</v>
      </c>
      <c r="DU177" s="187">
        <v>111.06392348267001</v>
      </c>
      <c r="DV177" s="187">
        <v>118.98490073336001</v>
      </c>
      <c r="DW177" s="187">
        <v>117.00572984112399</v>
      </c>
      <c r="DX177" s="187">
        <v>108.100621304557</v>
      </c>
      <c r="DY177" s="187">
        <v>110.100696877437</v>
      </c>
      <c r="DZ177" s="113">
        <v>2490</v>
      </c>
      <c r="EA177" s="113">
        <v>2508</v>
      </c>
      <c r="EB177" s="113">
        <v>2536</v>
      </c>
      <c r="EC177" s="113">
        <v>2530</v>
      </c>
      <c r="ED177" s="113">
        <v>2492</v>
      </c>
      <c r="EE177" s="113">
        <v>2593</v>
      </c>
      <c r="EF177" s="113">
        <v>2676</v>
      </c>
      <c r="EG177" s="113">
        <v>2679</v>
      </c>
      <c r="EH177" s="113">
        <v>2751</v>
      </c>
      <c r="EI177" s="112">
        <v>165.24457831325299</v>
      </c>
      <c r="EJ177" s="112">
        <v>735.52551834130804</v>
      </c>
      <c r="EK177" s="112">
        <v>-745.67823343848602</v>
      </c>
      <c r="EL177" s="112">
        <v>-1301.6584980237201</v>
      </c>
      <c r="EM177" s="112">
        <v>1472.1211878009599</v>
      </c>
      <c r="EN177" s="112">
        <v>405.67219436945601</v>
      </c>
      <c r="EO177" s="112">
        <v>2193.2227204783298</v>
      </c>
      <c r="EP177" s="112">
        <v>2015.63344531542</v>
      </c>
      <c r="EQ177" s="114">
        <v>701.30534351145002</v>
      </c>
    </row>
    <row r="178" spans="1:147" x14ac:dyDescent="0.25">
      <c r="A178" s="110" t="s">
        <v>258</v>
      </c>
      <c r="B178" s="110">
        <v>5429</v>
      </c>
      <c r="C178" s="110"/>
      <c r="D178" s="185">
        <v>1686.7835242142701</v>
      </c>
      <c r="E178" s="185">
        <v>290.28616049662003</v>
      </c>
      <c r="F178" s="185">
        <v>-997.78623183144998</v>
      </c>
      <c r="G178" s="185">
        <v>34.3215486186063</v>
      </c>
      <c r="H178" s="185">
        <v>33.951958770065097</v>
      </c>
      <c r="I178" s="185">
        <v>292.46263770055901</v>
      </c>
      <c r="J178" s="185">
        <v>100</v>
      </c>
      <c r="K178" s="185">
        <v>275.44641301328699</v>
      </c>
      <c r="L178" s="185">
        <v>208.26890872390101</v>
      </c>
      <c r="M178" s="185">
        <v>26.448939392741501</v>
      </c>
      <c r="N178" s="185">
        <v>29.807709961289198</v>
      </c>
      <c r="O178" s="185">
        <v>-6.6553381978921102</v>
      </c>
      <c r="P178" s="185">
        <v>3.0972334167674802</v>
      </c>
      <c r="Q178" s="185">
        <v>13.538146572100199</v>
      </c>
      <c r="R178" s="185">
        <v>3.9620250186728501</v>
      </c>
      <c r="S178" s="185">
        <v>17.016854214293399</v>
      </c>
      <c r="T178" s="185">
        <v>11.3423511879974</v>
      </c>
      <c r="U178" s="185">
        <v>19.9985617944895</v>
      </c>
      <c r="V178" s="186">
        <v>2.0873678386278098</v>
      </c>
      <c r="W178" s="186">
        <v>12.761990745020601</v>
      </c>
      <c r="X178" s="186">
        <v>0.62150235996770697</v>
      </c>
      <c r="Y178" s="186">
        <v>8.5191514862546498</v>
      </c>
      <c r="Z178" s="186">
        <v>31.562083293726001</v>
      </c>
      <c r="AA178" s="186">
        <v>2.31079964884719</v>
      </c>
      <c r="AB178" s="186">
        <v>0</v>
      </c>
      <c r="AC178" s="186">
        <v>4.9193626106484203</v>
      </c>
      <c r="AD178" s="186">
        <v>10.7163887975852</v>
      </c>
      <c r="AE178" s="186">
        <v>79.813632760136201</v>
      </c>
      <c r="AF178" s="186">
        <v>74.426997820589094</v>
      </c>
      <c r="AG178" s="186">
        <v>107.822328032534</v>
      </c>
      <c r="AH178" s="186">
        <v>120.622012187824</v>
      </c>
      <c r="AI178" s="186">
        <v>177.99676541472101</v>
      </c>
      <c r="AJ178" s="186">
        <v>264.05901342940803</v>
      </c>
      <c r="AK178" s="186">
        <v>216.73256399587601</v>
      </c>
      <c r="AL178" s="186">
        <v>202.13190890931401</v>
      </c>
      <c r="AM178" s="186">
        <v>176.82471072554901</v>
      </c>
      <c r="AN178" s="186">
        <v>-17.3615197538731</v>
      </c>
      <c r="AO178" s="186">
        <v>-20.7419720622411</v>
      </c>
      <c r="AP178" s="186">
        <v>0.27664068932608599</v>
      </c>
      <c r="AQ178" s="186">
        <v>0.31565336182973602</v>
      </c>
      <c r="AR178" s="186">
        <v>0.24533151674721601</v>
      </c>
      <c r="AS178" s="186">
        <v>1.16379178587944</v>
      </c>
      <c r="AT178" s="186">
        <v>0.71092723687332504</v>
      </c>
      <c r="AU178" s="186">
        <v>7.9491776294398797E-2</v>
      </c>
      <c r="AV178" s="186">
        <v>-0.79220341230883096</v>
      </c>
      <c r="AW178" s="186">
        <v>-15.2476093685463</v>
      </c>
      <c r="AX178" s="186">
        <v>-19.435605768211602</v>
      </c>
      <c r="AY178" s="186">
        <v>2.7811884660555499</v>
      </c>
      <c r="AZ178" s="186">
        <v>3.4298880331695001</v>
      </c>
      <c r="BA178" s="186">
        <v>4.4559818435321796</v>
      </c>
      <c r="BB178" s="186">
        <v>6.8661164881476404</v>
      </c>
      <c r="BC178" s="186">
        <v>8.5215077814640097</v>
      </c>
      <c r="BD178" s="186">
        <v>5.09831684756504</v>
      </c>
      <c r="BE178" s="186">
        <v>4.9091104359364399</v>
      </c>
      <c r="BF178" s="187">
        <v>132.16157475315799</v>
      </c>
      <c r="BG178" s="187">
        <v>139.862750313997</v>
      </c>
      <c r="BH178" s="187">
        <v>91.608739025785397</v>
      </c>
      <c r="BI178" s="187">
        <v>99.9829689734418</v>
      </c>
      <c r="BJ178" s="187">
        <v>110.286986095299</v>
      </c>
      <c r="BK178" s="187">
        <v>98.289471697125194</v>
      </c>
      <c r="BL178" s="187">
        <v>110.139761569576</v>
      </c>
      <c r="BM178" s="187">
        <v>106.75040510005999</v>
      </c>
      <c r="BN178" s="187">
        <v>116.68237668794799</v>
      </c>
      <c r="BO178" s="186">
        <v>90.838884485573899</v>
      </c>
      <c r="BP178" s="186">
        <v>142.952711735739</v>
      </c>
      <c r="BQ178" s="186">
        <v>166.00125026276999</v>
      </c>
      <c r="BR178" s="186">
        <v>204.96292689625599</v>
      </c>
      <c r="BS178" s="186">
        <v>118.748933422397</v>
      </c>
      <c r="BT178" s="186">
        <v>78.682954702573895</v>
      </c>
      <c r="BU178" s="186">
        <v>62.166416771930798</v>
      </c>
      <c r="BV178" s="186">
        <v>90.437910257056203</v>
      </c>
      <c r="BW178" s="186">
        <v>120.57555022501199</v>
      </c>
      <c r="BX178" s="186">
        <v>9.1349382113192608</v>
      </c>
      <c r="BY178" s="186">
        <v>14.9849635427184</v>
      </c>
      <c r="BZ178" s="186">
        <v>13.016760811503501</v>
      </c>
      <c r="CA178" s="186">
        <v>13.751796791609401</v>
      </c>
      <c r="CB178" s="186">
        <v>15.0367413413025</v>
      </c>
      <c r="CC178" s="186">
        <v>10.404018363505401</v>
      </c>
      <c r="CD178" s="186">
        <v>6.8774803439444199</v>
      </c>
      <c r="CE178" s="186">
        <v>10.2962795129698</v>
      </c>
      <c r="CF178" s="186">
        <v>13.684580723878399</v>
      </c>
      <c r="CG178" s="186">
        <v>10.3723155707657</v>
      </c>
      <c r="CH178" s="186">
        <v>11.3599846347854</v>
      </c>
      <c r="CI178" s="186">
        <v>8.6627733480701803</v>
      </c>
      <c r="CJ178" s="186">
        <v>7.62015203047509</v>
      </c>
      <c r="CK178" s="186">
        <v>12.970568127745301</v>
      </c>
      <c r="CL178" s="186">
        <v>12.9988478666069</v>
      </c>
      <c r="CM178" s="186">
        <v>10.7639793670372</v>
      </c>
      <c r="CN178" s="186">
        <v>11.495834600597901</v>
      </c>
      <c r="CO178" s="186">
        <v>11.8442663951421</v>
      </c>
      <c r="CP178" s="113">
        <v>107.066152020685</v>
      </c>
      <c r="CQ178" s="113">
        <v>95.290241466849096</v>
      </c>
      <c r="CR178" s="113">
        <v>94.340991088585895</v>
      </c>
      <c r="CS178" s="113">
        <v>95.102302100160998</v>
      </c>
      <c r="CT178" s="113">
        <v>110.499623949515</v>
      </c>
      <c r="CU178" s="113">
        <v>145.070584963893</v>
      </c>
      <c r="CV178" s="113">
        <v>179.04363810463599</v>
      </c>
      <c r="CW178" s="113">
        <v>196.94527065717901</v>
      </c>
      <c r="CX178" s="113">
        <v>204.46064621833301</v>
      </c>
      <c r="CY178" s="186">
        <v>-2.92925199760024</v>
      </c>
      <c r="CZ178" s="186">
        <v>-8.2586418983876193</v>
      </c>
      <c r="DA178" s="186">
        <v>-8.4737527312201593</v>
      </c>
      <c r="DB178" s="186">
        <v>-8.66755189373551</v>
      </c>
      <c r="DC178" s="186">
        <v>-8.5615648431088704</v>
      </c>
      <c r="DD178" s="186">
        <v>-4.7774501664562896</v>
      </c>
      <c r="DE178" s="186">
        <v>0.536620219989979</v>
      </c>
      <c r="DF178" s="186">
        <v>0.48171364725001498</v>
      </c>
      <c r="DG178" s="186">
        <v>0.21392476266844401</v>
      </c>
      <c r="DH178" s="186">
        <v>-0.53534063433040202</v>
      </c>
      <c r="DI178" s="186">
        <v>-6.2813310702622704</v>
      </c>
      <c r="DJ178" s="186">
        <v>-6.7531033911307503</v>
      </c>
      <c r="DK178" s="186">
        <v>-6.7079954426813702</v>
      </c>
      <c r="DL178" s="186">
        <v>-5.9697370036979098</v>
      </c>
      <c r="DM178" s="186">
        <v>-1.5187641723823599</v>
      </c>
      <c r="DN178" s="186">
        <v>5.3018304563804097</v>
      </c>
      <c r="DO178" s="186">
        <v>5.7087018207426397</v>
      </c>
      <c r="DP178" s="186">
        <v>5.8871619672659996</v>
      </c>
      <c r="DQ178" s="187">
        <v>107.228287659854</v>
      </c>
      <c r="DR178" s="187">
        <v>114.952640226981</v>
      </c>
      <c r="DS178" s="187">
        <v>112.734629404407</v>
      </c>
      <c r="DT178" s="187">
        <v>113.368710855012</v>
      </c>
      <c r="DU178" s="187">
        <v>114.21380984205901</v>
      </c>
      <c r="DV178" s="187">
        <v>107.695178445805</v>
      </c>
      <c r="DW178" s="187">
        <v>102.157849722202</v>
      </c>
      <c r="DX178" s="187">
        <v>105.339991042946</v>
      </c>
      <c r="DY178" s="187">
        <v>108.709055905127</v>
      </c>
      <c r="DZ178" s="113">
        <v>431</v>
      </c>
      <c r="EA178" s="113">
        <v>441</v>
      </c>
      <c r="EB178" s="113">
        <v>463</v>
      </c>
      <c r="EC178" s="113">
        <v>460</v>
      </c>
      <c r="ED178" s="113">
        <v>469</v>
      </c>
      <c r="EE178" s="113">
        <v>478</v>
      </c>
      <c r="EF178" s="113">
        <v>482</v>
      </c>
      <c r="EG178" s="113">
        <v>494</v>
      </c>
      <c r="EH178" s="113">
        <v>520</v>
      </c>
      <c r="EI178" s="112">
        <v>2069.9327146171699</v>
      </c>
      <c r="EJ178" s="112">
        <v>768.10204081632696</v>
      </c>
      <c r="EK178" s="112">
        <v>896.19870410367196</v>
      </c>
      <c r="EL178" s="112">
        <v>1156.6934782608701</v>
      </c>
      <c r="EM178" s="112">
        <v>2542.1300639658798</v>
      </c>
      <c r="EN178" s="112">
        <v>2382.9686192468598</v>
      </c>
      <c r="EO178" s="112">
        <v>1504.2385892116199</v>
      </c>
      <c r="EP178" s="112">
        <v>1093.6923076923099</v>
      </c>
      <c r="EQ178" s="114">
        <v>466.27499999999998</v>
      </c>
    </row>
    <row r="179" spans="1:147" x14ac:dyDescent="0.25">
      <c r="A179" s="110" t="s">
        <v>257</v>
      </c>
      <c r="B179" s="110">
        <v>5674</v>
      </c>
      <c r="C179" s="110"/>
      <c r="D179" s="185">
        <v>100</v>
      </c>
      <c r="E179" s="185">
        <v>100</v>
      </c>
      <c r="F179" s="185">
        <v>-7.2592302824396997</v>
      </c>
      <c r="G179" s="185">
        <v>100</v>
      </c>
      <c r="H179" s="185">
        <v>1436.9149034038601</v>
      </c>
      <c r="I179" s="185">
        <v>100</v>
      </c>
      <c r="J179" s="185">
        <v>100</v>
      </c>
      <c r="K179" s="185">
        <v>100</v>
      </c>
      <c r="L179" s="185">
        <v>100</v>
      </c>
      <c r="M179" s="185">
        <v>7.9637390181389698</v>
      </c>
      <c r="N179" s="185">
        <v>23.1916753880631</v>
      </c>
      <c r="O179" s="185">
        <v>-10.0311731881493</v>
      </c>
      <c r="P179" s="185">
        <v>9.9028534180036605</v>
      </c>
      <c r="Q179" s="185">
        <v>21.193474268863</v>
      </c>
      <c r="R179" s="185">
        <v>6.5978882693726497</v>
      </c>
      <c r="S179" s="185">
        <v>6.3216360958278699</v>
      </c>
      <c r="T179" s="185">
        <v>27.5605386706202</v>
      </c>
      <c r="U179" s="185">
        <v>24.465582979393101</v>
      </c>
      <c r="V179" s="186">
        <v>0</v>
      </c>
      <c r="W179" s="186">
        <v>0</v>
      </c>
      <c r="X179" s="186">
        <v>56.311204690026798</v>
      </c>
      <c r="Y179" s="186">
        <v>4.0509175932963402</v>
      </c>
      <c r="Z179" s="186">
        <v>1.8372109413939901</v>
      </c>
      <c r="AA179" s="186">
        <v>0</v>
      </c>
      <c r="AB179" s="186">
        <v>0</v>
      </c>
      <c r="AC179" s="186">
        <v>0</v>
      </c>
      <c r="AD179" s="186">
        <v>0</v>
      </c>
      <c r="AE179" s="186">
        <v>14.129123231387</v>
      </c>
      <c r="AF179" s="186">
        <v>7.48885214150748</v>
      </c>
      <c r="AG179" s="186">
        <v>126.050207300474</v>
      </c>
      <c r="AH179" s="186">
        <v>103.034260132111</v>
      </c>
      <c r="AI179" s="186">
        <v>104.02810151813</v>
      </c>
      <c r="AJ179" s="186">
        <v>104.01420321201699</v>
      </c>
      <c r="AK179" s="186">
        <v>104.649720510683</v>
      </c>
      <c r="AL179" s="186">
        <v>76.188050723780293</v>
      </c>
      <c r="AM179" s="186">
        <v>58.158497059908399</v>
      </c>
      <c r="AN179" s="186">
        <v>1.558809649626</v>
      </c>
      <c r="AO179" s="186">
        <v>2.0380349439201999</v>
      </c>
      <c r="AP179" s="186">
        <v>1.27027338811298</v>
      </c>
      <c r="AQ179" s="186">
        <v>1.6978426959969699</v>
      </c>
      <c r="AR179" s="186">
        <v>-0.78605668839519705</v>
      </c>
      <c r="AS179" s="186">
        <v>1.5253658711692699</v>
      </c>
      <c r="AT179" s="186">
        <v>1.07389973442256</v>
      </c>
      <c r="AU179" s="186">
        <v>9.9831056086224806E-2</v>
      </c>
      <c r="AV179" s="186">
        <v>-1.1870662413136699</v>
      </c>
      <c r="AW179" s="186">
        <v>1.558809649626</v>
      </c>
      <c r="AX179" s="186">
        <v>5.6794892977282103</v>
      </c>
      <c r="AY179" s="186">
        <v>5.98503594964032</v>
      </c>
      <c r="AZ179" s="186">
        <v>15.8997486742067</v>
      </c>
      <c r="BA179" s="186">
        <v>8.1354837570183101</v>
      </c>
      <c r="BB179" s="186">
        <v>12.6456936620131</v>
      </c>
      <c r="BC179" s="186">
        <v>11.3949784197887</v>
      </c>
      <c r="BD179" s="186">
        <v>4.8305839262239401</v>
      </c>
      <c r="BE179" s="186">
        <v>2.23402182103389</v>
      </c>
      <c r="BF179" s="187">
        <v>108.652740891956</v>
      </c>
      <c r="BG179" s="187">
        <v>124.301205015546</v>
      </c>
      <c r="BH179" s="187">
        <v>87.149065929917498</v>
      </c>
      <c r="BI179" s="187">
        <v>95.878048082732207</v>
      </c>
      <c r="BJ179" s="187">
        <v>113.988766625674</v>
      </c>
      <c r="BK179" s="187">
        <v>95.673294387020505</v>
      </c>
      <c r="BL179" s="187">
        <v>96.154433844570505</v>
      </c>
      <c r="BM179" s="187">
        <v>129.58378040815899</v>
      </c>
      <c r="BN179" s="187">
        <v>126.65359652452101</v>
      </c>
      <c r="BO179" s="186">
        <v>9827020</v>
      </c>
      <c r="BP179" s="186">
        <v>100</v>
      </c>
      <c r="BQ179" s="186">
        <v>41.558748885533497</v>
      </c>
      <c r="BR179" s="186">
        <v>43.907835102056502</v>
      </c>
      <c r="BS179" s="186">
        <v>45.349879787697802</v>
      </c>
      <c r="BT179" s="186">
        <v>45.186596632612897</v>
      </c>
      <c r="BU179" s="186">
        <v>27.2059342905536</v>
      </c>
      <c r="BV179" s="186">
        <v>100</v>
      </c>
      <c r="BW179" s="186">
        <v>6470.8469794541597</v>
      </c>
      <c r="BX179" s="186">
        <v>5.3767006352684401</v>
      </c>
      <c r="BY179" s="186">
        <v>11.217957077262099</v>
      </c>
      <c r="BZ179" s="186">
        <v>11.683375017126099</v>
      </c>
      <c r="CA179" s="186">
        <v>11.314195209811601</v>
      </c>
      <c r="CB179" s="186">
        <v>11.336757182800399</v>
      </c>
      <c r="CC179" s="186">
        <v>11.000743718390201</v>
      </c>
      <c r="CD179" s="186">
        <v>7.0965690517046403</v>
      </c>
      <c r="CE179" s="186">
        <v>14.8290346456702</v>
      </c>
      <c r="CF179" s="186">
        <v>18.2849105865944</v>
      </c>
      <c r="CG179" s="186">
        <v>5.7822342022148297E-5</v>
      </c>
      <c r="CH179" s="186">
        <v>0</v>
      </c>
      <c r="CI179" s="186">
        <v>24.624757132620601</v>
      </c>
      <c r="CJ179" s="186">
        <v>24.2300816554291</v>
      </c>
      <c r="CK179" s="186">
        <v>23.662907142053999</v>
      </c>
      <c r="CL179" s="186">
        <v>23.120612765206101</v>
      </c>
      <c r="CM179" s="186">
        <v>23.587455196121699</v>
      </c>
      <c r="CN179" s="186">
        <v>1.29704221306937</v>
      </c>
      <c r="CO179" s="186">
        <v>0.34461187263565801</v>
      </c>
      <c r="CP179" s="113">
        <v>20.7911069826052</v>
      </c>
      <c r="CQ179" s="113">
        <v>16.300661130364499</v>
      </c>
      <c r="CR179" s="113">
        <v>36.986798188696298</v>
      </c>
      <c r="CS179" s="113">
        <v>54.5437517203029</v>
      </c>
      <c r="CT179" s="113">
        <v>70.324170896282396</v>
      </c>
      <c r="CU179" s="113">
        <v>85.168983208864702</v>
      </c>
      <c r="CV179" s="113">
        <v>108.188211626189</v>
      </c>
      <c r="CW179" s="113">
        <v>97.770326779491199</v>
      </c>
      <c r="CX179" s="113">
        <v>86.652463143707095</v>
      </c>
      <c r="CY179" s="186">
        <v>2.00907859006159</v>
      </c>
      <c r="CZ179" s="186">
        <v>2.1010645472764402</v>
      </c>
      <c r="DA179" s="186">
        <v>1.89471679292464</v>
      </c>
      <c r="DB179" s="186">
        <v>1.83249420122335</v>
      </c>
      <c r="DC179" s="186">
        <v>1.18292873899394</v>
      </c>
      <c r="DD179" s="186">
        <v>1.1866818328333599</v>
      </c>
      <c r="DE179" s="186">
        <v>0.95250641934753699</v>
      </c>
      <c r="DF179" s="186">
        <v>0.704586634766316</v>
      </c>
      <c r="DG179" s="186">
        <v>2.0794424842911101E-2</v>
      </c>
      <c r="DH179" s="186">
        <v>3.1033473786197501</v>
      </c>
      <c r="DI179" s="186">
        <v>4.11063042725418</v>
      </c>
      <c r="DJ179" s="186">
        <v>4.3062560348276397</v>
      </c>
      <c r="DK179" s="186">
        <v>6.8373536263173502</v>
      </c>
      <c r="DL179" s="186">
        <v>7.7595911056981901</v>
      </c>
      <c r="DM179" s="186">
        <v>9.6097186660391305</v>
      </c>
      <c r="DN179" s="186">
        <v>10.918145937411801</v>
      </c>
      <c r="DO179" s="186">
        <v>10.499192960521899</v>
      </c>
      <c r="DP179" s="186">
        <v>7.2929485860564496</v>
      </c>
      <c r="DQ179" s="187">
        <v>104.474029093439</v>
      </c>
      <c r="DR179" s="187">
        <v>110.142337291647</v>
      </c>
      <c r="DS179" s="187">
        <v>110.21935785259799</v>
      </c>
      <c r="DT179" s="187">
        <v>106.734220359693</v>
      </c>
      <c r="DU179" s="187">
        <v>104.99800457266799</v>
      </c>
      <c r="DV179" s="187">
        <v>102.645910707672</v>
      </c>
      <c r="DW179" s="187">
        <v>97.210949361792999</v>
      </c>
      <c r="DX179" s="187">
        <v>105.301319447509</v>
      </c>
      <c r="DY179" s="187">
        <v>112.375657434704</v>
      </c>
      <c r="DZ179" s="113">
        <v>136</v>
      </c>
      <c r="EA179" s="113">
        <v>140</v>
      </c>
      <c r="EB179" s="113">
        <v>151</v>
      </c>
      <c r="EC179" s="113">
        <v>143</v>
      </c>
      <c r="ED179" s="113">
        <v>141</v>
      </c>
      <c r="EE179" s="113">
        <v>146</v>
      </c>
      <c r="EF179" s="113">
        <v>136</v>
      </c>
      <c r="EG179" s="113">
        <v>142</v>
      </c>
      <c r="EH179" s="113">
        <v>146</v>
      </c>
      <c r="EI179" s="112">
        <v>-2176.7058823529401</v>
      </c>
      <c r="EJ179" s="112">
        <v>-2999.3214285714298</v>
      </c>
      <c r="EK179" s="112">
        <v>1268.45033112583</v>
      </c>
      <c r="EL179" s="112">
        <v>855.93706293706305</v>
      </c>
      <c r="EM179" s="112">
        <v>312.18439716312099</v>
      </c>
      <c r="EN179" s="112">
        <v>-55.712328767123303</v>
      </c>
      <c r="EO179" s="112">
        <v>-243.36764705882399</v>
      </c>
      <c r="EP179" s="112">
        <v>-709.92253521126804</v>
      </c>
      <c r="EQ179" s="114">
        <v>-1629.02054794521</v>
      </c>
    </row>
    <row r="180" spans="1:147" x14ac:dyDescent="0.25">
      <c r="A180" s="110" t="s">
        <v>256</v>
      </c>
      <c r="B180" s="110">
        <v>5675</v>
      </c>
      <c r="C180" s="110"/>
      <c r="D180" s="185">
        <v>22.8536118334988</v>
      </c>
      <c r="E180" s="185">
        <v>192.76863421189799</v>
      </c>
      <c r="F180" s="185">
        <v>105.048700567357</v>
      </c>
      <c r="G180" s="185">
        <v>22.688093662931902</v>
      </c>
      <c r="H180" s="185">
        <v>313.03313736449201</v>
      </c>
      <c r="I180" s="185">
        <v>154.646516301274</v>
      </c>
      <c r="J180" s="185">
        <v>140.747216100347</v>
      </c>
      <c r="K180" s="185">
        <v>21.4442348615569</v>
      </c>
      <c r="L180" s="185">
        <v>29.361599663751001</v>
      </c>
      <c r="M180" s="185">
        <v>2.1581909300589799</v>
      </c>
      <c r="N180" s="185">
        <v>16.491666514143301</v>
      </c>
      <c r="O180" s="185">
        <v>18.649743530551198</v>
      </c>
      <c r="P180" s="185">
        <v>3.76697183845988</v>
      </c>
      <c r="Q180" s="185">
        <v>10.620672415339801</v>
      </c>
      <c r="R180" s="185">
        <v>18.784483549836001</v>
      </c>
      <c r="S180" s="185">
        <v>12.351440443902</v>
      </c>
      <c r="T180" s="185">
        <v>8.4407268237175597</v>
      </c>
      <c r="U180" s="185">
        <v>10.3224396243342</v>
      </c>
      <c r="V180" s="186">
        <v>13.953537815849</v>
      </c>
      <c r="W180" s="186">
        <v>9.5967199059321402</v>
      </c>
      <c r="X180" s="186">
        <v>18.325522429998198</v>
      </c>
      <c r="Y180" s="186">
        <v>15.3355562408182</v>
      </c>
      <c r="Z180" s="186">
        <v>6.2745939193326903</v>
      </c>
      <c r="AA180" s="186">
        <v>16.923741749454798</v>
      </c>
      <c r="AB180" s="186">
        <v>9.4091498095420896</v>
      </c>
      <c r="AC180" s="186">
        <v>30.560671249754201</v>
      </c>
      <c r="AD180" s="186">
        <v>28.333630540459801</v>
      </c>
      <c r="AE180" s="186">
        <v>78.034255952604397</v>
      </c>
      <c r="AF180" s="186">
        <v>68.1976847290439</v>
      </c>
      <c r="AG180" s="186">
        <v>71.243484425730898</v>
      </c>
      <c r="AH180" s="186">
        <v>101.282875649141</v>
      </c>
      <c r="AI180" s="186">
        <v>105.482702586797</v>
      </c>
      <c r="AJ180" s="186">
        <v>88.219398207937601</v>
      </c>
      <c r="AK180" s="186">
        <v>85.036743374415707</v>
      </c>
      <c r="AL180" s="186">
        <v>108.61424923594301</v>
      </c>
      <c r="AM180" s="186">
        <v>131.99705931262099</v>
      </c>
      <c r="AN180" s="186">
        <v>0.74289153615429204</v>
      </c>
      <c r="AO180" s="186">
        <v>0.203646368600164</v>
      </c>
      <c r="AP180" s="186">
        <v>0.18802462001005399</v>
      </c>
      <c r="AQ180" s="186">
        <v>9.1501030873766993E-3</v>
      </c>
      <c r="AR180" s="186">
        <v>0.20015730670798901</v>
      </c>
      <c r="AS180" s="186">
        <v>0.105033403938011</v>
      </c>
      <c r="AT180" s="186">
        <v>-0.203463147161243</v>
      </c>
      <c r="AU180" s="186">
        <v>-0.25886651495979002</v>
      </c>
      <c r="AV180" s="186">
        <v>-1.09652249999229</v>
      </c>
      <c r="AW180" s="186">
        <v>4.9895548689213198</v>
      </c>
      <c r="AX180" s="186">
        <v>3.70311164596413</v>
      </c>
      <c r="AY180" s="186">
        <v>3.52693421824286</v>
      </c>
      <c r="AZ180" s="186">
        <v>4.5885724728094601</v>
      </c>
      <c r="BA180" s="186">
        <v>3.8173976906410299</v>
      </c>
      <c r="BB180" s="186">
        <v>4.1791834289121903</v>
      </c>
      <c r="BC180" s="186">
        <v>3.33342340710051</v>
      </c>
      <c r="BD180" s="186">
        <v>5.3826415825834903</v>
      </c>
      <c r="BE180" s="186">
        <v>4.3692335981540902</v>
      </c>
      <c r="BF180" s="187">
        <v>97.954252495504505</v>
      </c>
      <c r="BG180" s="187">
        <v>114.932224441272</v>
      </c>
      <c r="BH180" s="187">
        <v>118.07885675307401</v>
      </c>
      <c r="BI180" s="187">
        <v>99.194100191741995</v>
      </c>
      <c r="BJ180" s="187">
        <v>107.53085597858001</v>
      </c>
      <c r="BK180" s="187">
        <v>117.247495106667</v>
      </c>
      <c r="BL180" s="187">
        <v>109.666623753956</v>
      </c>
      <c r="BM180" s="187">
        <v>102.879834305494</v>
      </c>
      <c r="BN180" s="187">
        <v>105.10459570304501</v>
      </c>
      <c r="BO180" s="186">
        <v>79.287371039112998</v>
      </c>
      <c r="BP180" s="186">
        <v>98.431047490564197</v>
      </c>
      <c r="BQ180" s="186">
        <v>99.169015852329295</v>
      </c>
      <c r="BR180" s="186">
        <v>85.724295396112794</v>
      </c>
      <c r="BS180" s="186">
        <v>94.676838246309003</v>
      </c>
      <c r="BT180" s="186">
        <v>118.12791174940899</v>
      </c>
      <c r="BU180" s="186">
        <v>111.094783730594</v>
      </c>
      <c r="BV180" s="186">
        <v>68.644472136568794</v>
      </c>
      <c r="BW180" s="186">
        <v>60.924698974532802</v>
      </c>
      <c r="BX180" s="186">
        <v>13.8878943793364</v>
      </c>
      <c r="BY180" s="186">
        <v>14.4392463075749</v>
      </c>
      <c r="BZ180" s="186">
        <v>15.1471800625757</v>
      </c>
      <c r="CA180" s="186">
        <v>11.7315084661005</v>
      </c>
      <c r="CB180" s="186">
        <v>10.6166771073239</v>
      </c>
      <c r="CC180" s="186">
        <v>13.849009757577701</v>
      </c>
      <c r="CD180" s="186">
        <v>13.027755371175999</v>
      </c>
      <c r="CE180" s="186">
        <v>10.984187341068299</v>
      </c>
      <c r="CF180" s="186">
        <v>12.164488706301601</v>
      </c>
      <c r="CG180" s="186">
        <v>21.2029091402941</v>
      </c>
      <c r="CH180" s="186">
        <v>18.880131294286102</v>
      </c>
      <c r="CI180" s="186">
        <v>19.308980296770098</v>
      </c>
      <c r="CJ180" s="186">
        <v>15.5732288673561</v>
      </c>
      <c r="CK180" s="186">
        <v>12.905607610387801</v>
      </c>
      <c r="CL180" s="186">
        <v>13.540546497666799</v>
      </c>
      <c r="CM180" s="186">
        <v>13.418747528113499</v>
      </c>
      <c r="CN180" s="186">
        <v>16.698638186010001</v>
      </c>
      <c r="CO180" s="186">
        <v>19.7862057904502</v>
      </c>
      <c r="CP180" s="113">
        <v>72.916944753316301</v>
      </c>
      <c r="CQ180" s="113">
        <v>73.347342536202206</v>
      </c>
      <c r="CR180" s="113">
        <v>72.594724112019605</v>
      </c>
      <c r="CS180" s="113">
        <v>78.827660941261797</v>
      </c>
      <c r="CT180" s="113">
        <v>84.780066725219697</v>
      </c>
      <c r="CU180" s="113">
        <v>86.699232308247502</v>
      </c>
      <c r="CV180" s="113">
        <v>89.935032536513503</v>
      </c>
      <c r="CW180" s="113">
        <v>97.410333642633006</v>
      </c>
      <c r="CX180" s="113">
        <v>104.059550136601</v>
      </c>
      <c r="CY180" s="186">
        <v>0.89759747488387098</v>
      </c>
      <c r="CZ180" s="186">
        <v>0.71991555204841995</v>
      </c>
      <c r="DA180" s="186">
        <v>0.54553072893728005</v>
      </c>
      <c r="DB180" s="186">
        <v>0.391538535791014</v>
      </c>
      <c r="DC180" s="186">
        <v>0.25938255178659902</v>
      </c>
      <c r="DD180" s="186">
        <v>0.141570346772073</v>
      </c>
      <c r="DE180" s="186">
        <v>5.8153251156231302E-2</v>
      </c>
      <c r="DF180" s="186">
        <v>-3.09751316211976E-2</v>
      </c>
      <c r="DG180" s="186">
        <v>-0.26500724990903202</v>
      </c>
      <c r="DH180" s="186">
        <v>4.4858490353564902</v>
      </c>
      <c r="DI180" s="186">
        <v>4.42046143759715</v>
      </c>
      <c r="DJ180" s="186">
        <v>4.2363644054755403</v>
      </c>
      <c r="DK180" s="186">
        <v>4.3528993722926304</v>
      </c>
      <c r="DL180" s="186">
        <v>4.0993232625880696</v>
      </c>
      <c r="DM180" s="186">
        <v>3.9603983706364101</v>
      </c>
      <c r="DN180" s="186">
        <v>3.8804257902310999</v>
      </c>
      <c r="DO180" s="186">
        <v>4.2500068600882397</v>
      </c>
      <c r="DP180" s="186">
        <v>4.2133983013216003</v>
      </c>
      <c r="DQ180" s="187">
        <v>111.48227626124699</v>
      </c>
      <c r="DR180" s="187">
        <v>112.030634186146</v>
      </c>
      <c r="DS180" s="187">
        <v>112.938642035244</v>
      </c>
      <c r="DT180" s="187">
        <v>108.424764249208</v>
      </c>
      <c r="DU180" s="187">
        <v>107.269361889482</v>
      </c>
      <c r="DV180" s="187">
        <v>111.148385010656</v>
      </c>
      <c r="DW180" s="187">
        <v>110.13880916958701</v>
      </c>
      <c r="DX180" s="187">
        <v>107.184818486487</v>
      </c>
      <c r="DY180" s="187">
        <v>108.326028639844</v>
      </c>
      <c r="DZ180" s="113">
        <v>3713</v>
      </c>
      <c r="EA180" s="113">
        <v>3857</v>
      </c>
      <c r="EB180" s="113">
        <v>3890</v>
      </c>
      <c r="EC180" s="113">
        <v>4009</v>
      </c>
      <c r="ED180" s="113">
        <v>4157</v>
      </c>
      <c r="EE180" s="113">
        <v>4199</v>
      </c>
      <c r="EF180" s="113">
        <v>4220</v>
      </c>
      <c r="EG180" s="113">
        <v>4309</v>
      </c>
      <c r="EH180" s="113">
        <v>4373</v>
      </c>
      <c r="EI180" s="112">
        <v>182.86722326959301</v>
      </c>
      <c r="EJ180" s="112">
        <v>-144.43660876328801</v>
      </c>
      <c r="EK180" s="112">
        <v>-169.90102827763499</v>
      </c>
      <c r="EL180" s="112">
        <v>444.63257670242001</v>
      </c>
      <c r="EM180" s="112">
        <v>215.25475102237201</v>
      </c>
      <c r="EN180" s="112">
        <v>-60.537270778756799</v>
      </c>
      <c r="EO180" s="112">
        <v>-202.350473933649</v>
      </c>
      <c r="EP180" s="112">
        <v>953.653283824553</v>
      </c>
      <c r="EQ180" s="114">
        <v>1945.92453693117</v>
      </c>
    </row>
    <row r="181" spans="1:147" x14ac:dyDescent="0.25">
      <c r="A181" s="110" t="s">
        <v>255</v>
      </c>
      <c r="B181" s="110">
        <v>5858</v>
      </c>
      <c r="C181" s="110"/>
      <c r="D181" s="185">
        <v>54.950502336388702</v>
      </c>
      <c r="E181" s="185">
        <v>100</v>
      </c>
      <c r="F181" s="185" t="s">
        <v>465</v>
      </c>
      <c r="G181" s="185" t="s">
        <v>465</v>
      </c>
      <c r="H181" s="185">
        <v>51.908986045752002</v>
      </c>
      <c r="I181" s="185">
        <v>85.998064107494997</v>
      </c>
      <c r="J181" s="185" t="s">
        <v>465</v>
      </c>
      <c r="K181" s="185">
        <v>100</v>
      </c>
      <c r="L181" s="185">
        <v>100</v>
      </c>
      <c r="M181" s="185">
        <v>4.3118599876619799</v>
      </c>
      <c r="N181" s="185">
        <v>11.5718268605874</v>
      </c>
      <c r="O181" s="185">
        <v>-4.8937605360762602</v>
      </c>
      <c r="P181" s="185">
        <v>-3.9355263799278601</v>
      </c>
      <c r="Q181" s="185">
        <v>1.46807985995773</v>
      </c>
      <c r="R181" s="185">
        <v>6.3626578797046598</v>
      </c>
      <c r="S181" s="185">
        <v>-1.0754886121240601</v>
      </c>
      <c r="T181" s="185">
        <v>0.33346635912906403</v>
      </c>
      <c r="U181" s="185">
        <v>2.2657517313245799</v>
      </c>
      <c r="V181" s="186">
        <v>7.5788930409694499</v>
      </c>
      <c r="W181" s="186">
        <v>7.2581516471952501</v>
      </c>
      <c r="X181" s="186">
        <v>0</v>
      </c>
      <c r="Y181" s="186">
        <v>0</v>
      </c>
      <c r="Z181" s="186">
        <v>2.7902221140590702</v>
      </c>
      <c r="AA181" s="186">
        <v>9.6270222359074005</v>
      </c>
      <c r="AB181" s="186">
        <v>0</v>
      </c>
      <c r="AC181" s="186">
        <v>0</v>
      </c>
      <c r="AD181" s="186">
        <v>0</v>
      </c>
      <c r="AE181" s="186">
        <v>25.469796650876599</v>
      </c>
      <c r="AF181" s="186">
        <v>26.318816444025199</v>
      </c>
      <c r="AG181" s="186">
        <v>29.956797921454601</v>
      </c>
      <c r="AH181" s="186">
        <v>28.185983961724201</v>
      </c>
      <c r="AI181" s="186">
        <v>27.850862043787899</v>
      </c>
      <c r="AJ181" s="186">
        <v>20.891955212027401</v>
      </c>
      <c r="AK181" s="186">
        <v>18.428355543850198</v>
      </c>
      <c r="AL181" s="186">
        <v>17.026679556687199</v>
      </c>
      <c r="AM181" s="186">
        <v>18.457619994002801</v>
      </c>
      <c r="AN181" s="186">
        <v>0.10509342271288299</v>
      </c>
      <c r="AO181" s="186">
        <v>0.31091076340930501</v>
      </c>
      <c r="AP181" s="186">
        <v>6.4755627572187197E-2</v>
      </c>
      <c r="AQ181" s="186">
        <v>-2.6146645122140598E-3</v>
      </c>
      <c r="AR181" s="186">
        <v>-4.1941700014649197E-2</v>
      </c>
      <c r="AS181" s="186">
        <v>-0.105386691288215</v>
      </c>
      <c r="AT181" s="186">
        <v>-7.5667312819773805E-2</v>
      </c>
      <c r="AU181" s="186">
        <v>-9.9317321580713602E-2</v>
      </c>
      <c r="AV181" s="186">
        <v>-0.121999067194074</v>
      </c>
      <c r="AW181" s="186">
        <v>7.9518364909082697</v>
      </c>
      <c r="AX181" s="186">
        <v>7.2314341251007299</v>
      </c>
      <c r="AY181" s="186">
        <v>6.5036531059630295E-2</v>
      </c>
      <c r="AZ181" s="186">
        <v>-2.6146645122140598E-3</v>
      </c>
      <c r="BA181" s="186">
        <v>2.5552089251606098</v>
      </c>
      <c r="BB181" s="186">
        <v>0.14904558857876701</v>
      </c>
      <c r="BC181" s="186">
        <v>0.13279133535191101</v>
      </c>
      <c r="BD181" s="186">
        <v>6.3882235759204806E-2</v>
      </c>
      <c r="BE181" s="186">
        <v>6.1601515689127299E-2</v>
      </c>
      <c r="BF181" s="187">
        <v>96.585802440693897</v>
      </c>
      <c r="BG181" s="187">
        <v>104.87821898377599</v>
      </c>
      <c r="BH181" s="187">
        <v>95.334302163998004</v>
      </c>
      <c r="BI181" s="187">
        <v>96.213501219109403</v>
      </c>
      <c r="BJ181" s="187">
        <v>98.883530475860397</v>
      </c>
      <c r="BK181" s="187">
        <v>106.505594419717</v>
      </c>
      <c r="BL181" s="187">
        <v>98.732335903268606</v>
      </c>
      <c r="BM181" s="187">
        <v>100.17056375092</v>
      </c>
      <c r="BN181" s="187">
        <v>102.126411399587</v>
      </c>
      <c r="BO181" s="186">
        <v>248.51167178117299</v>
      </c>
      <c r="BP181" s="186">
        <v>100</v>
      </c>
      <c r="BQ181" s="186">
        <v>100</v>
      </c>
      <c r="BR181" s="186">
        <v>100</v>
      </c>
      <c r="BS181" s="186">
        <v>100</v>
      </c>
      <c r="BT181" s="186">
        <v>100</v>
      </c>
      <c r="BU181" s="186">
        <v>-5.1206470760556497</v>
      </c>
      <c r="BV181" s="186">
        <v>37.208255982221097</v>
      </c>
      <c r="BW181" s="186">
        <v>93.569081205824801</v>
      </c>
      <c r="BX181" s="186">
        <v>10.5231254755866</v>
      </c>
      <c r="BY181" s="186">
        <v>13.9871704437064</v>
      </c>
      <c r="BZ181" s="186">
        <v>11.1056621089449</v>
      </c>
      <c r="CA181" s="186">
        <v>3.1909848112835699</v>
      </c>
      <c r="CB181" s="186">
        <v>1.97922023935616</v>
      </c>
      <c r="CC181" s="186">
        <v>2.53252491945041</v>
      </c>
      <c r="CD181" s="186">
        <v>-0.11122739075680101</v>
      </c>
      <c r="CE181" s="186">
        <v>0.74412586527692703</v>
      </c>
      <c r="CF181" s="186">
        <v>1.79449341800399</v>
      </c>
      <c r="CG181" s="186">
        <v>4.5186201929014</v>
      </c>
      <c r="CH181" s="186">
        <v>5.9260818860107296</v>
      </c>
      <c r="CI181" s="186">
        <v>5.5046631253106701</v>
      </c>
      <c r="CJ181" s="186">
        <v>3.16224991890109</v>
      </c>
      <c r="CK181" s="186">
        <v>3.64191783023358</v>
      </c>
      <c r="CL181" s="186">
        <v>4.2495243082029601</v>
      </c>
      <c r="CM181" s="186">
        <v>2.6782239576582998</v>
      </c>
      <c r="CN181" s="186">
        <v>2.4918647393985101</v>
      </c>
      <c r="CO181" s="186">
        <v>2.4170213190454799</v>
      </c>
      <c r="CP181" s="113">
        <v>30.627100310324199</v>
      </c>
      <c r="CQ181" s="113">
        <v>28.496205202166301</v>
      </c>
      <c r="CR181" s="113">
        <v>26.783295526929699</v>
      </c>
      <c r="CS181" s="113">
        <v>27.658772680052099</v>
      </c>
      <c r="CT181" s="113">
        <v>27.465368342059801</v>
      </c>
      <c r="CU181" s="113">
        <v>26.317641730053101</v>
      </c>
      <c r="CV181" s="113">
        <v>24.370701650069002</v>
      </c>
      <c r="CW181" s="113">
        <v>21.759770421311099</v>
      </c>
      <c r="CX181" s="113">
        <v>20.074430271516899</v>
      </c>
      <c r="CY181" s="186">
        <v>0.74704792924188701</v>
      </c>
      <c r="CZ181" s="186">
        <v>0.55889141007533005</v>
      </c>
      <c r="DA181" s="186">
        <v>0.39105565052327201</v>
      </c>
      <c r="DB181" s="186">
        <v>0.206913693530695</v>
      </c>
      <c r="DC181" s="186">
        <v>9.17610931392423E-2</v>
      </c>
      <c r="DD181" s="186">
        <v>4.1850049617652797E-2</v>
      </c>
      <c r="DE181" s="186">
        <v>-3.9340695761152497E-2</v>
      </c>
      <c r="DF181" s="186">
        <v>-6.9837680183052905E-2</v>
      </c>
      <c r="DG181" s="186">
        <v>-9.0997392420786097E-2</v>
      </c>
      <c r="DH181" s="186">
        <v>6.1635163514306699</v>
      </c>
      <c r="DI181" s="186">
        <v>6.8056614209766799</v>
      </c>
      <c r="DJ181" s="186">
        <v>6.1072719300631499</v>
      </c>
      <c r="DK181" s="186">
        <v>4.3089573292021797</v>
      </c>
      <c r="DL181" s="186">
        <v>3.7523879872009802</v>
      </c>
      <c r="DM181" s="186">
        <v>2.0029277019822902</v>
      </c>
      <c r="DN181" s="186">
        <v>0.52722924822514805</v>
      </c>
      <c r="DO181" s="186">
        <v>0.49030673704444799</v>
      </c>
      <c r="DP181" s="186">
        <v>0.48294483245286501</v>
      </c>
      <c r="DQ181" s="187">
        <v>105.381470285299</v>
      </c>
      <c r="DR181" s="187">
        <v>108.38980492991099</v>
      </c>
      <c r="DS181" s="187">
        <v>105.696453082483</v>
      </c>
      <c r="DT181" s="187">
        <v>99.097166519703904</v>
      </c>
      <c r="DU181" s="187">
        <v>98.346397133926999</v>
      </c>
      <c r="DV181" s="187">
        <v>100.574731554849</v>
      </c>
      <c r="DW181" s="187">
        <v>99.326765828527698</v>
      </c>
      <c r="DX181" s="187">
        <v>100.184320563692</v>
      </c>
      <c r="DY181" s="187">
        <v>101.235632723075</v>
      </c>
      <c r="DZ181" s="113">
        <v>596</v>
      </c>
      <c r="EA181" s="113">
        <v>608</v>
      </c>
      <c r="EB181" s="113">
        <v>633</v>
      </c>
      <c r="EC181" s="113">
        <v>625</v>
      </c>
      <c r="ED181" s="113">
        <v>608</v>
      </c>
      <c r="EE181" s="113">
        <v>613</v>
      </c>
      <c r="EF181" s="113">
        <v>621</v>
      </c>
      <c r="EG181" s="113">
        <v>619</v>
      </c>
      <c r="EH181" s="113">
        <v>630</v>
      </c>
      <c r="EI181" s="112">
        <v>-2724.0083892617399</v>
      </c>
      <c r="EJ181" s="112">
        <v>-4405.8421052631602</v>
      </c>
      <c r="EK181" s="112">
        <v>-4011.6571879936801</v>
      </c>
      <c r="EL181" s="112">
        <v>-3873.1152000000002</v>
      </c>
      <c r="EM181" s="112">
        <v>-4007.3898026315801</v>
      </c>
      <c r="EN181" s="112">
        <v>-3992.3654159869502</v>
      </c>
      <c r="EO181" s="112">
        <v>-3869.5104669887301</v>
      </c>
      <c r="EP181" s="112">
        <v>-3905.11147011309</v>
      </c>
      <c r="EQ181" s="114">
        <v>-3973.3190476190498</v>
      </c>
    </row>
    <row r="182" spans="1:147" x14ac:dyDescent="0.25">
      <c r="A182" s="110" t="s">
        <v>254</v>
      </c>
      <c r="B182" s="110">
        <v>5639</v>
      </c>
      <c r="C182" s="110"/>
      <c r="D182" s="185">
        <v>67.845544257123393</v>
      </c>
      <c r="E182" s="185">
        <v>11.033583021621199</v>
      </c>
      <c r="F182" s="185">
        <v>149.47383206742299</v>
      </c>
      <c r="G182" s="185">
        <v>873.22150213292298</v>
      </c>
      <c r="H182" s="185">
        <v>-57.006613502199599</v>
      </c>
      <c r="I182" s="185">
        <v>280.60978944090402</v>
      </c>
      <c r="J182" s="185">
        <v>107.486719023585</v>
      </c>
      <c r="K182" s="185">
        <v>42.438827988060901</v>
      </c>
      <c r="L182" s="185">
        <v>42.224614316106297</v>
      </c>
      <c r="M182" s="185">
        <v>10.562606353616999</v>
      </c>
      <c r="N182" s="185">
        <v>4.7108921802828503</v>
      </c>
      <c r="O182" s="185">
        <v>5.3483712017519904</v>
      </c>
      <c r="P182" s="185">
        <v>6.8564368577548596</v>
      </c>
      <c r="Q182" s="185">
        <v>-0.254162937814845</v>
      </c>
      <c r="R182" s="185">
        <v>2.22970147034221</v>
      </c>
      <c r="S182" s="185">
        <v>2.6171109182040602</v>
      </c>
      <c r="T182" s="185">
        <v>3.4965485789600601</v>
      </c>
      <c r="U182" s="185">
        <v>3.8905477090076199</v>
      </c>
      <c r="V182" s="186">
        <v>17.146168846609001</v>
      </c>
      <c r="W182" s="186">
        <v>30.942468217269099</v>
      </c>
      <c r="X182" s="186">
        <v>3.6426271430359201</v>
      </c>
      <c r="Y182" s="186">
        <v>0.83594180280866204</v>
      </c>
      <c r="Z182" s="186">
        <v>0.47285023843206497</v>
      </c>
      <c r="AA182" s="186">
        <v>0.80615463047251301</v>
      </c>
      <c r="AB182" s="186">
        <v>3.05529307955406</v>
      </c>
      <c r="AC182" s="186">
        <v>7.8659803017871601</v>
      </c>
      <c r="AD182" s="186">
        <v>8.7483128228164606</v>
      </c>
      <c r="AE182" s="186">
        <v>73.150769294830297</v>
      </c>
      <c r="AF182" s="186">
        <v>108.41168468870301</v>
      </c>
      <c r="AG182" s="186">
        <v>104.645163847937</v>
      </c>
      <c r="AH182" s="186">
        <v>103.528578377505</v>
      </c>
      <c r="AI182" s="186">
        <v>89.698333085708299</v>
      </c>
      <c r="AJ182" s="186">
        <v>92.474691842509202</v>
      </c>
      <c r="AK182" s="186">
        <v>90.267407674640793</v>
      </c>
      <c r="AL182" s="186">
        <v>89.750793343905897</v>
      </c>
      <c r="AM182" s="186">
        <v>77.608606418762093</v>
      </c>
      <c r="AN182" s="186">
        <v>2.14094987900399</v>
      </c>
      <c r="AO182" s="186">
        <v>2.8167066411442701</v>
      </c>
      <c r="AP182" s="186">
        <v>2.5581989882753602</v>
      </c>
      <c r="AQ182" s="186">
        <v>2.85767399177531</v>
      </c>
      <c r="AR182" s="186">
        <v>2.2719291269146402</v>
      </c>
      <c r="AS182" s="186">
        <v>2.32863054661764</v>
      </c>
      <c r="AT182" s="186">
        <v>2.1284016025711701</v>
      </c>
      <c r="AU182" s="186">
        <v>2.0339554350664599</v>
      </c>
      <c r="AV182" s="186">
        <v>1.6390013808103501</v>
      </c>
      <c r="AW182" s="186">
        <v>4.4740521925945398</v>
      </c>
      <c r="AX182" s="186">
        <v>5.3672760852214996</v>
      </c>
      <c r="AY182" s="186">
        <v>5.3110046962514996</v>
      </c>
      <c r="AZ182" s="186">
        <v>5.9445631278168296</v>
      </c>
      <c r="BA182" s="186">
        <v>5.0116730461728398</v>
      </c>
      <c r="BB182" s="186">
        <v>5.22377368771091</v>
      </c>
      <c r="BC182" s="186">
        <v>5.0430605181788701</v>
      </c>
      <c r="BD182" s="186">
        <v>5.00903015164445</v>
      </c>
      <c r="BE182" s="186">
        <v>4.1503658943705197</v>
      </c>
      <c r="BF182" s="187">
        <v>108.96748675164299</v>
      </c>
      <c r="BG182" s="187">
        <v>102.208029262758</v>
      </c>
      <c r="BH182" s="187">
        <v>102.66474859140099</v>
      </c>
      <c r="BI182" s="187">
        <v>103.91721734767501</v>
      </c>
      <c r="BJ182" s="187">
        <v>97.093121124245002</v>
      </c>
      <c r="BK182" s="187">
        <v>99.338940665048995</v>
      </c>
      <c r="BL182" s="187">
        <v>99.703324179699294</v>
      </c>
      <c r="BM182" s="187">
        <v>100.524203514029</v>
      </c>
      <c r="BN182" s="187">
        <v>101.398474655321</v>
      </c>
      <c r="BO182" s="186">
        <v>161.418458793528</v>
      </c>
      <c r="BP182" s="186">
        <v>104.87285180034</v>
      </c>
      <c r="BQ182" s="186">
        <v>75.548052395363996</v>
      </c>
      <c r="BR182" s="186">
        <v>67.784378327819795</v>
      </c>
      <c r="BS182" s="186">
        <v>44.5094971929095</v>
      </c>
      <c r="BT182" s="186">
        <v>40.509920418731099</v>
      </c>
      <c r="BU182" s="186">
        <v>202.82051129789201</v>
      </c>
      <c r="BV182" s="186">
        <v>115.721715275817</v>
      </c>
      <c r="BW182" s="186">
        <v>56.090942800371899</v>
      </c>
      <c r="BX182" s="186">
        <v>20.016818514213899</v>
      </c>
      <c r="BY182" s="186">
        <v>20.036155260513699</v>
      </c>
      <c r="BZ182" s="186">
        <v>14.362382028817001</v>
      </c>
      <c r="CA182" s="186">
        <v>9.8947589091380301</v>
      </c>
      <c r="CB182" s="186">
        <v>5.3898795455300403</v>
      </c>
      <c r="CC182" s="186">
        <v>3.70034562969906</v>
      </c>
      <c r="CD182" s="186">
        <v>3.3008820815625901</v>
      </c>
      <c r="CE182" s="186">
        <v>2.90137314880063</v>
      </c>
      <c r="CF182" s="186">
        <v>2.38838001402083</v>
      </c>
      <c r="CG182" s="186">
        <v>16.784790106266001</v>
      </c>
      <c r="CH182" s="186">
        <v>21.821110582452398</v>
      </c>
      <c r="CI182" s="186">
        <v>20.711766453073</v>
      </c>
      <c r="CJ182" s="186">
        <v>14.7352864499435</v>
      </c>
      <c r="CK182" s="186">
        <v>11.846257490828799</v>
      </c>
      <c r="CL182" s="186">
        <v>8.6692206745551594</v>
      </c>
      <c r="CM182" s="186">
        <v>1.7861987342627601</v>
      </c>
      <c r="CN182" s="186">
        <v>2.6475854943956199</v>
      </c>
      <c r="CO182" s="186">
        <v>4.3014547275806203</v>
      </c>
      <c r="CP182" s="113">
        <v>79.001023079844302</v>
      </c>
      <c r="CQ182" s="113">
        <v>77.776714493047393</v>
      </c>
      <c r="CR182" s="113">
        <v>83.223568719771393</v>
      </c>
      <c r="CS182" s="113">
        <v>90.481735447825898</v>
      </c>
      <c r="CT182" s="113">
        <v>95.575112732682896</v>
      </c>
      <c r="CU182" s="113">
        <v>99.530374661426706</v>
      </c>
      <c r="CV182" s="113">
        <v>96.070264112347999</v>
      </c>
      <c r="CW182" s="113">
        <v>92.996801110123201</v>
      </c>
      <c r="CX182" s="113">
        <v>87.773794277725003</v>
      </c>
      <c r="CY182" s="186">
        <v>2.6761383018501999</v>
      </c>
      <c r="CZ182" s="186">
        <v>2.4022074711253598</v>
      </c>
      <c r="DA182" s="186">
        <v>2.3468906932874498</v>
      </c>
      <c r="DB182" s="186">
        <v>2.4077722563099</v>
      </c>
      <c r="DC182" s="186">
        <v>2.5171080029597799</v>
      </c>
      <c r="DD182" s="186">
        <v>2.5560886719992602</v>
      </c>
      <c r="DE182" s="186">
        <v>2.4238880394628999</v>
      </c>
      <c r="DF182" s="186">
        <v>2.3186764644355802</v>
      </c>
      <c r="DG182" s="186">
        <v>2.07445680560603</v>
      </c>
      <c r="DH182" s="186">
        <v>4.84587061756912</v>
      </c>
      <c r="DI182" s="186">
        <v>4.5792431862517997</v>
      </c>
      <c r="DJ182" s="186">
        <v>4.7563256215101104</v>
      </c>
      <c r="DK182" s="186">
        <v>4.9741888447266396</v>
      </c>
      <c r="DL182" s="186">
        <v>5.2067816704763397</v>
      </c>
      <c r="DM182" s="186">
        <v>5.3597458145630901</v>
      </c>
      <c r="DN182" s="186">
        <v>5.2960535575985501</v>
      </c>
      <c r="DO182" s="186">
        <v>5.2365549700323601</v>
      </c>
      <c r="DP182" s="186">
        <v>4.8743683812772503</v>
      </c>
      <c r="DQ182" s="187">
        <v>121.724227872935</v>
      </c>
      <c r="DR182" s="187">
        <v>121.742060039465</v>
      </c>
      <c r="DS182" s="187">
        <v>113.57563564819201</v>
      </c>
      <c r="DT182" s="187">
        <v>107.907857163928</v>
      </c>
      <c r="DU182" s="187">
        <v>102.775140381724</v>
      </c>
      <c r="DV182" s="187">
        <v>100.904801740171</v>
      </c>
      <c r="DW182" s="187">
        <v>100.430562455992</v>
      </c>
      <c r="DX182" s="187">
        <v>99.983497367022295</v>
      </c>
      <c r="DY182" s="187">
        <v>99.590155079551096</v>
      </c>
      <c r="DZ182" s="113">
        <v>763</v>
      </c>
      <c r="EA182" s="113">
        <v>764</v>
      </c>
      <c r="EB182" s="113">
        <v>760</v>
      </c>
      <c r="EC182" s="113">
        <v>785</v>
      </c>
      <c r="ED182" s="113">
        <v>795</v>
      </c>
      <c r="EE182" s="113">
        <v>790</v>
      </c>
      <c r="EF182" s="113">
        <v>818</v>
      </c>
      <c r="EG182" s="113">
        <v>825</v>
      </c>
      <c r="EH182" s="113">
        <v>828</v>
      </c>
      <c r="EI182" s="112">
        <v>-1748.93971166448</v>
      </c>
      <c r="EJ182" s="112">
        <v>245.552356020942</v>
      </c>
      <c r="EK182" s="112">
        <v>140.48421052631599</v>
      </c>
      <c r="EL182" s="112">
        <v>-176.169426751592</v>
      </c>
      <c r="EM182" s="112">
        <v>-133.90817610062899</v>
      </c>
      <c r="EN182" s="112">
        <v>-212.93797468354401</v>
      </c>
      <c r="EO182" s="112">
        <v>-248.908312958435</v>
      </c>
      <c r="EP182" s="112">
        <v>-6.0448484848484796</v>
      </c>
      <c r="EQ182" s="114">
        <v>297.08454106280197</v>
      </c>
    </row>
    <row r="183" spans="1:147" x14ac:dyDescent="0.25">
      <c r="A183" s="110" t="s">
        <v>253</v>
      </c>
      <c r="B183" s="110">
        <v>5487</v>
      </c>
      <c r="C183" s="110"/>
      <c r="D183" s="185">
        <v>126.931438916262</v>
      </c>
      <c r="E183" s="185">
        <v>59.754489477054001</v>
      </c>
      <c r="F183" s="185">
        <v>-51.273010077026498</v>
      </c>
      <c r="G183" s="185">
        <v>100</v>
      </c>
      <c r="H183" s="185">
        <v>1272.18757983502</v>
      </c>
      <c r="I183" s="185">
        <v>100</v>
      </c>
      <c r="J183" s="185">
        <v>100</v>
      </c>
      <c r="K183" s="185">
        <v>814.44971341154803</v>
      </c>
      <c r="L183" s="185">
        <v>1389.7149370776899</v>
      </c>
      <c r="M183" s="185">
        <v>12.3964891561388</v>
      </c>
      <c r="N183" s="185">
        <v>10.569998931143299</v>
      </c>
      <c r="O183" s="185">
        <v>-8.5793730843043505</v>
      </c>
      <c r="P183" s="185">
        <v>6.0855857888077596</v>
      </c>
      <c r="Q183" s="185">
        <v>16.529929995725901</v>
      </c>
      <c r="R183" s="185">
        <v>13.1921119454222</v>
      </c>
      <c r="S183" s="185">
        <v>7.2187025873378197</v>
      </c>
      <c r="T183" s="185">
        <v>8.1491822128464797</v>
      </c>
      <c r="U183" s="185">
        <v>11.444604969494099</v>
      </c>
      <c r="V183" s="186">
        <v>10.7514450736446</v>
      </c>
      <c r="W183" s="186">
        <v>17.369084182827301</v>
      </c>
      <c r="X183" s="186">
        <v>15.47078002412</v>
      </c>
      <c r="Y183" s="186">
        <v>9.1000469161931203</v>
      </c>
      <c r="Z183" s="186">
        <v>3.0414373738838201</v>
      </c>
      <c r="AA183" s="186">
        <v>1.93901023440241</v>
      </c>
      <c r="AB183" s="186">
        <v>0.35876211286763898</v>
      </c>
      <c r="AC183" s="186">
        <v>2.49271139644503</v>
      </c>
      <c r="AD183" s="186">
        <v>3.6801201591837902</v>
      </c>
      <c r="AE183" s="186">
        <v>113.324238519896</v>
      </c>
      <c r="AF183" s="186">
        <v>111.066331673693</v>
      </c>
      <c r="AG183" s="186">
        <v>140.58437986162099</v>
      </c>
      <c r="AH183" s="186">
        <v>135.81254547642899</v>
      </c>
      <c r="AI183" s="186">
        <v>112.38245243367901</v>
      </c>
      <c r="AJ183" s="186">
        <v>107.90701247478501</v>
      </c>
      <c r="AK183" s="186">
        <v>99.157117540667201</v>
      </c>
      <c r="AL183" s="186">
        <v>104.902628360161</v>
      </c>
      <c r="AM183" s="186">
        <v>89.648011813053699</v>
      </c>
      <c r="AN183" s="186">
        <v>1.4553912409941001</v>
      </c>
      <c r="AO183" s="186">
        <v>1.33552226088763</v>
      </c>
      <c r="AP183" s="186">
        <v>1.28572174899848</v>
      </c>
      <c r="AQ183" s="186">
        <v>1.3983849005456599</v>
      </c>
      <c r="AR183" s="186">
        <v>0.89987636361321999</v>
      </c>
      <c r="AS183" s="186">
        <v>0.63250186483033199</v>
      </c>
      <c r="AT183" s="186">
        <v>0.24630829742822699</v>
      </c>
      <c r="AU183" s="186">
        <v>0.20428499972821501</v>
      </c>
      <c r="AV183" s="186">
        <v>0.20935866325945801</v>
      </c>
      <c r="AW183" s="186">
        <v>4.6896278824479998</v>
      </c>
      <c r="AX183" s="186">
        <v>4.2354177204797097</v>
      </c>
      <c r="AY183" s="186">
        <v>12.4081671824324</v>
      </c>
      <c r="AZ183" s="186">
        <v>4.6813674073631004</v>
      </c>
      <c r="BA183" s="186">
        <v>13.168738484187401</v>
      </c>
      <c r="BB183" s="186">
        <v>4.8149245668692702</v>
      </c>
      <c r="BC183" s="186">
        <v>4.2262486720050401</v>
      </c>
      <c r="BD183" s="186">
        <v>4.5475778233137696</v>
      </c>
      <c r="BE183" s="186">
        <v>4.0623777154008103</v>
      </c>
      <c r="BF183" s="187">
        <v>110.086390746215</v>
      </c>
      <c r="BG183" s="187">
        <v>108.30729552164399</v>
      </c>
      <c r="BH183" s="187">
        <v>83.540880509777594</v>
      </c>
      <c r="BI183" s="187">
        <v>102.883400962997</v>
      </c>
      <c r="BJ183" s="187">
        <v>104.45072045707199</v>
      </c>
      <c r="BK183" s="187">
        <v>109.901857285809</v>
      </c>
      <c r="BL183" s="187">
        <v>103.34721753794901</v>
      </c>
      <c r="BM183" s="187">
        <v>103.956422586363</v>
      </c>
      <c r="BN183" s="187">
        <v>108.21524178561501</v>
      </c>
      <c r="BO183" s="186">
        <v>15.7219462380891</v>
      </c>
      <c r="BP183" s="186">
        <v>22.703012183316101</v>
      </c>
      <c r="BQ183" s="186">
        <v>15.791115503077799</v>
      </c>
      <c r="BR183" s="186">
        <v>60.581226450388598</v>
      </c>
      <c r="BS183" s="186">
        <v>89.6755645820175</v>
      </c>
      <c r="BT183" s="186">
        <v>125.324963169385</v>
      </c>
      <c r="BU183" s="186">
        <v>265.36788057934098</v>
      </c>
      <c r="BV183" s="186">
        <v>24637.407506918498</v>
      </c>
      <c r="BW183" s="186">
        <v>2313.6813838358698</v>
      </c>
      <c r="BX183" s="186">
        <v>4.4320318835346999</v>
      </c>
      <c r="BY183" s="186">
        <v>6.8984396905205303</v>
      </c>
      <c r="BZ183" s="186">
        <v>4.1459396757577496</v>
      </c>
      <c r="CA183" s="186">
        <v>6.1508036598173002</v>
      </c>
      <c r="CB183" s="186">
        <v>7.7256496103923098</v>
      </c>
      <c r="CC183" s="186">
        <v>8.1232791734750904</v>
      </c>
      <c r="CD183" s="186">
        <v>7.4626337153989102</v>
      </c>
      <c r="CE183" s="186">
        <v>10.3746932852487</v>
      </c>
      <c r="CF183" s="186">
        <v>11.284320208285701</v>
      </c>
      <c r="CG183" s="186">
        <v>23.169384320418398</v>
      </c>
      <c r="CH183" s="186">
        <v>24.960400258729699</v>
      </c>
      <c r="CI183" s="186">
        <v>22.234327984639499</v>
      </c>
      <c r="CJ183" s="186">
        <v>12.502023194417101</v>
      </c>
      <c r="CK183" s="186">
        <v>11.5006150967743</v>
      </c>
      <c r="CL183" s="186">
        <v>9.7845032336412903</v>
      </c>
      <c r="CM183" s="186">
        <v>6.2339034670222899</v>
      </c>
      <c r="CN183" s="186">
        <v>3.25808474633611</v>
      </c>
      <c r="CO183" s="186">
        <v>2.2928532339085002</v>
      </c>
      <c r="CP183" s="113">
        <v>93.623297046569903</v>
      </c>
      <c r="CQ183" s="113">
        <v>108.828382513741</v>
      </c>
      <c r="CR183" s="113">
        <v>127.096366570749</v>
      </c>
      <c r="CS183" s="113">
        <v>124.630095328246</v>
      </c>
      <c r="CT183" s="113">
        <v>122.162734923706</v>
      </c>
      <c r="CU183" s="113">
        <v>120.543432502101</v>
      </c>
      <c r="CV183" s="113">
        <v>117.520956170292</v>
      </c>
      <c r="CW183" s="113">
        <v>111.008743315568</v>
      </c>
      <c r="CX183" s="113">
        <v>102.514076216776</v>
      </c>
      <c r="CY183" s="186">
        <v>0.99099984801396002</v>
      </c>
      <c r="CZ183" s="186">
        <v>1.14374526439129</v>
      </c>
      <c r="DA183" s="186">
        <v>1.3149887435024401</v>
      </c>
      <c r="DB183" s="186">
        <v>1.4152659224409001</v>
      </c>
      <c r="DC183" s="186">
        <v>1.2589762171771799</v>
      </c>
      <c r="DD183" s="186">
        <v>1.0859161194289699</v>
      </c>
      <c r="DE183" s="186">
        <v>0.85093542648521503</v>
      </c>
      <c r="DF183" s="186">
        <v>0.64643805078538796</v>
      </c>
      <c r="DG183" s="186">
        <v>0.43378232704277903</v>
      </c>
      <c r="DH183" s="186">
        <v>2.85074195107229</v>
      </c>
      <c r="DI183" s="186">
        <v>3.5684903685470202</v>
      </c>
      <c r="DJ183" s="186">
        <v>6.0450705783544301</v>
      </c>
      <c r="DK183" s="186">
        <v>6.2377937844484102</v>
      </c>
      <c r="DL183" s="186">
        <v>8.0503380866411902</v>
      </c>
      <c r="DM183" s="186">
        <v>7.9188803411825202</v>
      </c>
      <c r="DN183" s="186">
        <v>7.7800469872341997</v>
      </c>
      <c r="DO183" s="186">
        <v>6.3332152289174903</v>
      </c>
      <c r="DP183" s="186">
        <v>6.1116624061249496</v>
      </c>
      <c r="DQ183" s="187">
        <v>102.640203464374</v>
      </c>
      <c r="DR183" s="187">
        <v>104.683206962724</v>
      </c>
      <c r="DS183" s="187">
        <v>99.419250245063196</v>
      </c>
      <c r="DT183" s="187">
        <v>101.34615646838</v>
      </c>
      <c r="DU183" s="187">
        <v>100.943098999263</v>
      </c>
      <c r="DV183" s="187">
        <v>101.307181712808</v>
      </c>
      <c r="DW183" s="187">
        <v>100.536383881492</v>
      </c>
      <c r="DX183" s="187">
        <v>104.918490831011</v>
      </c>
      <c r="DY183" s="187">
        <v>105.939430758706</v>
      </c>
      <c r="DZ183" s="113">
        <v>387</v>
      </c>
      <c r="EA183" s="113">
        <v>404</v>
      </c>
      <c r="EB183" s="113">
        <v>423</v>
      </c>
      <c r="EC183" s="113">
        <v>462</v>
      </c>
      <c r="ED183" s="113">
        <v>459</v>
      </c>
      <c r="EE183" s="113">
        <v>462</v>
      </c>
      <c r="EF183" s="113">
        <v>459</v>
      </c>
      <c r="EG183" s="113">
        <v>459</v>
      </c>
      <c r="EH183" s="113">
        <v>475</v>
      </c>
      <c r="EI183" s="112">
        <v>1772.76227390181</v>
      </c>
      <c r="EJ183" s="112">
        <v>1981.7301980197999</v>
      </c>
      <c r="EK183" s="112">
        <v>2807.55791962175</v>
      </c>
      <c r="EL183" s="112">
        <v>2319.84415584416</v>
      </c>
      <c r="EM183" s="112">
        <v>1730.22875816993</v>
      </c>
      <c r="EN183" s="112">
        <v>1190.7510822510801</v>
      </c>
      <c r="EO183" s="112">
        <v>872.91938997821399</v>
      </c>
      <c r="EP183" s="112">
        <v>597.68845315904105</v>
      </c>
      <c r="EQ183" s="114">
        <v>132.12631578947401</v>
      </c>
    </row>
    <row r="184" spans="1:147" x14ac:dyDescent="0.25">
      <c r="A184" s="110" t="s">
        <v>252</v>
      </c>
      <c r="B184" s="110">
        <v>5640</v>
      </c>
      <c r="C184" s="110"/>
      <c r="D184" s="185">
        <v>18.763171157237402</v>
      </c>
      <c r="E184" s="185">
        <v>162.47778125078699</v>
      </c>
      <c r="F184" s="185">
        <v>52.560108529223797</v>
      </c>
      <c r="G184" s="185">
        <v>500.419994432213</v>
      </c>
      <c r="H184" s="185">
        <v>344.393846501165</v>
      </c>
      <c r="I184" s="185">
        <v>-807.66065606892505</v>
      </c>
      <c r="J184" s="185">
        <v>138349.39123208</v>
      </c>
      <c r="K184" s="185">
        <v>688.58225437980002</v>
      </c>
      <c r="L184" s="185">
        <v>1182.2300585134701</v>
      </c>
      <c r="M184" s="185">
        <v>3.2916684882834999</v>
      </c>
      <c r="N184" s="185">
        <v>16.083464905103199</v>
      </c>
      <c r="O184" s="185">
        <v>9.7141978193291791</v>
      </c>
      <c r="P184" s="185">
        <v>10.8754902094483</v>
      </c>
      <c r="Q184" s="185">
        <v>30.955200934549801</v>
      </c>
      <c r="R184" s="185">
        <v>-18.563843339622299</v>
      </c>
      <c r="S184" s="185">
        <v>6.0428201739276899</v>
      </c>
      <c r="T184" s="185">
        <v>5.3510350646745701</v>
      </c>
      <c r="U184" s="185">
        <v>11.7903420183217</v>
      </c>
      <c r="V184" s="186">
        <v>15.3549467995329</v>
      </c>
      <c r="W184" s="186">
        <v>12.591074986866101</v>
      </c>
      <c r="X184" s="186">
        <v>20.447018939659198</v>
      </c>
      <c r="Y184" s="186">
        <v>3.58061085392425</v>
      </c>
      <c r="Z184" s="186">
        <v>14.591224834978499</v>
      </c>
      <c r="AA184" s="186">
        <v>8.7923416997769994</v>
      </c>
      <c r="AB184" s="186">
        <v>0.135821584478035</v>
      </c>
      <c r="AC184" s="186">
        <v>0.81435633305078803</v>
      </c>
      <c r="AD184" s="186">
        <v>1.1179599518166099</v>
      </c>
      <c r="AE184" s="186">
        <v>39.319423021507298</v>
      </c>
      <c r="AF184" s="186">
        <v>33.982513008524101</v>
      </c>
      <c r="AG184" s="186">
        <v>31.4563378313435</v>
      </c>
      <c r="AH184" s="186">
        <v>20.564064763521799</v>
      </c>
      <c r="AI184" s="186">
        <v>16.557538630428599</v>
      </c>
      <c r="AJ184" s="186">
        <v>16.5117132580279</v>
      </c>
      <c r="AK184" s="186">
        <v>13.612489458352</v>
      </c>
      <c r="AL184" s="186">
        <v>11.3654328291049</v>
      </c>
      <c r="AM184" s="186">
        <v>5.5528461031933203</v>
      </c>
      <c r="AN184" s="186">
        <v>0.66189161878204805</v>
      </c>
      <c r="AO184" s="186">
        <v>0.57693196882858799</v>
      </c>
      <c r="AP184" s="186">
        <v>0.37062337075330398</v>
      </c>
      <c r="AQ184" s="186">
        <v>0.226854969772946</v>
      </c>
      <c r="AR184" s="186">
        <v>0.107196851829926</v>
      </c>
      <c r="AS184" s="186">
        <v>5.55839307309412E-2</v>
      </c>
      <c r="AT184" s="186">
        <v>6.0904092835261502E-3</v>
      </c>
      <c r="AU184" s="186">
        <v>-3.7436472913201699E-3</v>
      </c>
      <c r="AV184" s="186">
        <v>-2.13022320644232E-2</v>
      </c>
      <c r="AW184" s="186">
        <v>4.8028042810470897</v>
      </c>
      <c r="AX184" s="186">
        <v>2.83279240684125</v>
      </c>
      <c r="AY184" s="186">
        <v>2.2046878138011299</v>
      </c>
      <c r="AZ184" s="186">
        <v>2.0408219457551802</v>
      </c>
      <c r="BA184" s="186">
        <v>1.5216333965356901</v>
      </c>
      <c r="BB184" s="186">
        <v>3.07355818733715</v>
      </c>
      <c r="BC184" s="186">
        <v>2.66287718434128</v>
      </c>
      <c r="BD184" s="186">
        <v>2.8797087556482599</v>
      </c>
      <c r="BE184" s="186">
        <v>1.9789094962748099</v>
      </c>
      <c r="BF184" s="187">
        <v>99.157912832473301</v>
      </c>
      <c r="BG184" s="187">
        <v>116.046428361975</v>
      </c>
      <c r="BH184" s="187">
        <v>108.554233991269</v>
      </c>
      <c r="BI184" s="187">
        <v>109.964464912727</v>
      </c>
      <c r="BJ184" s="187">
        <v>141.92603163755999</v>
      </c>
      <c r="BK184" s="187">
        <v>82.249140833672598</v>
      </c>
      <c r="BL184" s="187">
        <v>103.504699982522</v>
      </c>
      <c r="BM184" s="187">
        <v>102.530007430091</v>
      </c>
      <c r="BN184" s="187">
        <v>110.852631977198</v>
      </c>
      <c r="BO184" s="186">
        <v>81.419398471626806</v>
      </c>
      <c r="BP184" s="186">
        <v>89.581871905518</v>
      </c>
      <c r="BQ184" s="186">
        <v>83.153912688893001</v>
      </c>
      <c r="BR184" s="186">
        <v>109.128044294685</v>
      </c>
      <c r="BS184" s="186">
        <v>144.990508802693</v>
      </c>
      <c r="BT184" s="186">
        <v>136.756804939528</v>
      </c>
      <c r="BU184" s="186">
        <v>152.91730539364499</v>
      </c>
      <c r="BV184" s="186">
        <v>272.36644844949302</v>
      </c>
      <c r="BW184" s="186">
        <v>316.25964863739301</v>
      </c>
      <c r="BX184" s="186">
        <v>11.325469774304599</v>
      </c>
      <c r="BY184" s="186">
        <v>12.5854190353782</v>
      </c>
      <c r="BZ184" s="186">
        <v>12.477163149087099</v>
      </c>
      <c r="CA184" s="186">
        <v>11.579978646944401</v>
      </c>
      <c r="CB184" s="186">
        <v>15.6234211927987</v>
      </c>
      <c r="CC184" s="186">
        <v>11.003038482408201</v>
      </c>
      <c r="CD184" s="186">
        <v>8.9791199277241898</v>
      </c>
      <c r="CE184" s="186">
        <v>8.1766797318532607</v>
      </c>
      <c r="CF184" s="186">
        <v>8.5199507375539607</v>
      </c>
      <c r="CG184" s="186">
        <v>14.071876637126</v>
      </c>
      <c r="CH184" s="186">
        <v>14.753627394897499</v>
      </c>
      <c r="CI184" s="186">
        <v>16.280175368821499</v>
      </c>
      <c r="CJ184" s="186">
        <v>12.5295145616154</v>
      </c>
      <c r="CK184" s="186">
        <v>13.3265480664049</v>
      </c>
      <c r="CL184" s="186">
        <v>11.827560565642401</v>
      </c>
      <c r="CM184" s="186">
        <v>9.1721264354477601</v>
      </c>
      <c r="CN184" s="186">
        <v>5.6294645657967299</v>
      </c>
      <c r="CO184" s="186">
        <v>5.0293682968191602</v>
      </c>
      <c r="CP184" s="113">
        <v>46.425907359887397</v>
      </c>
      <c r="CQ184" s="113">
        <v>42.207068747072</v>
      </c>
      <c r="CR184" s="113">
        <v>38.0553332433579</v>
      </c>
      <c r="CS184" s="113">
        <v>32.115770722197198</v>
      </c>
      <c r="CT184" s="113">
        <v>27.067646259288001</v>
      </c>
      <c r="CU184" s="113">
        <v>23.051845758231099</v>
      </c>
      <c r="CV184" s="113">
        <v>18.981282217697999</v>
      </c>
      <c r="CW184" s="113">
        <v>15.6511370100365</v>
      </c>
      <c r="CX184" s="113">
        <v>12.499282367802699</v>
      </c>
      <c r="CY184" s="186">
        <v>1.1360415638972201</v>
      </c>
      <c r="CZ184" s="186">
        <v>0.96628411547027504</v>
      </c>
      <c r="DA184" s="186">
        <v>0.75231721535759299</v>
      </c>
      <c r="DB184" s="186">
        <v>0.50754098231346301</v>
      </c>
      <c r="DC184" s="186">
        <v>0.35943154947552503</v>
      </c>
      <c r="DD184" s="186">
        <v>0.25193233670800103</v>
      </c>
      <c r="DE184" s="186">
        <v>0.13892312656250699</v>
      </c>
      <c r="DF184" s="186">
        <v>7.6840019642064605E-2</v>
      </c>
      <c r="DG184" s="186">
        <v>2.8204287694832901E-2</v>
      </c>
      <c r="DH184" s="186">
        <v>4.4186590136310597</v>
      </c>
      <c r="DI184" s="186">
        <v>4.16004192894298</v>
      </c>
      <c r="DJ184" s="186">
        <v>3.8052716805950402</v>
      </c>
      <c r="DK184" s="186">
        <v>3.1768517700649301</v>
      </c>
      <c r="DL184" s="186">
        <v>2.5445371383598401</v>
      </c>
      <c r="DM184" s="186">
        <v>2.2827112870629298</v>
      </c>
      <c r="DN184" s="186">
        <v>2.27485901154061</v>
      </c>
      <c r="DO184" s="186">
        <v>2.4007511418882999</v>
      </c>
      <c r="DP184" s="186">
        <v>2.3685809694369802</v>
      </c>
      <c r="DQ184" s="187">
        <v>108.74630469505099</v>
      </c>
      <c r="DR184" s="187">
        <v>110.36511798865</v>
      </c>
      <c r="DS184" s="187">
        <v>110.404776537866</v>
      </c>
      <c r="DT184" s="187">
        <v>109.78233965468</v>
      </c>
      <c r="DU184" s="187">
        <v>115.524554192388</v>
      </c>
      <c r="DV184" s="187">
        <v>109.856621163977</v>
      </c>
      <c r="DW184" s="187">
        <v>107.345875846472</v>
      </c>
      <c r="DX184" s="187">
        <v>106.21661255798099</v>
      </c>
      <c r="DY184" s="187">
        <v>106.586597740974</v>
      </c>
      <c r="DZ184" s="113">
        <v>645</v>
      </c>
      <c r="EA184" s="113">
        <v>653</v>
      </c>
      <c r="EB184" s="113">
        <v>646</v>
      </c>
      <c r="EC184" s="113">
        <v>644</v>
      </c>
      <c r="ED184" s="113">
        <v>667</v>
      </c>
      <c r="EE184" s="113">
        <v>687</v>
      </c>
      <c r="EF184" s="113">
        <v>696</v>
      </c>
      <c r="EG184" s="113">
        <v>722</v>
      </c>
      <c r="EH184" s="113">
        <v>740</v>
      </c>
      <c r="EI184" s="112">
        <v>-542.40930232558105</v>
      </c>
      <c r="EJ184" s="112">
        <v>-928.73506891271097</v>
      </c>
      <c r="EK184" s="112">
        <v>-429.65944272445802</v>
      </c>
      <c r="EL184" s="112">
        <v>-1055.2453416149101</v>
      </c>
      <c r="EM184" s="112">
        <v>-2888.5682158920499</v>
      </c>
      <c r="EN184" s="112">
        <v>-1480.29985443959</v>
      </c>
      <c r="EO184" s="112">
        <v>-1939.1724137931001</v>
      </c>
      <c r="EP184" s="112">
        <v>-2170.3337950138498</v>
      </c>
      <c r="EQ184" s="114">
        <v>-2984.32702702703</v>
      </c>
    </row>
    <row r="185" spans="1:147" x14ac:dyDescent="0.25">
      <c r="A185" s="110" t="s">
        <v>251</v>
      </c>
      <c r="B185" s="110">
        <v>5606</v>
      </c>
      <c r="C185" s="110"/>
      <c r="D185" s="185">
        <v>929.97381885811797</v>
      </c>
      <c r="E185" s="185">
        <v>3.8055460663820799</v>
      </c>
      <c r="F185" s="185">
        <v>25.7298860400908</v>
      </c>
      <c r="G185" s="185">
        <v>138.254504924608</v>
      </c>
      <c r="H185" s="185">
        <v>106.987019707568</v>
      </c>
      <c r="I185" s="185">
        <v>225.446030102419</v>
      </c>
      <c r="J185" s="185">
        <v>24.9912840789864</v>
      </c>
      <c r="K185" s="185">
        <v>37.6505493897062</v>
      </c>
      <c r="L185" s="185">
        <v>160.28846017858601</v>
      </c>
      <c r="M185" s="185">
        <v>19.196901814201802</v>
      </c>
      <c r="N185" s="185">
        <v>0.26941369048167801</v>
      </c>
      <c r="O185" s="185">
        <v>4.3810220873850998</v>
      </c>
      <c r="P185" s="185">
        <v>13.020607960032599</v>
      </c>
      <c r="Q185" s="185">
        <v>9.4107167260573004</v>
      </c>
      <c r="R185" s="185">
        <v>6.1052444339359297</v>
      </c>
      <c r="S185" s="185">
        <v>0.66316296881356196</v>
      </c>
      <c r="T185" s="185">
        <v>1.3280932678845601</v>
      </c>
      <c r="U185" s="185">
        <v>7.2232942663019797</v>
      </c>
      <c r="V185" s="186">
        <v>3.0895763029860301</v>
      </c>
      <c r="W185" s="186">
        <v>6.7032232147983501</v>
      </c>
      <c r="X185" s="186">
        <v>15.2960446097127</v>
      </c>
      <c r="Y185" s="186">
        <v>9.8756397650672003</v>
      </c>
      <c r="Z185" s="186">
        <v>9.0600423301610107</v>
      </c>
      <c r="AA185" s="186">
        <v>2.9653792104270398</v>
      </c>
      <c r="AB185" s="186">
        <v>2.7642799843233101</v>
      </c>
      <c r="AC185" s="186">
        <v>3.6999311229089602</v>
      </c>
      <c r="AD185" s="186">
        <v>4.9571184262274599</v>
      </c>
      <c r="AE185" s="186">
        <v>6.74008930437319</v>
      </c>
      <c r="AF185" s="186">
        <v>4.2899683333142997</v>
      </c>
      <c r="AG185" s="186">
        <v>3.5214097796705599</v>
      </c>
      <c r="AH185" s="186">
        <v>7.43632062721443</v>
      </c>
      <c r="AI185" s="186">
        <v>8.9702216932548904</v>
      </c>
      <c r="AJ185" s="186">
        <v>14.533237030391</v>
      </c>
      <c r="AK185" s="186">
        <v>14.800634526651701</v>
      </c>
      <c r="AL185" s="186">
        <v>19.288541475365601</v>
      </c>
      <c r="AM185" s="186">
        <v>8.1145773046872094</v>
      </c>
      <c r="AN185" s="186">
        <v>0.16936916184183001</v>
      </c>
      <c r="AO185" s="186">
        <v>8.5658602791942595E-2</v>
      </c>
      <c r="AP185" s="186">
        <v>4.0310915335854E-2</v>
      </c>
      <c r="AQ185" s="186">
        <v>1.48021953183755E-2</v>
      </c>
      <c r="AR185" s="186">
        <v>1.9572967084020398E-2</v>
      </c>
      <c r="AS185" s="186">
        <v>-3.7201461449231601E-2</v>
      </c>
      <c r="AT185" s="186">
        <v>-4.9003309594364698E-2</v>
      </c>
      <c r="AU185" s="186">
        <v>-4.56044011534609E-2</v>
      </c>
      <c r="AV185" s="186">
        <v>-5.2878463007465598E-2</v>
      </c>
      <c r="AW185" s="186">
        <v>2.62189045201709</v>
      </c>
      <c r="AX185" s="186">
        <v>1.91739844325305</v>
      </c>
      <c r="AY185" s="186">
        <v>2.34734367433675</v>
      </c>
      <c r="AZ185" s="186">
        <v>1.6893212930195201</v>
      </c>
      <c r="BA185" s="186">
        <v>1.7175467653488701</v>
      </c>
      <c r="BB185" s="186">
        <v>1.63509389055953</v>
      </c>
      <c r="BC185" s="186">
        <v>1.83475542663649</v>
      </c>
      <c r="BD185" s="186">
        <v>1.96183904107933</v>
      </c>
      <c r="BE185" s="186">
        <v>2.1249543542551099</v>
      </c>
      <c r="BF185" s="187">
        <v>120.11201276009</v>
      </c>
      <c r="BG185" s="187">
        <v>98.461707632017706</v>
      </c>
      <c r="BH185" s="187">
        <v>102.11791488469601</v>
      </c>
      <c r="BI185" s="187">
        <v>112.798181700979</v>
      </c>
      <c r="BJ185" s="187">
        <v>108.35732171793001</v>
      </c>
      <c r="BK185" s="187">
        <v>104.63857500359001</v>
      </c>
      <c r="BL185" s="187">
        <v>98.794123077190605</v>
      </c>
      <c r="BM185" s="187">
        <v>99.325234390077995</v>
      </c>
      <c r="BN185" s="187">
        <v>105.31355550629399</v>
      </c>
      <c r="BO185" s="186">
        <v>369.57252169040999</v>
      </c>
      <c r="BP185" s="186">
        <v>234.504701109368</v>
      </c>
      <c r="BQ185" s="186">
        <v>100.10148461017801</v>
      </c>
      <c r="BR185" s="186">
        <v>123.070831211824</v>
      </c>
      <c r="BS185" s="186">
        <v>105.50622333509099</v>
      </c>
      <c r="BT185" s="186">
        <v>74.669648548571303</v>
      </c>
      <c r="BU185" s="186">
        <v>83.231684142119093</v>
      </c>
      <c r="BV185" s="186">
        <v>112.200949858615</v>
      </c>
      <c r="BW185" s="186">
        <v>113.10280421083399</v>
      </c>
      <c r="BX185" s="186">
        <v>14.9769125991112</v>
      </c>
      <c r="BY185" s="186">
        <v>10.7391648805761</v>
      </c>
      <c r="BZ185" s="186">
        <v>7.2177168542274099</v>
      </c>
      <c r="CA185" s="186">
        <v>9.8043207048142893</v>
      </c>
      <c r="CB185" s="186">
        <v>9.3376350799206698</v>
      </c>
      <c r="CC185" s="186">
        <v>6.6653016955371402</v>
      </c>
      <c r="CD185" s="186">
        <v>6.6564284206653799</v>
      </c>
      <c r="CE185" s="186">
        <v>6.0020202133512504</v>
      </c>
      <c r="CF185" s="186">
        <v>4.99830047982935</v>
      </c>
      <c r="CG185" s="186">
        <v>5.0332876375810001</v>
      </c>
      <c r="CH185" s="186">
        <v>5.2556270546952399</v>
      </c>
      <c r="CI185" s="186">
        <v>7.5039236989987899</v>
      </c>
      <c r="CJ185" s="186">
        <v>8.3855525218949492</v>
      </c>
      <c r="CK185" s="186">
        <v>9.1111963134154301</v>
      </c>
      <c r="CL185" s="186">
        <v>8.8775814510995996</v>
      </c>
      <c r="CM185" s="186">
        <v>8.0575187085473097</v>
      </c>
      <c r="CN185" s="186">
        <v>5.5635667337446799</v>
      </c>
      <c r="CO185" s="186">
        <v>4.6697894423740296</v>
      </c>
      <c r="CP185" s="113">
        <v>17.944269545085501</v>
      </c>
      <c r="CQ185" s="113">
        <v>13.439112090903899</v>
      </c>
      <c r="CR185" s="113">
        <v>8.8672994418377193</v>
      </c>
      <c r="CS185" s="113">
        <v>6.6379964961984097</v>
      </c>
      <c r="CT185" s="113">
        <v>6.2193897300823897</v>
      </c>
      <c r="CU185" s="113">
        <v>7.8662947834247401</v>
      </c>
      <c r="CV185" s="113">
        <v>9.9612038507897491</v>
      </c>
      <c r="CW185" s="113">
        <v>13.1069608042705</v>
      </c>
      <c r="CX185" s="113">
        <v>13.0183961744954</v>
      </c>
      <c r="CY185" s="186">
        <v>0.487071305264274</v>
      </c>
      <c r="CZ185" s="186">
        <v>0.36892291148364798</v>
      </c>
      <c r="DA185" s="186">
        <v>0.24737475196174</v>
      </c>
      <c r="DB185" s="186">
        <v>0.126326399690534</v>
      </c>
      <c r="DC185" s="186">
        <v>6.6131992628126704E-2</v>
      </c>
      <c r="DD185" s="186">
        <v>2.35060936564984E-2</v>
      </c>
      <c r="DE185" s="186">
        <v>-3.10589315289561E-3</v>
      </c>
      <c r="DF185" s="186">
        <v>-2.0140065082696199E-2</v>
      </c>
      <c r="DG185" s="186">
        <v>-3.3854259714356502E-2</v>
      </c>
      <c r="DH185" s="186">
        <v>3.3343348862706002</v>
      </c>
      <c r="DI185" s="186">
        <v>2.9291882821964799</v>
      </c>
      <c r="DJ185" s="186">
        <v>2.7785609219851701</v>
      </c>
      <c r="DK185" s="186">
        <v>2.3212024683198602</v>
      </c>
      <c r="DL185" s="186">
        <v>2.0603806221742902</v>
      </c>
      <c r="DM185" s="186">
        <v>1.85735524746238</v>
      </c>
      <c r="DN185" s="186">
        <v>1.84132877013479</v>
      </c>
      <c r="DO185" s="186">
        <v>1.7688989125027701</v>
      </c>
      <c r="DP185" s="186">
        <v>1.8633449723098401</v>
      </c>
      <c r="DQ185" s="187">
        <v>113.804029325664</v>
      </c>
      <c r="DR185" s="187">
        <v>108.907429192424</v>
      </c>
      <c r="DS185" s="187">
        <v>104.91696579491401</v>
      </c>
      <c r="DT185" s="187">
        <v>108.236171550458</v>
      </c>
      <c r="DU185" s="187">
        <v>107.925377551643</v>
      </c>
      <c r="DV185" s="187">
        <v>105.07673246126799</v>
      </c>
      <c r="DW185" s="187">
        <v>105.05525217653199</v>
      </c>
      <c r="DX185" s="187">
        <v>104.398279944525</v>
      </c>
      <c r="DY185" s="187">
        <v>103.20034725651099</v>
      </c>
      <c r="DZ185" s="113">
        <v>9571</v>
      </c>
      <c r="EA185" s="113">
        <v>9648</v>
      </c>
      <c r="EB185" s="113">
        <v>9739</v>
      </c>
      <c r="EC185" s="113">
        <v>9888</v>
      </c>
      <c r="ED185" s="113">
        <v>10001</v>
      </c>
      <c r="EE185" s="113">
        <v>10285</v>
      </c>
      <c r="EF185" s="113">
        <v>10357</v>
      </c>
      <c r="EG185" s="113">
        <v>10455</v>
      </c>
      <c r="EH185" s="113">
        <v>10704</v>
      </c>
      <c r="EI185" s="112">
        <v>-5885.6346254309901</v>
      </c>
      <c r="EJ185" s="112">
        <v>-5124.5344112769499</v>
      </c>
      <c r="EK185" s="112">
        <v>-4013.3638977307701</v>
      </c>
      <c r="EL185" s="112">
        <v>-4216.6400687702298</v>
      </c>
      <c r="EM185" s="112">
        <v>-4196.9617038296201</v>
      </c>
      <c r="EN185" s="112">
        <v>-4347.4576567817203</v>
      </c>
      <c r="EO185" s="112">
        <v>-4134.0285797045499</v>
      </c>
      <c r="EP185" s="112">
        <v>-3917.9362027737898</v>
      </c>
      <c r="EQ185" s="114">
        <v>-4034.19291853513</v>
      </c>
    </row>
    <row r="186" spans="1:147" x14ac:dyDescent="0.25">
      <c r="A186" s="110" t="s">
        <v>250</v>
      </c>
      <c r="B186" s="110">
        <v>5790</v>
      </c>
      <c r="C186" s="110"/>
      <c r="D186" s="185">
        <v>7.6394510130544901</v>
      </c>
      <c r="E186" s="185">
        <v>47.616186645190602</v>
      </c>
      <c r="F186" s="185">
        <v>84.109155846365994</v>
      </c>
      <c r="G186" s="185">
        <v>93.013877908458198</v>
      </c>
      <c r="H186" s="185">
        <v>39.080088666486702</v>
      </c>
      <c r="I186" s="185">
        <v>240.635673141919</v>
      </c>
      <c r="J186" s="185">
        <v>84.475166637359905</v>
      </c>
      <c r="K186" s="185">
        <v>31.4432224407254</v>
      </c>
      <c r="L186" s="185">
        <v>105.968367466384</v>
      </c>
      <c r="M186" s="185">
        <v>1.6170320900390101</v>
      </c>
      <c r="N186" s="185">
        <v>21.5115647735911</v>
      </c>
      <c r="O186" s="185">
        <v>17.137101937088399</v>
      </c>
      <c r="P186" s="185">
        <v>14.161813964030801</v>
      </c>
      <c r="Q186" s="185">
        <v>3.4182639622337798</v>
      </c>
      <c r="R186" s="185">
        <v>16.3453477403893</v>
      </c>
      <c r="S186" s="185">
        <v>18.350481089835199</v>
      </c>
      <c r="T186" s="185">
        <v>5.8697843848040803</v>
      </c>
      <c r="U186" s="185">
        <v>15.492056905215099</v>
      </c>
      <c r="V186" s="186">
        <v>20.647825055869301</v>
      </c>
      <c r="W186" s="186">
        <v>36.531599224623498</v>
      </c>
      <c r="X186" s="186">
        <v>23.1859877209315</v>
      </c>
      <c r="Y186" s="186">
        <v>15.065236881407801</v>
      </c>
      <c r="Z186" s="186">
        <v>8.3042579696637802</v>
      </c>
      <c r="AA186" s="186">
        <v>7.5099787464126502</v>
      </c>
      <c r="AB186" s="186">
        <v>21.014245703557101</v>
      </c>
      <c r="AC186" s="186">
        <v>17.8085319456939</v>
      </c>
      <c r="AD186" s="186">
        <v>18.4170402223704</v>
      </c>
      <c r="AE186" s="186">
        <v>123.73935548745099</v>
      </c>
      <c r="AF186" s="186">
        <v>134.95774914734699</v>
      </c>
      <c r="AG186" s="186">
        <v>140.53261864178401</v>
      </c>
      <c r="AH186" s="186">
        <v>145.609071410345</v>
      </c>
      <c r="AI186" s="186">
        <v>134.871180292687</v>
      </c>
      <c r="AJ186" s="186">
        <v>111.310571729803</v>
      </c>
      <c r="AK186" s="186">
        <v>97.858970819524501</v>
      </c>
      <c r="AL186" s="186">
        <v>122.977888828212</v>
      </c>
      <c r="AM186" s="186">
        <v>107.781898539648</v>
      </c>
      <c r="AN186" s="186">
        <v>9.53842054482512E-2</v>
      </c>
      <c r="AO186" s="186">
        <v>3.8097146115255498E-2</v>
      </c>
      <c r="AP186" s="186">
        <v>-9.0937453355099701E-2</v>
      </c>
      <c r="AQ186" s="186">
        <v>0.62654184087310905</v>
      </c>
      <c r="AR186" s="186">
        <v>0.559262210592533</v>
      </c>
      <c r="AS186" s="186">
        <v>0.29932450062044202</v>
      </c>
      <c r="AT186" s="186">
        <v>-7.3772920964045197E-2</v>
      </c>
      <c r="AU186" s="186">
        <v>6.4005114737214194E-2</v>
      </c>
      <c r="AV186" s="186">
        <v>6.6065712508644098E-2</v>
      </c>
      <c r="AW186" s="186">
        <v>7.7666099644779996</v>
      </c>
      <c r="AX186" s="186">
        <v>7.5132959679652203</v>
      </c>
      <c r="AY186" s="186">
        <v>9.0249362331050396</v>
      </c>
      <c r="AZ186" s="186">
        <v>10.524223168523401</v>
      </c>
      <c r="BA186" s="186">
        <v>9.6560749795749494</v>
      </c>
      <c r="BB186" s="186">
        <v>7.9447714187934997</v>
      </c>
      <c r="BC186" s="186">
        <v>6.6152683959113103</v>
      </c>
      <c r="BD186" s="186">
        <v>8.0407077986846307</v>
      </c>
      <c r="BE186" s="186">
        <v>6.3380797513902296</v>
      </c>
      <c r="BF186" s="187">
        <v>94.291447105343806</v>
      </c>
      <c r="BG186" s="187">
        <v>116.328229246855</v>
      </c>
      <c r="BH186" s="187">
        <v>108.720706357293</v>
      </c>
      <c r="BI186" s="187">
        <v>104.454056059594</v>
      </c>
      <c r="BJ186" s="187">
        <v>94.626560237348897</v>
      </c>
      <c r="BK186" s="187">
        <v>109.528897617223</v>
      </c>
      <c r="BL186" s="187">
        <v>113.20086068454199</v>
      </c>
      <c r="BM186" s="187">
        <v>97.936558671308603</v>
      </c>
      <c r="BN186" s="187">
        <v>110.156443700566</v>
      </c>
      <c r="BO186" s="186">
        <v>62.898454015336803</v>
      </c>
      <c r="BP186" s="186">
        <v>37.3216762734613</v>
      </c>
      <c r="BQ186" s="186">
        <v>63.596343397114097</v>
      </c>
      <c r="BR186" s="186">
        <v>59.253331915411003</v>
      </c>
      <c r="BS186" s="186">
        <v>53.064011004182497</v>
      </c>
      <c r="BT186" s="186">
        <v>76.644890083821593</v>
      </c>
      <c r="BU186" s="186">
        <v>96.1288776092494</v>
      </c>
      <c r="BV186" s="186">
        <v>83.417042690393203</v>
      </c>
      <c r="BW186" s="186">
        <v>86.669717574036397</v>
      </c>
      <c r="BX186" s="186">
        <v>7.8340155719683704</v>
      </c>
      <c r="BY186" s="186">
        <v>8.0207316142653404</v>
      </c>
      <c r="BZ186" s="186">
        <v>11.9024911401181</v>
      </c>
      <c r="CA186" s="186">
        <v>11.9754932255291</v>
      </c>
      <c r="CB186" s="186">
        <v>11.8120313096299</v>
      </c>
      <c r="CC186" s="186">
        <v>14.635481244152601</v>
      </c>
      <c r="CD186" s="186">
        <v>14.1577457334978</v>
      </c>
      <c r="CE186" s="186">
        <v>11.968371340065399</v>
      </c>
      <c r="CF186" s="186">
        <v>12.3524601207282</v>
      </c>
      <c r="CG186" s="186">
        <v>13.501382479025001</v>
      </c>
      <c r="CH186" s="186">
        <v>20.273183821157101</v>
      </c>
      <c r="CI186" s="186">
        <v>19.684762379411001</v>
      </c>
      <c r="CJ186" s="186">
        <v>20.775548581696</v>
      </c>
      <c r="CK186" s="186">
        <v>21.450399087710199</v>
      </c>
      <c r="CL186" s="186">
        <v>19.020912862949899</v>
      </c>
      <c r="CM186" s="186">
        <v>15.421694586675899</v>
      </c>
      <c r="CN186" s="186">
        <v>14.291626879350501</v>
      </c>
      <c r="CO186" s="186">
        <v>15.0639112428044</v>
      </c>
      <c r="CP186" s="113">
        <v>80.507318276117701</v>
      </c>
      <c r="CQ186" s="113">
        <v>96.830900568873901</v>
      </c>
      <c r="CR186" s="113">
        <v>109.575344999454</v>
      </c>
      <c r="CS186" s="113">
        <v>123.76063019562901</v>
      </c>
      <c r="CT186" s="113">
        <v>136.11984844184599</v>
      </c>
      <c r="CU186" s="113">
        <v>132.95983787906201</v>
      </c>
      <c r="CV186" s="113">
        <v>124.75668227773799</v>
      </c>
      <c r="CW186" s="113">
        <v>121.241489440047</v>
      </c>
      <c r="CX186" s="113">
        <v>114.00127378936899</v>
      </c>
      <c r="CY186" s="186">
        <v>0.330038690338748</v>
      </c>
      <c r="CZ186" s="186">
        <v>0.19106064195359199</v>
      </c>
      <c r="DA186" s="186">
        <v>0.14907063728029599</v>
      </c>
      <c r="DB186" s="186">
        <v>0.24084076226494999</v>
      </c>
      <c r="DC186" s="186">
        <v>0.24012273764103301</v>
      </c>
      <c r="DD186" s="186">
        <v>0.279086378543904</v>
      </c>
      <c r="DE186" s="186">
        <v>0.246201054104634</v>
      </c>
      <c r="DF186" s="186">
        <v>0.27907714459618199</v>
      </c>
      <c r="DG186" s="186">
        <v>0.17122399921398701</v>
      </c>
      <c r="DH186" s="186">
        <v>7.2563791331784699</v>
      </c>
      <c r="DI186" s="186">
        <v>7.4193762174098401</v>
      </c>
      <c r="DJ186" s="186">
        <v>8.2054004224751793</v>
      </c>
      <c r="DK186" s="186">
        <v>8.7859801027747597</v>
      </c>
      <c r="DL186" s="186">
        <v>8.9002678192942195</v>
      </c>
      <c r="DM186" s="186">
        <v>8.8969922961107297</v>
      </c>
      <c r="DN186" s="186">
        <v>8.6511798343993203</v>
      </c>
      <c r="DO186" s="186">
        <v>8.4588708694018493</v>
      </c>
      <c r="DP186" s="186">
        <v>7.63083568941894</v>
      </c>
      <c r="DQ186" s="187">
        <v>100.915989336522</v>
      </c>
      <c r="DR186" s="187">
        <v>100.798745425671</v>
      </c>
      <c r="DS186" s="187">
        <v>104.000008121486</v>
      </c>
      <c r="DT186" s="187">
        <v>103.552207161384</v>
      </c>
      <c r="DU186" s="187">
        <v>103.254463205547</v>
      </c>
      <c r="DV186" s="187">
        <v>106.402873034503</v>
      </c>
      <c r="DW186" s="187">
        <v>106.10391071146501</v>
      </c>
      <c r="DX186" s="187">
        <v>103.937762815843</v>
      </c>
      <c r="DY186" s="187">
        <v>105.14456415714299</v>
      </c>
      <c r="DZ186" s="113">
        <v>453</v>
      </c>
      <c r="EA186" s="113">
        <v>444</v>
      </c>
      <c r="EB186" s="113">
        <v>444</v>
      </c>
      <c r="EC186" s="113">
        <v>449</v>
      </c>
      <c r="ED186" s="113">
        <v>477</v>
      </c>
      <c r="EE186" s="113">
        <v>492</v>
      </c>
      <c r="EF186" s="113">
        <v>538</v>
      </c>
      <c r="EG186" s="113">
        <v>538</v>
      </c>
      <c r="EH186" s="113">
        <v>547</v>
      </c>
      <c r="EI186" s="112">
        <v>1310.2141280353201</v>
      </c>
      <c r="EJ186" s="112">
        <v>2328.2770270270298</v>
      </c>
      <c r="EK186" s="112">
        <v>2470.6576576576599</v>
      </c>
      <c r="EL186" s="112">
        <v>2485.47438752784</v>
      </c>
      <c r="EM186" s="112">
        <v>2542.2285115303998</v>
      </c>
      <c r="EN186" s="112">
        <v>2064.9796747967498</v>
      </c>
      <c r="EO186" s="112">
        <v>2025.2843866170999</v>
      </c>
      <c r="EP186" s="112">
        <v>2468.1728624535299</v>
      </c>
      <c r="EQ186" s="114">
        <v>2392.19926873857</v>
      </c>
    </row>
    <row r="187" spans="1:147" x14ac:dyDescent="0.25">
      <c r="A187" s="110" t="s">
        <v>249</v>
      </c>
      <c r="B187" s="110">
        <v>5430</v>
      </c>
      <c r="C187" s="110"/>
      <c r="D187" s="185">
        <v>-293.76405660377497</v>
      </c>
      <c r="E187" s="185">
        <v>-83.499060344252101</v>
      </c>
      <c r="F187" s="185">
        <v>42.9337928212124</v>
      </c>
      <c r="G187" s="185">
        <v>100</v>
      </c>
      <c r="H187" s="185">
        <v>-15.718124647547301</v>
      </c>
      <c r="I187" s="185">
        <v>49.094807531541797</v>
      </c>
      <c r="J187" s="185">
        <v>51.265085014822397</v>
      </c>
      <c r="K187" s="185">
        <v>-38.637466735440597</v>
      </c>
      <c r="L187" s="185">
        <v>4445.1571329783301</v>
      </c>
      <c r="M187" s="185">
        <v>-2.44866889654199</v>
      </c>
      <c r="N187" s="185">
        <v>-18.841560798886299</v>
      </c>
      <c r="O187" s="185">
        <v>14.2660965659566</v>
      </c>
      <c r="P187" s="185">
        <v>22.561105454739</v>
      </c>
      <c r="Q187" s="185">
        <v>-1.6765029045517501</v>
      </c>
      <c r="R187" s="185">
        <v>5.1811604166093801</v>
      </c>
      <c r="S187" s="185">
        <v>4.0033840129969196</v>
      </c>
      <c r="T187" s="185">
        <v>-5.4238084256364001</v>
      </c>
      <c r="U187" s="185">
        <v>19.262839685401499</v>
      </c>
      <c r="V187" s="186">
        <v>0.807059870423112</v>
      </c>
      <c r="W187" s="186">
        <v>17.637639033781799</v>
      </c>
      <c r="X187" s="186">
        <v>28.4400359983306</v>
      </c>
      <c r="Y187" s="186">
        <v>0.82167527345679003</v>
      </c>
      <c r="Z187" s="186">
        <v>10.164097813512999</v>
      </c>
      <c r="AA187" s="186">
        <v>11.5597561035182</v>
      </c>
      <c r="AB187" s="186">
        <v>8.2957388400673207</v>
      </c>
      <c r="AC187" s="186">
        <v>12.9804653618679</v>
      </c>
      <c r="AD187" s="186">
        <v>6.3193413725317003</v>
      </c>
      <c r="AE187" s="186">
        <v>127.720568879962</v>
      </c>
      <c r="AF187" s="186">
        <v>185.21425580890201</v>
      </c>
      <c r="AG187" s="186">
        <v>174.24615783403399</v>
      </c>
      <c r="AH187" s="186">
        <v>206.45740301007899</v>
      </c>
      <c r="AI187" s="186">
        <v>221.66162720389099</v>
      </c>
      <c r="AJ187" s="186">
        <v>216.35458259631099</v>
      </c>
      <c r="AK187" s="186">
        <v>217.597776975177</v>
      </c>
      <c r="AL187" s="186">
        <v>226.97565554125799</v>
      </c>
      <c r="AM187" s="186">
        <v>200.78924412560599</v>
      </c>
      <c r="AN187" s="186">
        <v>2.7928345598769302</v>
      </c>
      <c r="AO187" s="186">
        <v>3.5162278731574301</v>
      </c>
      <c r="AP187" s="186">
        <v>2.3812499961384201</v>
      </c>
      <c r="AQ187" s="186">
        <v>3.0537540854860699</v>
      </c>
      <c r="AR187" s="186">
        <v>3.0604287168091702</v>
      </c>
      <c r="AS187" s="186">
        <v>2.96315754745418</v>
      </c>
      <c r="AT187" s="186">
        <v>1.7546023287938599</v>
      </c>
      <c r="AU187" s="186">
        <v>1.03456483236873</v>
      </c>
      <c r="AV187" s="186">
        <v>1.44457811112004</v>
      </c>
      <c r="AW187" s="186">
        <v>4.6987470735193702</v>
      </c>
      <c r="AX187" s="186">
        <v>5.5425595649861101</v>
      </c>
      <c r="AY187" s="186">
        <v>3.14850525358839</v>
      </c>
      <c r="AZ187" s="186">
        <v>7.7129037640338396</v>
      </c>
      <c r="BA187" s="186">
        <v>4.6794484664642102</v>
      </c>
      <c r="BB187" s="186">
        <v>5.8635007898025098</v>
      </c>
      <c r="BC187" s="186">
        <v>4.5981034408131896</v>
      </c>
      <c r="BD187" s="186">
        <v>3.8796667670172802</v>
      </c>
      <c r="BE187" s="186">
        <v>4.3160586834934902</v>
      </c>
      <c r="BF187" s="187">
        <v>95.827130146099606</v>
      </c>
      <c r="BG187" s="187">
        <v>82.734981221999504</v>
      </c>
      <c r="BH187" s="187">
        <v>115.605405845769</v>
      </c>
      <c r="BI187" s="187">
        <v>121.805603552511</v>
      </c>
      <c r="BJ187" s="187">
        <v>96.809610937586896</v>
      </c>
      <c r="BK187" s="187">
        <v>102.33403390880299</v>
      </c>
      <c r="BL187" s="187">
        <v>101.173507107563</v>
      </c>
      <c r="BM187" s="187">
        <v>92.362637017772002</v>
      </c>
      <c r="BN187" s="187">
        <v>119.604844207282</v>
      </c>
      <c r="BO187" s="186">
        <v>140.894171334003</v>
      </c>
      <c r="BP187" s="186">
        <v>6.4489885373781899</v>
      </c>
      <c r="BQ187" s="186">
        <v>14.4259199000288</v>
      </c>
      <c r="BR187" s="186">
        <v>46.395725961997201</v>
      </c>
      <c r="BS187" s="186">
        <v>26.4283205565693</v>
      </c>
      <c r="BT187" s="186">
        <v>32.944738016716997</v>
      </c>
      <c r="BU187" s="186">
        <v>69.781210031526598</v>
      </c>
      <c r="BV187" s="186">
        <v>59.455829773312999</v>
      </c>
      <c r="BW187" s="186">
        <v>54.715831427494201</v>
      </c>
      <c r="BX187" s="186">
        <v>5.9285412412910201</v>
      </c>
      <c r="BY187" s="186">
        <v>0.49397164236528601</v>
      </c>
      <c r="BZ187" s="186">
        <v>2.0801766382369999</v>
      </c>
      <c r="CA187" s="186">
        <v>6.3886818855548402</v>
      </c>
      <c r="CB187" s="186">
        <v>3.6611339181745599</v>
      </c>
      <c r="CC187" s="186">
        <v>5.2520190402774896</v>
      </c>
      <c r="CD187" s="186">
        <v>9.2253567207737799</v>
      </c>
      <c r="CE187" s="186">
        <v>5.0618338501070301</v>
      </c>
      <c r="CF187" s="186">
        <v>4.6551059481797799</v>
      </c>
      <c r="CG187" s="186">
        <v>4.8918829101969896</v>
      </c>
      <c r="CH187" s="186">
        <v>8.1466192350290001</v>
      </c>
      <c r="CI187" s="186">
        <v>13.849535065096299</v>
      </c>
      <c r="CJ187" s="186">
        <v>14.0145310787517</v>
      </c>
      <c r="CK187" s="186">
        <v>13.3873320383584</v>
      </c>
      <c r="CL187" s="186">
        <v>15.4835722523394</v>
      </c>
      <c r="CM187" s="186">
        <v>13.5893587194986</v>
      </c>
      <c r="CN187" s="186">
        <v>9.3106955099845496</v>
      </c>
      <c r="CO187" s="186">
        <v>10.033813467532999</v>
      </c>
      <c r="CP187" s="113">
        <v>131.71122910540799</v>
      </c>
      <c r="CQ187" s="113">
        <v>139.70523858498501</v>
      </c>
      <c r="CR187" s="113">
        <v>149.10128721967999</v>
      </c>
      <c r="CS187" s="113">
        <v>163.899401968913</v>
      </c>
      <c r="CT187" s="113">
        <v>181.548570823886</v>
      </c>
      <c r="CU187" s="113">
        <v>199.825963205931</v>
      </c>
      <c r="CV187" s="113">
        <v>205.79734901790701</v>
      </c>
      <c r="CW187" s="113">
        <v>217.72324270160399</v>
      </c>
      <c r="CX187" s="113">
        <v>216.281815239053</v>
      </c>
      <c r="CY187" s="186">
        <v>3.3815678355544798</v>
      </c>
      <c r="CZ187" s="186">
        <v>3.2871361587558501</v>
      </c>
      <c r="DA187" s="186">
        <v>2.97636523136467</v>
      </c>
      <c r="DB187" s="186">
        <v>2.8794406699470398</v>
      </c>
      <c r="DC187" s="186">
        <v>2.9240820605124598</v>
      </c>
      <c r="DD187" s="186">
        <v>2.9595348824799399</v>
      </c>
      <c r="DE187" s="186">
        <v>2.63056651348038</v>
      </c>
      <c r="DF187" s="186">
        <v>2.3713405853223901</v>
      </c>
      <c r="DG187" s="186">
        <v>2.0318231989300801</v>
      </c>
      <c r="DH187" s="186">
        <v>8.9421233569746299</v>
      </c>
      <c r="DI187" s="186">
        <v>7.2851930494033503</v>
      </c>
      <c r="DJ187" s="186">
        <v>6.6563726541667396</v>
      </c>
      <c r="DK187" s="186">
        <v>7.2326616964760104</v>
      </c>
      <c r="DL187" s="186">
        <v>5.0735298024234003</v>
      </c>
      <c r="DM187" s="186">
        <v>5.3097671183956301</v>
      </c>
      <c r="DN187" s="186">
        <v>5.1322588373990401</v>
      </c>
      <c r="DO187" s="186">
        <v>5.3640941106527</v>
      </c>
      <c r="DP187" s="186">
        <v>4.6637126461351803</v>
      </c>
      <c r="DQ187" s="187">
        <v>100.36934485619901</v>
      </c>
      <c r="DR187" s="187">
        <v>96.614544015459202</v>
      </c>
      <c r="DS187" s="187">
        <v>98.4253607784472</v>
      </c>
      <c r="DT187" s="187">
        <v>102.07775270202301</v>
      </c>
      <c r="DU187" s="187">
        <v>101.534888879273</v>
      </c>
      <c r="DV187" s="187">
        <v>102.98850690333001</v>
      </c>
      <c r="DW187" s="187">
        <v>107.208328193189</v>
      </c>
      <c r="DX187" s="187">
        <v>102.11279576628</v>
      </c>
      <c r="DY187" s="187">
        <v>102.064995837504</v>
      </c>
      <c r="DZ187" s="113">
        <v>438</v>
      </c>
      <c r="EA187" s="113">
        <v>444</v>
      </c>
      <c r="EB187" s="113">
        <v>448</v>
      </c>
      <c r="EC187" s="113">
        <v>430</v>
      </c>
      <c r="ED187" s="113">
        <v>455</v>
      </c>
      <c r="EE187" s="113">
        <v>463</v>
      </c>
      <c r="EF187" s="113">
        <v>472</v>
      </c>
      <c r="EG187" s="113">
        <v>481</v>
      </c>
      <c r="EH187" s="113">
        <v>485</v>
      </c>
      <c r="EI187" s="112">
        <v>-211.43378995433801</v>
      </c>
      <c r="EJ187" s="112">
        <v>1793.1013513513501</v>
      </c>
      <c r="EK187" s="112">
        <v>3158.859375</v>
      </c>
      <c r="EL187" s="112">
        <v>2014.98372093023</v>
      </c>
      <c r="EM187" s="112">
        <v>2490.11868131868</v>
      </c>
      <c r="EN187" s="112">
        <v>2725.5831533477299</v>
      </c>
      <c r="EO187" s="112">
        <v>2863.8474576271201</v>
      </c>
      <c r="EP187" s="112">
        <v>3764.6798336798302</v>
      </c>
      <c r="EQ187" s="114">
        <v>2716.6082474226801</v>
      </c>
    </row>
    <row r="188" spans="1:147" x14ac:dyDescent="0.25">
      <c r="A188" s="110" t="s">
        <v>248</v>
      </c>
      <c r="B188" s="110">
        <v>5919</v>
      </c>
      <c r="C188" s="110"/>
      <c r="D188" s="185">
        <v>22.634132784102601</v>
      </c>
      <c r="E188" s="185">
        <v>30.5549545714135</v>
      </c>
      <c r="F188" s="185">
        <v>155.30526984126999</v>
      </c>
      <c r="G188" s="185">
        <v>253.71890476190501</v>
      </c>
      <c r="H188" s="185">
        <v>-60.5376458305293</v>
      </c>
      <c r="I188" s="185">
        <v>616.93061474055196</v>
      </c>
      <c r="J188" s="185">
        <v>36.471080248875701</v>
      </c>
      <c r="K188" s="185">
        <v>2.3195583839571401</v>
      </c>
      <c r="L188" s="185">
        <v>259.89503435697202</v>
      </c>
      <c r="M188" s="185">
        <v>2.6561727501555601</v>
      </c>
      <c r="N188" s="185">
        <v>5.4058115761888796</v>
      </c>
      <c r="O188" s="185">
        <v>12.6271579806837</v>
      </c>
      <c r="P188" s="185">
        <v>18.809600298739401</v>
      </c>
      <c r="Q188" s="185">
        <v>-3.1722805374797698</v>
      </c>
      <c r="R188" s="185">
        <v>19.968269799756399</v>
      </c>
      <c r="S188" s="185">
        <v>10.723061063482101</v>
      </c>
      <c r="T188" s="185">
        <v>0.18810441489518401</v>
      </c>
      <c r="U188" s="185">
        <v>11.1393145042043</v>
      </c>
      <c r="V188" s="186">
        <v>11.0161122942574</v>
      </c>
      <c r="W188" s="186">
        <v>15.7561945614775</v>
      </c>
      <c r="X188" s="186">
        <v>8.5133539073019708</v>
      </c>
      <c r="Y188" s="186">
        <v>8.3670867071101807</v>
      </c>
      <c r="Z188" s="186">
        <v>5.9264365761938302</v>
      </c>
      <c r="AA188" s="186">
        <v>3.8870849416514202</v>
      </c>
      <c r="AB188" s="186">
        <v>25.451795813775799</v>
      </c>
      <c r="AC188" s="186">
        <v>7.5135561440670804</v>
      </c>
      <c r="AD188" s="186">
        <v>4.601427406699</v>
      </c>
      <c r="AE188" s="186">
        <v>131.48338696482301</v>
      </c>
      <c r="AF188" s="186">
        <v>125.92648803010999</v>
      </c>
      <c r="AG188" s="186">
        <v>112.413353707121</v>
      </c>
      <c r="AH188" s="186">
        <v>94.564698130247393</v>
      </c>
      <c r="AI188" s="186">
        <v>103.257914228487</v>
      </c>
      <c r="AJ188" s="186">
        <v>110.186509779768</v>
      </c>
      <c r="AK188" s="186">
        <v>101.055378999981</v>
      </c>
      <c r="AL188" s="186">
        <v>82.855900489202</v>
      </c>
      <c r="AM188" s="186">
        <v>75.279172992988507</v>
      </c>
      <c r="AN188" s="186">
        <v>2.6892479961822602</v>
      </c>
      <c r="AO188" s="186">
        <v>2.6842679649082699</v>
      </c>
      <c r="AP188" s="186">
        <v>2.3680970513677</v>
      </c>
      <c r="AQ188" s="186">
        <v>1.8862786244999501</v>
      </c>
      <c r="AR188" s="186">
        <v>1.7480457405765299</v>
      </c>
      <c r="AS188" s="186">
        <v>1.3757351554541399</v>
      </c>
      <c r="AT188" s="186">
        <v>1.6536189795380301</v>
      </c>
      <c r="AU188" s="186">
        <v>1.19899360993505</v>
      </c>
      <c r="AV188" s="186">
        <v>1.13250763956863</v>
      </c>
      <c r="AW188" s="186">
        <v>10.299175160954899</v>
      </c>
      <c r="AX188" s="186">
        <v>11.1347900563089</v>
      </c>
      <c r="AY188" s="186">
        <v>8.6832473662704306</v>
      </c>
      <c r="AZ188" s="186">
        <v>7.64454261491327</v>
      </c>
      <c r="BA188" s="186">
        <v>8.5496570102608</v>
      </c>
      <c r="BB188" s="186">
        <v>7.4305708973615996</v>
      </c>
      <c r="BC188" s="186">
        <v>8.0144936387391592</v>
      </c>
      <c r="BD188" s="186">
        <v>7.6116348966653904</v>
      </c>
      <c r="BE188" s="186">
        <v>7.2366361888192898</v>
      </c>
      <c r="BF188" s="187">
        <v>95.280059271279399</v>
      </c>
      <c r="BG188" s="187">
        <v>97.045236925768293</v>
      </c>
      <c r="BH188" s="187">
        <v>106.737264943995</v>
      </c>
      <c r="BI188" s="187">
        <v>115.010426495967</v>
      </c>
      <c r="BJ188" s="187">
        <v>90.930664449012994</v>
      </c>
      <c r="BK188" s="187">
        <v>116.162161763445</v>
      </c>
      <c r="BL188" s="187">
        <v>104.561155388407</v>
      </c>
      <c r="BM188" s="187">
        <v>94.140191212402598</v>
      </c>
      <c r="BN188" s="187">
        <v>105.302156348281</v>
      </c>
      <c r="BO188" s="186">
        <v>132.14303457409301</v>
      </c>
      <c r="BP188" s="186">
        <v>87.472025985208802</v>
      </c>
      <c r="BQ188" s="186">
        <v>173.76680511913099</v>
      </c>
      <c r="BR188" s="186">
        <v>173.47733682395301</v>
      </c>
      <c r="BS188" s="186">
        <v>74.715654614891093</v>
      </c>
      <c r="BT188" s="186">
        <v>140.637896596437</v>
      </c>
      <c r="BU188" s="186">
        <v>110.73469551680201</v>
      </c>
      <c r="BV188" s="186">
        <v>86.852356574738593</v>
      </c>
      <c r="BW188" s="186">
        <v>81.494396843250399</v>
      </c>
      <c r="BX188" s="186">
        <v>14.1514996641318</v>
      </c>
      <c r="BY188" s="186">
        <v>10.328501553996601</v>
      </c>
      <c r="BZ188" s="186">
        <v>14.902822284790201</v>
      </c>
      <c r="CA188" s="186">
        <v>16.511067830003999</v>
      </c>
      <c r="CB188" s="186">
        <v>7.31193592963906</v>
      </c>
      <c r="CC188" s="186">
        <v>11.108189370612701</v>
      </c>
      <c r="CD188" s="186">
        <v>11.9791568105894</v>
      </c>
      <c r="CE188" s="186">
        <v>9.2546654191794904</v>
      </c>
      <c r="CF188" s="186">
        <v>8.0209405660660504</v>
      </c>
      <c r="CG188" s="186">
        <v>11.690642493477201</v>
      </c>
      <c r="CH188" s="186">
        <v>12.2132237273615</v>
      </c>
      <c r="CI188" s="186">
        <v>9.7862820753753006</v>
      </c>
      <c r="CJ188" s="186">
        <v>10.288281636776</v>
      </c>
      <c r="CK188" s="186">
        <v>9.84492859447003</v>
      </c>
      <c r="CL188" s="186">
        <v>8.4048801412039502</v>
      </c>
      <c r="CM188" s="186">
        <v>11.371248255396001</v>
      </c>
      <c r="CN188" s="186">
        <v>10.901634639352601</v>
      </c>
      <c r="CO188" s="186">
        <v>10.044444423329701</v>
      </c>
      <c r="CP188" s="113">
        <v>124.414563080313</v>
      </c>
      <c r="CQ188" s="113">
        <v>120.125316083017</v>
      </c>
      <c r="CR188" s="113">
        <v>119.80004659226999</v>
      </c>
      <c r="CS188" s="113">
        <v>115.531443717621</v>
      </c>
      <c r="CT188" s="113">
        <v>112.52071958236699</v>
      </c>
      <c r="CU188" s="113">
        <v>108.807396947111</v>
      </c>
      <c r="CV188" s="113">
        <v>104.305476969268</v>
      </c>
      <c r="CW188" s="113">
        <v>98.216307926181699</v>
      </c>
      <c r="CX188" s="113">
        <v>93.911353032429204</v>
      </c>
      <c r="CY188" s="186">
        <v>2.5300244407911201</v>
      </c>
      <c r="CZ188" s="186">
        <v>2.6674362763166202</v>
      </c>
      <c r="DA188" s="186">
        <v>2.4962999816976401</v>
      </c>
      <c r="DB188" s="186">
        <v>2.3644133895965598</v>
      </c>
      <c r="DC188" s="186">
        <v>2.2446254983039999</v>
      </c>
      <c r="DD188" s="186">
        <v>1.96319967513333</v>
      </c>
      <c r="DE188" s="186">
        <v>1.7771642983371001</v>
      </c>
      <c r="DF188" s="186">
        <v>1.5521441380032499</v>
      </c>
      <c r="DG188" s="186">
        <v>1.40461355298716</v>
      </c>
      <c r="DH188" s="186">
        <v>9.4657197796137194</v>
      </c>
      <c r="DI188" s="186">
        <v>10.2029146008101</v>
      </c>
      <c r="DJ188" s="186">
        <v>9.7531362970469093</v>
      </c>
      <c r="DK188" s="186">
        <v>9.1599731246869691</v>
      </c>
      <c r="DL188" s="186">
        <v>9.1824761909618395</v>
      </c>
      <c r="DM188" s="186">
        <v>8.5783958755000693</v>
      </c>
      <c r="DN188" s="186">
        <v>8.03190066958107</v>
      </c>
      <c r="DO188" s="186">
        <v>7.8320696925143896</v>
      </c>
      <c r="DP188" s="186">
        <v>7.7362218581079896</v>
      </c>
      <c r="DQ188" s="187">
        <v>107.776975672245</v>
      </c>
      <c r="DR188" s="187">
        <v>102.87327445240599</v>
      </c>
      <c r="DS188" s="187">
        <v>108.278996911722</v>
      </c>
      <c r="DT188" s="187">
        <v>110.760993266847</v>
      </c>
      <c r="DU188" s="187">
        <v>100.375489889223</v>
      </c>
      <c r="DV188" s="187">
        <v>104.70435973169501</v>
      </c>
      <c r="DW188" s="187">
        <v>106.072007688547</v>
      </c>
      <c r="DX188" s="187">
        <v>103.065943714574</v>
      </c>
      <c r="DY188" s="187">
        <v>101.718361089184</v>
      </c>
      <c r="DZ188" s="113">
        <v>547</v>
      </c>
      <c r="EA188" s="113">
        <v>552</v>
      </c>
      <c r="EB188" s="113">
        <v>581</v>
      </c>
      <c r="EC188" s="113">
        <v>614</v>
      </c>
      <c r="ED188" s="113">
        <v>617</v>
      </c>
      <c r="EE188" s="113">
        <v>611</v>
      </c>
      <c r="EF188" s="113">
        <v>601</v>
      </c>
      <c r="EG188" s="113">
        <v>651</v>
      </c>
      <c r="EH188" s="113">
        <v>655</v>
      </c>
      <c r="EI188" s="112">
        <v>-1695.7020109689199</v>
      </c>
      <c r="EJ188" s="112">
        <v>-1182.7119565217399</v>
      </c>
      <c r="EK188" s="112">
        <v>-1303.5851979346</v>
      </c>
      <c r="EL188" s="112">
        <v>-1706.69706840391</v>
      </c>
      <c r="EM188" s="112">
        <v>-1340.7779578606201</v>
      </c>
      <c r="EN188" s="112">
        <v>-2189.6955810147301</v>
      </c>
      <c r="EO188" s="112">
        <v>-1344.89683860233</v>
      </c>
      <c r="EP188" s="112">
        <v>-857.462365591398</v>
      </c>
      <c r="EQ188" s="114">
        <v>-1186.5633587786299</v>
      </c>
    </row>
    <row r="189" spans="1:147" x14ac:dyDescent="0.25">
      <c r="A189" s="110" t="s">
        <v>247</v>
      </c>
      <c r="B189" s="110">
        <v>5562</v>
      </c>
      <c r="C189" s="110"/>
      <c r="D189" s="185">
        <v>100</v>
      </c>
      <c r="E189" s="185">
        <v>23983.668000000001</v>
      </c>
      <c r="F189" s="185">
        <v>100</v>
      </c>
      <c r="G189" s="185">
        <v>100</v>
      </c>
      <c r="H189" s="185">
        <v>100</v>
      </c>
      <c r="I189" s="185">
        <v>100</v>
      </c>
      <c r="J189" s="185">
        <v>599.82110750331003</v>
      </c>
      <c r="K189" s="185">
        <v>208.3997</v>
      </c>
      <c r="L189" s="185">
        <v>100</v>
      </c>
      <c r="M189" s="185">
        <v>9.0239116214841193</v>
      </c>
      <c r="N189" s="185">
        <v>20.8093358205718</v>
      </c>
      <c r="O189" s="185">
        <v>19.622959463412698</v>
      </c>
      <c r="P189" s="185">
        <v>17.9417256808653</v>
      </c>
      <c r="Q189" s="185">
        <v>16.536342981805898</v>
      </c>
      <c r="R189" s="185">
        <v>18.616799870020301</v>
      </c>
      <c r="S189" s="185">
        <v>15.8441547476317</v>
      </c>
      <c r="T189" s="185">
        <v>18.576127358784898</v>
      </c>
      <c r="U189" s="185">
        <v>12.2930238299639</v>
      </c>
      <c r="V189" s="186">
        <v>0</v>
      </c>
      <c r="W189" s="186">
        <v>0.10944358008337</v>
      </c>
      <c r="X189" s="186">
        <v>0</v>
      </c>
      <c r="Y189" s="186">
        <v>0</v>
      </c>
      <c r="Z189" s="186">
        <v>0</v>
      </c>
      <c r="AA189" s="186">
        <v>0</v>
      </c>
      <c r="AB189" s="186">
        <v>3.04326496016659</v>
      </c>
      <c r="AC189" s="186">
        <v>9.8670920786672305</v>
      </c>
      <c r="AD189" s="186">
        <v>0</v>
      </c>
      <c r="AE189" s="186">
        <v>9.2303202939311895</v>
      </c>
      <c r="AF189" s="186">
        <v>6.5940769848770397</v>
      </c>
      <c r="AG189" s="186">
        <v>4.4143411292816497</v>
      </c>
      <c r="AH189" s="186">
        <v>2.18440496570916</v>
      </c>
      <c r="AI189" s="186">
        <v>0</v>
      </c>
      <c r="AJ189" s="186">
        <v>0</v>
      </c>
      <c r="AK189" s="186">
        <v>0</v>
      </c>
      <c r="AL189" s="186">
        <v>0</v>
      </c>
      <c r="AM189" s="186">
        <v>0</v>
      </c>
      <c r="AN189" s="186">
        <v>-0.78733723611141104</v>
      </c>
      <c r="AO189" s="186">
        <v>-0.79530468401235099</v>
      </c>
      <c r="AP189" s="186">
        <v>-0.77705016278583605</v>
      </c>
      <c r="AQ189" s="186">
        <v>-1.1219967096167101</v>
      </c>
      <c r="AR189" s="186">
        <v>-0.94576435399152803</v>
      </c>
      <c r="AS189" s="186">
        <v>-2.2159537977971202</v>
      </c>
      <c r="AT189" s="186">
        <v>-0.96351541018009801</v>
      </c>
      <c r="AU189" s="186">
        <v>-0.868403130245198</v>
      </c>
      <c r="AV189" s="186">
        <v>-1.0207787046027801</v>
      </c>
      <c r="AW189" s="186">
        <v>4.8488180738392899</v>
      </c>
      <c r="AX189" s="186">
        <v>2.83143765767002</v>
      </c>
      <c r="AY189" s="186">
        <v>0.29150066612758002</v>
      </c>
      <c r="AZ189" s="186">
        <v>5.4381113944711101E-3</v>
      </c>
      <c r="BA189" s="186">
        <v>-0.28284611831165002</v>
      </c>
      <c r="BB189" s="186">
        <v>-1.9064783880168601</v>
      </c>
      <c r="BC189" s="186">
        <v>-0.68207419418067705</v>
      </c>
      <c r="BD189" s="186">
        <v>11.0567879321557</v>
      </c>
      <c r="BE189" s="186">
        <v>-1.0207787046027801</v>
      </c>
      <c r="BF189" s="187">
        <v>103.50665303203699</v>
      </c>
      <c r="BG189" s="187">
        <v>120.747409568525</v>
      </c>
      <c r="BH189" s="187">
        <v>122.78135538798099</v>
      </c>
      <c r="BI189" s="187">
        <v>120.212896105311</v>
      </c>
      <c r="BJ189" s="187">
        <v>118.86848555653501</v>
      </c>
      <c r="BK189" s="187">
        <v>122.41003172389399</v>
      </c>
      <c r="BL189" s="187">
        <v>118.43103717656599</v>
      </c>
      <c r="BM189" s="187">
        <v>107.124780859623</v>
      </c>
      <c r="BN189" s="187">
        <v>114.015977113004</v>
      </c>
      <c r="BO189" s="186">
        <v>100</v>
      </c>
      <c r="BP189" s="186">
        <v>80404.08</v>
      </c>
      <c r="BQ189" s="186">
        <v>106784.46799999999</v>
      </c>
      <c r="BR189" s="186">
        <v>103515.38400000001</v>
      </c>
      <c r="BS189" s="186">
        <v>98641.707999999999</v>
      </c>
      <c r="BT189" s="186">
        <v>112771.228</v>
      </c>
      <c r="BU189" s="186">
        <v>2964.8342527455802</v>
      </c>
      <c r="BV189" s="186">
        <v>723.04407520275504</v>
      </c>
      <c r="BW189" s="186">
        <v>705.00063157721002</v>
      </c>
      <c r="BX189" s="186">
        <v>12.026250538898999</v>
      </c>
      <c r="BY189" s="186">
        <v>15.2901412665859</v>
      </c>
      <c r="BZ189" s="186">
        <v>19.618113590327301</v>
      </c>
      <c r="CA189" s="186">
        <v>18.602405849038298</v>
      </c>
      <c r="CB189" s="186">
        <v>16.8394141446649</v>
      </c>
      <c r="CC189" s="186">
        <v>18.6411757384029</v>
      </c>
      <c r="CD189" s="186">
        <v>17.61651003863</v>
      </c>
      <c r="CE189" s="186">
        <v>17.463358230661399</v>
      </c>
      <c r="CF189" s="186">
        <v>16.301679843605701</v>
      </c>
      <c r="CG189" s="186">
        <v>0</v>
      </c>
      <c r="CH189" s="186">
        <v>2.2444088319606301E-2</v>
      </c>
      <c r="CI189" s="186">
        <v>2.2850289859354399E-2</v>
      </c>
      <c r="CJ189" s="186">
        <v>2.2072766928740599E-2</v>
      </c>
      <c r="CK189" s="186">
        <v>2.05238915419713E-2</v>
      </c>
      <c r="CL189" s="186">
        <v>2.0313375582662802E-2</v>
      </c>
      <c r="CM189" s="186">
        <v>0.71607450338051803</v>
      </c>
      <c r="CN189" s="186">
        <v>2.8430854387651801</v>
      </c>
      <c r="CO189" s="186">
        <v>2.68838095498776</v>
      </c>
      <c r="CP189" s="113">
        <v>15.740133513161</v>
      </c>
      <c r="CQ189" s="113">
        <v>12.665071329149299</v>
      </c>
      <c r="CR189" s="113">
        <v>9.5165364683837002</v>
      </c>
      <c r="CS189" s="113">
        <v>6.8288537891474901</v>
      </c>
      <c r="CT189" s="113">
        <v>4.31562265301742</v>
      </c>
      <c r="CU189" s="113">
        <v>2.4993483015424101</v>
      </c>
      <c r="CV189" s="113">
        <v>1.19019668041294</v>
      </c>
      <c r="CW189" s="113">
        <v>0.38020519073174303</v>
      </c>
      <c r="CX189" s="113">
        <v>0</v>
      </c>
      <c r="CY189" s="186">
        <v>-0.98347945385740498</v>
      </c>
      <c r="CZ189" s="186">
        <v>-0.89516457921696302</v>
      </c>
      <c r="DA189" s="186">
        <v>-0.84609468110892805</v>
      </c>
      <c r="DB189" s="186">
        <v>-0.86544112726002898</v>
      </c>
      <c r="DC189" s="186">
        <v>-0.88766348877735002</v>
      </c>
      <c r="DD189" s="186">
        <v>-1.1897109500383201</v>
      </c>
      <c r="DE189" s="186">
        <v>-1.2107753709422799</v>
      </c>
      <c r="DF189" s="186">
        <v>-1.21603111147941</v>
      </c>
      <c r="DG189" s="186">
        <v>-1.1908411171223099</v>
      </c>
      <c r="DH189" s="186">
        <v>8.1951807424631706</v>
      </c>
      <c r="DI189" s="186">
        <v>7.3068040733851198</v>
      </c>
      <c r="DJ189" s="186">
        <v>5.47202573871113</v>
      </c>
      <c r="DK189" s="186">
        <v>3.39429543360334</v>
      </c>
      <c r="DL189" s="186">
        <v>1.46200014018945</v>
      </c>
      <c r="DM189" s="186">
        <v>0.126083526170507</v>
      </c>
      <c r="DN189" s="186">
        <v>-0.54920327996806895</v>
      </c>
      <c r="DO189" s="186">
        <v>1.6990097512880999</v>
      </c>
      <c r="DP189" s="186">
        <v>1.41206239955038</v>
      </c>
      <c r="DQ189" s="187">
        <v>102.931054775295</v>
      </c>
      <c r="DR189" s="187">
        <v>107.628923909262</v>
      </c>
      <c r="DS189" s="187">
        <v>115.340244663029</v>
      </c>
      <c r="DT189" s="187">
        <v>116.744240299091</v>
      </c>
      <c r="DU189" s="187">
        <v>116.94504530519301</v>
      </c>
      <c r="DV189" s="187">
        <v>120.956106634298</v>
      </c>
      <c r="DW189" s="187">
        <v>120.416551602995</v>
      </c>
      <c r="DX189" s="187">
        <v>117.025197070172</v>
      </c>
      <c r="DY189" s="187">
        <v>115.873212156096</v>
      </c>
      <c r="DZ189" s="113">
        <v>110</v>
      </c>
      <c r="EA189" s="113">
        <v>110</v>
      </c>
      <c r="EB189" s="113">
        <v>119</v>
      </c>
      <c r="EC189" s="113">
        <v>123</v>
      </c>
      <c r="ED189" s="113">
        <v>119</v>
      </c>
      <c r="EE189" s="113">
        <v>122</v>
      </c>
      <c r="EF189" s="113">
        <v>120</v>
      </c>
      <c r="EG189" s="113">
        <v>128</v>
      </c>
      <c r="EH189" s="113">
        <v>137</v>
      </c>
      <c r="EI189" s="112">
        <v>-9569.6363636363603</v>
      </c>
      <c r="EJ189" s="112">
        <v>-10747.3272727273</v>
      </c>
      <c r="EK189" s="112">
        <v>-10875.857142857099</v>
      </c>
      <c r="EL189" s="112">
        <v>-11350.203252032499</v>
      </c>
      <c r="EM189" s="112">
        <v>-12610.420168067199</v>
      </c>
      <c r="EN189" s="112">
        <v>-13286.491803278701</v>
      </c>
      <c r="EO189" s="112">
        <v>-14331.45</v>
      </c>
      <c r="EP189" s="112">
        <v>-13943.859375</v>
      </c>
      <c r="EQ189" s="114">
        <v>-13485.0218978102</v>
      </c>
    </row>
    <row r="190" spans="1:147" x14ac:dyDescent="0.25">
      <c r="A190" s="110" t="s">
        <v>246</v>
      </c>
      <c r="B190" s="110">
        <v>5488</v>
      </c>
      <c r="C190" s="110"/>
      <c r="D190" s="185">
        <v>100</v>
      </c>
      <c r="E190" s="185">
        <v>100</v>
      </c>
      <c r="F190" s="185" t="s">
        <v>465</v>
      </c>
      <c r="G190" s="185">
        <v>100</v>
      </c>
      <c r="H190" s="185">
        <v>91.942926633320795</v>
      </c>
      <c r="I190" s="185">
        <v>133.10621864965299</v>
      </c>
      <c r="J190" s="185">
        <v>362.36545961002798</v>
      </c>
      <c r="K190" s="185">
        <v>49.4242259993392</v>
      </c>
      <c r="L190" s="185">
        <v>9.9961697479413196</v>
      </c>
      <c r="M190" s="185">
        <v>3.6609360609528099</v>
      </c>
      <c r="N190" s="185">
        <v>3.6580484129226698</v>
      </c>
      <c r="O190" s="185">
        <v>-4.3104574309673703E-2</v>
      </c>
      <c r="P190" s="185">
        <v>2.70797863785846</v>
      </c>
      <c r="Q190" s="185">
        <v>9.64644890135901</v>
      </c>
      <c r="R190" s="185">
        <v>14.861558938212401</v>
      </c>
      <c r="S190" s="185">
        <v>4.8321595895363503</v>
      </c>
      <c r="T190" s="185">
        <v>12.3270406377077</v>
      </c>
      <c r="U190" s="185">
        <v>24.961504469126101</v>
      </c>
      <c r="V190" s="186">
        <v>0</v>
      </c>
      <c r="W190" s="186">
        <v>0</v>
      </c>
      <c r="X190" s="186">
        <v>0</v>
      </c>
      <c r="Y190" s="186">
        <v>0</v>
      </c>
      <c r="Z190" s="186">
        <v>10.403751260745899</v>
      </c>
      <c r="AA190" s="186">
        <v>11.593580416482199</v>
      </c>
      <c r="AB190" s="186">
        <v>1.3818054431279401</v>
      </c>
      <c r="AC190" s="186">
        <v>22.147893352872401</v>
      </c>
      <c r="AD190" s="186">
        <v>76.893638749462994</v>
      </c>
      <c r="AE190" s="186">
        <v>0</v>
      </c>
      <c r="AF190" s="186">
        <v>0</v>
      </c>
      <c r="AG190" s="186">
        <v>0</v>
      </c>
      <c r="AH190" s="186">
        <v>0</v>
      </c>
      <c r="AI190" s="186">
        <v>0</v>
      </c>
      <c r="AJ190" s="186">
        <v>0</v>
      </c>
      <c r="AK190" s="186">
        <v>0</v>
      </c>
      <c r="AL190" s="186">
        <v>0</v>
      </c>
      <c r="AM190" s="186">
        <v>296.11905006284297</v>
      </c>
      <c r="AN190" s="186">
        <v>-0.59750593235889904</v>
      </c>
      <c r="AO190" s="186">
        <v>-0.207526953691166</v>
      </c>
      <c r="AP190" s="186">
        <v>-0.35755953534763502</v>
      </c>
      <c r="AQ190" s="186">
        <v>-0.69122526403633799</v>
      </c>
      <c r="AR190" s="186">
        <v>-0.312976794270583</v>
      </c>
      <c r="AS190" s="186">
        <v>-0.61552909144608603</v>
      </c>
      <c r="AT190" s="186">
        <v>-0.52246466832370897</v>
      </c>
      <c r="AU190" s="186">
        <v>-0.61415951472199004</v>
      </c>
      <c r="AV190" s="186">
        <v>-0.53624426559765004</v>
      </c>
      <c r="AW190" s="186">
        <v>5.8543050331381803</v>
      </c>
      <c r="AX190" s="186">
        <v>5.2359863381768097</v>
      </c>
      <c r="AY190" s="186">
        <v>5.6816620313937598</v>
      </c>
      <c r="AZ190" s="186">
        <v>4.4369107558479897</v>
      </c>
      <c r="BA190" s="186">
        <v>5.0255025398622202</v>
      </c>
      <c r="BB190" s="186">
        <v>3.7181398938529999</v>
      </c>
      <c r="BC190" s="186">
        <v>4.0571180493305299</v>
      </c>
      <c r="BD190" s="186">
        <v>4.7718817621748197</v>
      </c>
      <c r="BE190" s="186">
        <v>4.0194334276768604</v>
      </c>
      <c r="BF190" s="187">
        <v>97.2852146858732</v>
      </c>
      <c r="BG190" s="187">
        <v>98.245765725666701</v>
      </c>
      <c r="BH190" s="187">
        <v>94.266246971600694</v>
      </c>
      <c r="BI190" s="187">
        <v>97.636967767209796</v>
      </c>
      <c r="BJ190" s="187">
        <v>104.501827546946</v>
      </c>
      <c r="BK190" s="187">
        <v>111.766433809213</v>
      </c>
      <c r="BL190" s="187">
        <v>100.253063094182</v>
      </c>
      <c r="BM190" s="187">
        <v>107.458960270915</v>
      </c>
      <c r="BN190" s="187">
        <v>125.637734835647</v>
      </c>
      <c r="BO190" s="186">
        <v>100</v>
      </c>
      <c r="BP190" s="186">
        <v>100</v>
      </c>
      <c r="BQ190" s="186" t="s">
        <v>465</v>
      </c>
      <c r="BR190" s="186" t="s">
        <v>465</v>
      </c>
      <c r="BS190" s="186">
        <v>181.514436172145</v>
      </c>
      <c r="BT190" s="186">
        <v>141.55879285466</v>
      </c>
      <c r="BU190" s="186">
        <v>140.95770557026199</v>
      </c>
      <c r="BV190" s="186">
        <v>94.4495325130883</v>
      </c>
      <c r="BW190" s="186">
        <v>21.256308835032801</v>
      </c>
      <c r="BX190" s="186">
        <v>11.277407111593099</v>
      </c>
      <c r="BY190" s="186">
        <v>1.4176612487548901</v>
      </c>
      <c r="BZ190" s="186">
        <v>-1.31841433206568</v>
      </c>
      <c r="CA190" s="186">
        <v>-1.9219518432288101</v>
      </c>
      <c r="CB190" s="186">
        <v>4.0235419185791796</v>
      </c>
      <c r="CC190" s="186">
        <v>6.6805386918591099</v>
      </c>
      <c r="CD190" s="186">
        <v>6.8326090383831399</v>
      </c>
      <c r="CE190" s="186">
        <v>9.0044168106149804</v>
      </c>
      <c r="CF190" s="186">
        <v>13.6720349681435</v>
      </c>
      <c r="CG190" s="186">
        <v>0</v>
      </c>
      <c r="CH190" s="186">
        <v>0</v>
      </c>
      <c r="CI190" s="186">
        <v>0</v>
      </c>
      <c r="CJ190" s="186">
        <v>0</v>
      </c>
      <c r="CK190" s="186">
        <v>2.2574406812993799</v>
      </c>
      <c r="CL190" s="186">
        <v>4.8136771582682503</v>
      </c>
      <c r="CM190" s="186">
        <v>4.9454598524817897</v>
      </c>
      <c r="CN190" s="186">
        <v>9.4833926511741993</v>
      </c>
      <c r="CO190" s="186">
        <v>42.695524177401602</v>
      </c>
      <c r="CP190" s="113">
        <v>0</v>
      </c>
      <c r="CQ190" s="113">
        <v>0</v>
      </c>
      <c r="CR190" s="113">
        <v>0</v>
      </c>
      <c r="CS190" s="113">
        <v>0</v>
      </c>
      <c r="CT190" s="113">
        <v>0</v>
      </c>
      <c r="CU190" s="113">
        <v>0</v>
      </c>
      <c r="CV190" s="113">
        <v>0</v>
      </c>
      <c r="CW190" s="113">
        <v>0</v>
      </c>
      <c r="CX190" s="113">
        <v>65.413459507644603</v>
      </c>
      <c r="CY190" s="186">
        <v>-0.53486671890650805</v>
      </c>
      <c r="CZ190" s="186">
        <v>-0.43453182584887501</v>
      </c>
      <c r="DA190" s="186">
        <v>-0.42935600696819098</v>
      </c>
      <c r="DB190" s="186">
        <v>-0.46327695787587603</v>
      </c>
      <c r="DC190" s="186">
        <v>-0.43238792433914502</v>
      </c>
      <c r="DD190" s="186">
        <v>-0.44970735360797598</v>
      </c>
      <c r="DE190" s="186">
        <v>-0.51026498343090898</v>
      </c>
      <c r="DF190" s="186">
        <v>-0.55497065449198002</v>
      </c>
      <c r="DG190" s="186">
        <v>-0.52610837848899905</v>
      </c>
      <c r="DH190" s="186">
        <v>20.448892349681401</v>
      </c>
      <c r="DI190" s="186">
        <v>5.5448443944213697</v>
      </c>
      <c r="DJ190" s="186">
        <v>5.5853981257279397</v>
      </c>
      <c r="DK190" s="186">
        <v>5.43073623025749</v>
      </c>
      <c r="DL190" s="186">
        <v>5.2070939473643296</v>
      </c>
      <c r="DM190" s="186">
        <v>4.7458406679877898</v>
      </c>
      <c r="DN190" s="186">
        <v>4.5046895817966099</v>
      </c>
      <c r="DO190" s="186">
        <v>4.3678578690101197</v>
      </c>
      <c r="DP190" s="186">
        <v>4.2783592682101697</v>
      </c>
      <c r="DQ190" s="187">
        <v>91.152424828783097</v>
      </c>
      <c r="DR190" s="187">
        <v>95.637299012589807</v>
      </c>
      <c r="DS190" s="187">
        <v>93.167844973132105</v>
      </c>
      <c r="DT190" s="187">
        <v>92.750642236436306</v>
      </c>
      <c r="DU190" s="187">
        <v>98.409757412203504</v>
      </c>
      <c r="DV190" s="187">
        <v>101.50737504910801</v>
      </c>
      <c r="DW190" s="187">
        <v>101.851304797621</v>
      </c>
      <c r="DX190" s="187">
        <v>104.255270926848</v>
      </c>
      <c r="DY190" s="187">
        <v>109.730418755222</v>
      </c>
      <c r="DZ190" s="113">
        <v>52</v>
      </c>
      <c r="EA190" s="113">
        <v>49</v>
      </c>
      <c r="EB190" s="113">
        <v>49</v>
      </c>
      <c r="EC190" s="113">
        <v>53</v>
      </c>
      <c r="ED190" s="113">
        <v>60</v>
      </c>
      <c r="EE190" s="113">
        <v>59</v>
      </c>
      <c r="EF190" s="113">
        <v>57</v>
      </c>
      <c r="EG190" s="113">
        <v>58</v>
      </c>
      <c r="EH190" s="113">
        <v>60</v>
      </c>
      <c r="EI190" s="112">
        <v>-3930.5769230769201</v>
      </c>
      <c r="EJ190" s="112">
        <v>-4298.0408163265301</v>
      </c>
      <c r="EK190" s="112">
        <v>-4296.6734693877597</v>
      </c>
      <c r="EL190" s="112">
        <v>-4064.5283018867899</v>
      </c>
      <c r="EM190" s="112">
        <v>-3565.9333333333302</v>
      </c>
      <c r="EN190" s="112">
        <v>-3760.05084745763</v>
      </c>
      <c r="EO190" s="112">
        <v>-4015.9122807017502</v>
      </c>
      <c r="EP190" s="112">
        <v>-3542.8793103448302</v>
      </c>
      <c r="EQ190" s="114">
        <v>4797.6166666666704</v>
      </c>
    </row>
    <row r="191" spans="1:147" x14ac:dyDescent="0.25">
      <c r="A191" s="110" t="s">
        <v>245</v>
      </c>
      <c r="B191" s="110">
        <v>5489</v>
      </c>
      <c r="C191" s="110"/>
      <c r="D191" s="185">
        <v>-26.1479956195003</v>
      </c>
      <c r="E191" s="185">
        <v>3303.76866636879</v>
      </c>
      <c r="F191" s="185">
        <v>-109.292126138283</v>
      </c>
      <c r="G191" s="185">
        <v>100</v>
      </c>
      <c r="H191" s="185">
        <v>100</v>
      </c>
      <c r="I191" s="185">
        <v>100</v>
      </c>
      <c r="J191" s="185">
        <v>86.817064315248899</v>
      </c>
      <c r="K191" s="185">
        <v>100</v>
      </c>
      <c r="L191" s="185">
        <v>757.19714285592704</v>
      </c>
      <c r="M191" s="185">
        <v>-1.81969663670424</v>
      </c>
      <c r="N191" s="185">
        <v>12.115951290746899</v>
      </c>
      <c r="O191" s="185">
        <v>-12.7499978348292</v>
      </c>
      <c r="P191" s="185">
        <v>2.44473848775138E-2</v>
      </c>
      <c r="Q191" s="185">
        <v>14.2076058383196</v>
      </c>
      <c r="R191" s="185">
        <v>1.8431577494089</v>
      </c>
      <c r="S191" s="185">
        <v>1.78193723033262</v>
      </c>
      <c r="T191" s="185">
        <v>10.74779700058</v>
      </c>
      <c r="U191" s="185">
        <v>14.156356340026001</v>
      </c>
      <c r="V191" s="186">
        <v>7.2836761901772498</v>
      </c>
      <c r="W191" s="186">
        <v>3.4840105674761102</v>
      </c>
      <c r="X191" s="186">
        <v>11.398258037003499</v>
      </c>
      <c r="Y191" s="186">
        <v>2.67304303105221</v>
      </c>
      <c r="Z191" s="186">
        <v>0</v>
      </c>
      <c r="AA191" s="186">
        <v>0</v>
      </c>
      <c r="AB191" s="186">
        <v>2.04698503787866</v>
      </c>
      <c r="AC191" s="186">
        <v>0</v>
      </c>
      <c r="AD191" s="186">
        <v>2.1314600048424701</v>
      </c>
      <c r="AE191" s="186">
        <v>42.930997226095698</v>
      </c>
      <c r="AF191" s="186">
        <v>37.677461977856602</v>
      </c>
      <c r="AG191" s="186">
        <v>59.325677672669201</v>
      </c>
      <c r="AH191" s="186">
        <v>101.222148861685</v>
      </c>
      <c r="AI191" s="186">
        <v>87.725014637509503</v>
      </c>
      <c r="AJ191" s="186">
        <v>213.10089358260001</v>
      </c>
      <c r="AK191" s="186">
        <v>338.83885882784102</v>
      </c>
      <c r="AL191" s="186">
        <v>370.34940096634699</v>
      </c>
      <c r="AM191" s="186">
        <v>351.37230073875901</v>
      </c>
      <c r="AN191" s="186">
        <v>-3.9286720097649303E-2</v>
      </c>
      <c r="AO191" s="186">
        <v>0.151005661804609</v>
      </c>
      <c r="AP191" s="186">
        <v>0.12992207934542899</v>
      </c>
      <c r="AQ191" s="186">
        <v>-2.1552897393324701E-2</v>
      </c>
      <c r="AR191" s="186">
        <v>0.107629980687098</v>
      </c>
      <c r="AS191" s="186">
        <v>-2.6210732252528901E-2</v>
      </c>
      <c r="AT191" s="186">
        <v>3.91412771797984E-2</v>
      </c>
      <c r="AU191" s="186">
        <v>1.66158753877734</v>
      </c>
      <c r="AV191" s="186">
        <v>2.0565839837358002</v>
      </c>
      <c r="AW191" s="186">
        <v>1.2324423249491301</v>
      </c>
      <c r="AX191" s="186">
        <v>1.7773999332642101</v>
      </c>
      <c r="AY191" s="186">
        <v>1.5281315911315101</v>
      </c>
      <c r="AZ191" s="186">
        <v>1.0758152807416499</v>
      </c>
      <c r="BA191" s="186">
        <v>1.0776723628648399</v>
      </c>
      <c r="BB191" s="186">
        <v>0.84901636792860902</v>
      </c>
      <c r="BC191" s="186">
        <v>1.0334449699764501</v>
      </c>
      <c r="BD191" s="186">
        <v>2.5034351093609599</v>
      </c>
      <c r="BE191" s="186">
        <v>2.8266962781068901</v>
      </c>
      <c r="BF191" s="187">
        <v>97.001272916649398</v>
      </c>
      <c r="BG191" s="187">
        <v>111.718823910832</v>
      </c>
      <c r="BH191" s="187">
        <v>87.605416461882101</v>
      </c>
      <c r="BI191" s="187">
        <v>98.938457509863397</v>
      </c>
      <c r="BJ191" s="187">
        <v>115.25723755255299</v>
      </c>
      <c r="BK191" s="187">
        <v>100.977389543993</v>
      </c>
      <c r="BL191" s="187">
        <v>100.793890215137</v>
      </c>
      <c r="BM191" s="187">
        <v>110.995134638507</v>
      </c>
      <c r="BN191" s="187">
        <v>115.45509055581201</v>
      </c>
      <c r="BO191" s="186">
        <v>133.468031719946</v>
      </c>
      <c r="BP191" s="186">
        <v>159.707627411582</v>
      </c>
      <c r="BQ191" s="186">
        <v>21.2589466122093</v>
      </c>
      <c r="BR191" s="186">
        <v>2.0511176304674401</v>
      </c>
      <c r="BS191" s="186">
        <v>117.79991809800499</v>
      </c>
      <c r="BT191" s="186">
        <v>244.59170662292999</v>
      </c>
      <c r="BU191" s="186">
        <v>98.551892387537094</v>
      </c>
      <c r="BV191" s="186">
        <v>2520.3429973112302</v>
      </c>
      <c r="BW191" s="186">
        <v>1106.2814366812399</v>
      </c>
      <c r="BX191" s="186">
        <v>9.9075859936598292</v>
      </c>
      <c r="BY191" s="186">
        <v>11.2127265318139</v>
      </c>
      <c r="BZ191" s="186">
        <v>1.9491246482953399</v>
      </c>
      <c r="CA191" s="186">
        <v>0.167882126869803</v>
      </c>
      <c r="CB191" s="186">
        <v>3.5719992483412</v>
      </c>
      <c r="CC191" s="186">
        <v>4.0479500718201598</v>
      </c>
      <c r="CD191" s="186">
        <v>1.96600230271607</v>
      </c>
      <c r="CE191" s="186">
        <v>5.9363029968352903</v>
      </c>
      <c r="CF191" s="186">
        <v>8.7711816631882105</v>
      </c>
      <c r="CG191" s="186">
        <v>7.8036555327758004</v>
      </c>
      <c r="CH191" s="186">
        <v>8.1243024601659002</v>
      </c>
      <c r="CI191" s="186">
        <v>9.7288671802561595</v>
      </c>
      <c r="CJ191" s="186">
        <v>9.3710265987130601</v>
      </c>
      <c r="CK191" s="186">
        <v>4.9715790477861104</v>
      </c>
      <c r="CL191" s="186">
        <v>3.3686866732618999</v>
      </c>
      <c r="CM191" s="186">
        <v>3.0737766603603802</v>
      </c>
      <c r="CN191" s="186">
        <v>0.91134917653224001</v>
      </c>
      <c r="CO191" s="186">
        <v>0.86159340440922205</v>
      </c>
      <c r="CP191" s="113">
        <v>10.862499031199301</v>
      </c>
      <c r="CQ191" s="113">
        <v>18.7028920569932</v>
      </c>
      <c r="CR191" s="113">
        <v>30.410183037782801</v>
      </c>
      <c r="CS191" s="113">
        <v>50.775872801513501</v>
      </c>
      <c r="CT191" s="113">
        <v>67.012706648264498</v>
      </c>
      <c r="CU191" s="113">
        <v>106.07720525061799</v>
      </c>
      <c r="CV191" s="113">
        <v>168.41978501491101</v>
      </c>
      <c r="CW191" s="113">
        <v>228.645339922434</v>
      </c>
      <c r="CX191" s="113">
        <v>277.26897112652102</v>
      </c>
      <c r="CY191" s="186">
        <v>-0.27190307263195801</v>
      </c>
      <c r="CZ191" s="186">
        <v>-0.18687552994442799</v>
      </c>
      <c r="DA191" s="186">
        <v>-8.3437140643545404E-2</v>
      </c>
      <c r="DB191" s="186">
        <v>-8.2471029665074205E-2</v>
      </c>
      <c r="DC191" s="186">
        <v>6.7695265193404297E-2</v>
      </c>
      <c r="DD191" s="186">
        <v>6.2825090070711603E-2</v>
      </c>
      <c r="DE191" s="186">
        <v>4.0296753633284603E-2</v>
      </c>
      <c r="DF191" s="186">
        <v>0.39301819804675697</v>
      </c>
      <c r="DG191" s="186">
        <v>0.84097959858119897</v>
      </c>
      <c r="DH191" s="186">
        <v>0.229763937331424</v>
      </c>
      <c r="DI191" s="186">
        <v>0.66238842614212701</v>
      </c>
      <c r="DJ191" s="186">
        <v>1.0750757675385401</v>
      </c>
      <c r="DK191" s="186">
        <v>1.14052840230439</v>
      </c>
      <c r="DL191" s="186">
        <v>1.3303816624618801</v>
      </c>
      <c r="DM191" s="186">
        <v>1.2309654583342999</v>
      </c>
      <c r="DN191" s="186">
        <v>1.0807400505245099</v>
      </c>
      <c r="DO191" s="186">
        <v>1.3402916296526799</v>
      </c>
      <c r="DP191" s="186">
        <v>1.72350679858044</v>
      </c>
      <c r="DQ191" s="187">
        <v>110.382487330495</v>
      </c>
      <c r="DR191" s="187">
        <v>111.56164982887999</v>
      </c>
      <c r="DS191" s="187">
        <v>100.796912221696</v>
      </c>
      <c r="DT191" s="187">
        <v>98.955899183300005</v>
      </c>
      <c r="DU191" s="187">
        <v>102.363902761327</v>
      </c>
      <c r="DV191" s="187">
        <v>102.965201874879</v>
      </c>
      <c r="DW191" s="187">
        <v>100.93420563016799</v>
      </c>
      <c r="DX191" s="187">
        <v>105.251003691889</v>
      </c>
      <c r="DY191" s="187">
        <v>108.56425928555799</v>
      </c>
      <c r="DZ191" s="113">
        <v>652</v>
      </c>
      <c r="EA191" s="113">
        <v>670</v>
      </c>
      <c r="EB191" s="113">
        <v>678</v>
      </c>
      <c r="EC191" s="113">
        <v>710</v>
      </c>
      <c r="ED191" s="113">
        <v>718</v>
      </c>
      <c r="EE191" s="113">
        <v>725</v>
      </c>
      <c r="EF191" s="113">
        <v>718</v>
      </c>
      <c r="EG191" s="113">
        <v>791</v>
      </c>
      <c r="EH191" s="113">
        <v>795</v>
      </c>
      <c r="EI191" s="112">
        <v>-2507.4064417177901</v>
      </c>
      <c r="EJ191" s="112">
        <v>-3253.3791044776099</v>
      </c>
      <c r="EK191" s="112">
        <v>-2122.4365781710899</v>
      </c>
      <c r="EL191" s="112">
        <v>-2084.3070422535202</v>
      </c>
      <c r="EM191" s="112">
        <v>-3049.0598885793902</v>
      </c>
      <c r="EN191" s="112">
        <v>-3160.3048275862102</v>
      </c>
      <c r="EO191" s="112">
        <v>-3172.7576601671299</v>
      </c>
      <c r="EP191" s="112">
        <v>-3661.6713021491801</v>
      </c>
      <c r="EQ191" s="114">
        <v>-4615.2289308176096</v>
      </c>
    </row>
    <row r="192" spans="1:147" x14ac:dyDescent="0.25">
      <c r="A192" s="110" t="s">
        <v>244</v>
      </c>
      <c r="B192" s="110">
        <v>5723</v>
      </c>
      <c r="C192" s="110"/>
      <c r="D192" s="185">
        <v>21141.600988142302</v>
      </c>
      <c r="E192" s="185">
        <v>834.39529099446895</v>
      </c>
      <c r="F192" s="185">
        <v>-97.287577800764595</v>
      </c>
      <c r="G192" s="185">
        <v>-607.01206669586497</v>
      </c>
      <c r="H192" s="185">
        <v>-1165.19178093972</v>
      </c>
      <c r="I192" s="185">
        <v>-58.522943335639901</v>
      </c>
      <c r="J192" s="185">
        <v>197.30424373078</v>
      </c>
      <c r="K192" s="185">
        <v>-632.435984226649</v>
      </c>
      <c r="L192" s="185">
        <v>25.726000824806601</v>
      </c>
      <c r="M192" s="185">
        <v>28.096419729805401</v>
      </c>
      <c r="N192" s="185">
        <v>22.0338350056576</v>
      </c>
      <c r="O192" s="185">
        <v>-8.5641952030737194</v>
      </c>
      <c r="P192" s="185">
        <v>-7.1634336295852599</v>
      </c>
      <c r="Q192" s="185">
        <v>-12.6217812391683</v>
      </c>
      <c r="R192" s="185">
        <v>-2.2078202545896199</v>
      </c>
      <c r="S192" s="185">
        <v>9.6177705750073308</v>
      </c>
      <c r="T192" s="185">
        <v>-9.6367895090640392</v>
      </c>
      <c r="U192" s="185">
        <v>1.13973728994552</v>
      </c>
      <c r="V192" s="186">
        <v>0.18448482020398199</v>
      </c>
      <c r="W192" s="186">
        <v>3.2760176195833002</v>
      </c>
      <c r="X192" s="186">
        <v>7.5003681160412601</v>
      </c>
      <c r="Y192" s="186">
        <v>1.59578551737248</v>
      </c>
      <c r="Z192" s="186">
        <v>0.95267238789230602</v>
      </c>
      <c r="AA192" s="186">
        <v>3.7265625473238599</v>
      </c>
      <c r="AB192" s="186">
        <v>5.2247536971161503</v>
      </c>
      <c r="AC192" s="186">
        <v>3.7670312729694002</v>
      </c>
      <c r="AD192" s="186">
        <v>5.7239996753757199</v>
      </c>
      <c r="AE192" s="186">
        <v>42.022566087522598</v>
      </c>
      <c r="AF192" s="186">
        <v>26.7526228724921</v>
      </c>
      <c r="AG192" s="186">
        <v>35.448585672358398</v>
      </c>
      <c r="AH192" s="186">
        <v>35.664835220809699</v>
      </c>
      <c r="AI192" s="186">
        <v>45.6273277451401</v>
      </c>
      <c r="AJ192" s="186">
        <v>30.618195648427001</v>
      </c>
      <c r="AK192" s="186">
        <v>32.874907181124001</v>
      </c>
      <c r="AL192" s="186">
        <v>106.018834205781</v>
      </c>
      <c r="AM192" s="186">
        <v>131.363504947644</v>
      </c>
      <c r="AN192" s="186">
        <v>-2.4701021930868601E-2</v>
      </c>
      <c r="AO192" s="186">
        <v>0.565451302304118</v>
      </c>
      <c r="AP192" s="186">
        <v>-0.95592528991024595</v>
      </c>
      <c r="AQ192" s="186">
        <v>-0.137276447303362</v>
      </c>
      <c r="AR192" s="186">
        <v>-0.184597901908094</v>
      </c>
      <c r="AS192" s="186">
        <v>-0.31804732378325301</v>
      </c>
      <c r="AT192" s="186">
        <v>-0.454764070187686</v>
      </c>
      <c r="AU192" s="186">
        <v>-0.67904726627370104</v>
      </c>
      <c r="AV192" s="186">
        <v>-0.86880326208127001</v>
      </c>
      <c r="AW192" s="186">
        <v>1.54063956482935</v>
      </c>
      <c r="AX192" s="186">
        <v>4.9393395432210001</v>
      </c>
      <c r="AY192" s="186">
        <v>0.80468779848355299</v>
      </c>
      <c r="AZ192" s="186">
        <v>0.99805414055908004</v>
      </c>
      <c r="BA192" s="186">
        <v>1.2982902498089599</v>
      </c>
      <c r="BB192" s="186">
        <v>1.0019371108378201</v>
      </c>
      <c r="BC192" s="186">
        <v>0.85524618946813902</v>
      </c>
      <c r="BD192" s="186">
        <v>2.90267010554324</v>
      </c>
      <c r="BE192" s="186">
        <v>2.0513799089441398</v>
      </c>
      <c r="BF192" s="187">
        <v>136.11197524987199</v>
      </c>
      <c r="BG192" s="187">
        <v>121.44757658840599</v>
      </c>
      <c r="BH192" s="187">
        <v>90.641444171595793</v>
      </c>
      <c r="BI192" s="187">
        <v>92.3371562563796</v>
      </c>
      <c r="BJ192" s="187">
        <v>87.638833151002203</v>
      </c>
      <c r="BK192" s="187">
        <v>96.5924087704486</v>
      </c>
      <c r="BL192" s="187">
        <v>109.06048338108</v>
      </c>
      <c r="BM192" s="187">
        <v>88.324783418803406</v>
      </c>
      <c r="BN192" s="187">
        <v>98.250697802969796</v>
      </c>
      <c r="BO192" s="186">
        <v>263.88289981012798</v>
      </c>
      <c r="BP192" s="186">
        <v>506.11441299333597</v>
      </c>
      <c r="BQ192" s="186">
        <v>100</v>
      </c>
      <c r="BR192" s="186">
        <v>100</v>
      </c>
      <c r="BS192" s="186">
        <v>85.014029467819398</v>
      </c>
      <c r="BT192" s="186">
        <v>-98.300443383468505</v>
      </c>
      <c r="BU192" s="186">
        <v>-85.325831388301197</v>
      </c>
      <c r="BV192" s="186">
        <v>-111.378418407418</v>
      </c>
      <c r="BW192" s="186">
        <v>-37.608751725367704</v>
      </c>
      <c r="BX192" s="186">
        <v>13.1459179027394</v>
      </c>
      <c r="BY192" s="186">
        <v>16.753981567944798</v>
      </c>
      <c r="BZ192" s="186">
        <v>8.4085459497298203</v>
      </c>
      <c r="CA192" s="186">
        <v>2.5000832021236801</v>
      </c>
      <c r="CB192" s="186">
        <v>1.99611617743755</v>
      </c>
      <c r="CC192" s="186">
        <v>-2.96923549106541</v>
      </c>
      <c r="CD192" s="186">
        <v>-3.0242218509504002</v>
      </c>
      <c r="CE192" s="186">
        <v>-3.0137845153484899</v>
      </c>
      <c r="CF192" s="186">
        <v>-1.2699889524105299</v>
      </c>
      <c r="CG192" s="186">
        <v>16.346562792353701</v>
      </c>
      <c r="CH192" s="186">
        <v>14.818425477456399</v>
      </c>
      <c r="CI192" s="186">
        <v>7.9620752743138903</v>
      </c>
      <c r="CJ192" s="186">
        <v>2.5409919678050299</v>
      </c>
      <c r="CK192" s="186">
        <v>2.4988461962033499</v>
      </c>
      <c r="CL192" s="186">
        <v>3.0268055643868701</v>
      </c>
      <c r="CM192" s="186">
        <v>3.5041221489960699</v>
      </c>
      <c r="CN192" s="186">
        <v>2.9975701053882302</v>
      </c>
      <c r="CO192" s="186">
        <v>3.7978819602164098</v>
      </c>
      <c r="CP192" s="113">
        <v>36.284964595554499</v>
      </c>
      <c r="CQ192" s="113">
        <v>38.643299983891801</v>
      </c>
      <c r="CR192" s="113">
        <v>42.2980173780592</v>
      </c>
      <c r="CS192" s="113">
        <v>40.186094743767498</v>
      </c>
      <c r="CT192" s="113">
        <v>37.521918334790499</v>
      </c>
      <c r="CU192" s="113">
        <v>35.212231337579297</v>
      </c>
      <c r="CV192" s="113">
        <v>35.722083557448499</v>
      </c>
      <c r="CW192" s="113">
        <v>42.7745704951801</v>
      </c>
      <c r="CX192" s="113">
        <v>58.063735813412301</v>
      </c>
      <c r="CY192" s="186">
        <v>-0.205137297582103</v>
      </c>
      <c r="CZ192" s="186">
        <v>-8.1131257013453695E-3</v>
      </c>
      <c r="DA192" s="186">
        <v>1.7735437835142E-2</v>
      </c>
      <c r="DB192" s="186">
        <v>9.4344404555616792E-3</v>
      </c>
      <c r="DC192" s="186">
        <v>-0.135740574493983</v>
      </c>
      <c r="DD192" s="186">
        <v>-0.195542787836643</v>
      </c>
      <c r="DE192" s="186">
        <v>-0.36143957862096898</v>
      </c>
      <c r="DF192" s="186">
        <v>-0.321179378889769</v>
      </c>
      <c r="DG192" s="186">
        <v>-0.453352347836529</v>
      </c>
      <c r="DH192" s="186">
        <v>1.71045859192803</v>
      </c>
      <c r="DI192" s="186">
        <v>2.5546040259535898</v>
      </c>
      <c r="DJ192" s="186">
        <v>2.8293076751613402</v>
      </c>
      <c r="DK192" s="186">
        <v>2.0613453084176299</v>
      </c>
      <c r="DL192" s="186">
        <v>1.7713057328853701</v>
      </c>
      <c r="DM192" s="186">
        <v>1.62546499830203</v>
      </c>
      <c r="DN192" s="186">
        <v>0.99472480848218003</v>
      </c>
      <c r="DO192" s="186">
        <v>1.2082475632738501</v>
      </c>
      <c r="DP192" s="186">
        <v>1.39211376012834</v>
      </c>
      <c r="DQ192" s="187">
        <v>112.651078913346</v>
      </c>
      <c r="DR192" s="187">
        <v>116.53825140267401</v>
      </c>
      <c r="DS192" s="187">
        <v>105.928807510209</v>
      </c>
      <c r="DT192" s="187">
        <v>100.450189961018</v>
      </c>
      <c r="DU192" s="187">
        <v>100.089149275202</v>
      </c>
      <c r="DV192" s="187">
        <v>95.428731600009399</v>
      </c>
      <c r="DW192" s="187">
        <v>95.803439328090306</v>
      </c>
      <c r="DX192" s="187">
        <v>95.654226234136203</v>
      </c>
      <c r="DY192" s="187">
        <v>96.978673023795295</v>
      </c>
      <c r="DZ192" s="113">
        <v>1760</v>
      </c>
      <c r="EA192" s="113">
        <v>1775</v>
      </c>
      <c r="EB192" s="113">
        <v>1778</v>
      </c>
      <c r="EC192" s="113">
        <v>1791</v>
      </c>
      <c r="ED192" s="113">
        <v>2037</v>
      </c>
      <c r="EE192" s="113">
        <v>2075</v>
      </c>
      <c r="EF192" s="113">
        <v>2116</v>
      </c>
      <c r="EG192" s="113">
        <v>2172</v>
      </c>
      <c r="EH192" s="113">
        <v>2195</v>
      </c>
      <c r="EI192" s="112">
        <v>-7207.3056818181803</v>
      </c>
      <c r="EJ192" s="112">
        <v>-9104.7504225352095</v>
      </c>
      <c r="EK192" s="112">
        <v>-7436.0961754780701</v>
      </c>
      <c r="EL192" s="112">
        <v>-7912.3361250697899</v>
      </c>
      <c r="EM192" s="112">
        <v>-4993.1762395679898</v>
      </c>
      <c r="EN192" s="112">
        <v>-4054.5575903614499</v>
      </c>
      <c r="EO192" s="112">
        <v>-4794.2173913043498</v>
      </c>
      <c r="EP192" s="112">
        <v>-3953.3038674033201</v>
      </c>
      <c r="EQ192" s="114">
        <v>-3628.8637813211799</v>
      </c>
    </row>
    <row r="193" spans="1:147" x14ac:dyDescent="0.25">
      <c r="A193" s="110" t="s">
        <v>243</v>
      </c>
      <c r="B193" s="110">
        <v>5821</v>
      </c>
      <c r="C193" s="110"/>
      <c r="D193" s="185">
        <v>20945.024517119298</v>
      </c>
      <c r="E193" s="185">
        <v>1233.2049337329599</v>
      </c>
      <c r="F193" s="185">
        <v>100</v>
      </c>
      <c r="G193" s="185">
        <v>100</v>
      </c>
      <c r="H193" s="185">
        <v>100</v>
      </c>
      <c r="I193" s="185">
        <v>100</v>
      </c>
      <c r="J193" s="185">
        <v>100</v>
      </c>
      <c r="K193" s="185">
        <v>100</v>
      </c>
      <c r="L193" s="185">
        <v>169.85085692173601</v>
      </c>
      <c r="M193" s="185">
        <v>34.425502272032801</v>
      </c>
      <c r="N193" s="185">
        <v>31.071419056967599</v>
      </c>
      <c r="O193" s="185">
        <v>12.3237549306895</v>
      </c>
      <c r="P193" s="185">
        <v>8.7108182817629398</v>
      </c>
      <c r="Q193" s="185">
        <v>9.0233964137912501</v>
      </c>
      <c r="R193" s="185">
        <v>3.0522870818019698</v>
      </c>
      <c r="S193" s="185">
        <v>2.59438406392134</v>
      </c>
      <c r="T193" s="185">
        <v>11.273641543563199</v>
      </c>
      <c r="U193" s="185">
        <v>11.5744992664177</v>
      </c>
      <c r="V193" s="186">
        <v>7.6774538172015898</v>
      </c>
      <c r="W193" s="186">
        <v>3.6875674205384401</v>
      </c>
      <c r="X193" s="186">
        <v>1.0755337775456799</v>
      </c>
      <c r="Y193" s="186">
        <v>0</v>
      </c>
      <c r="Z193" s="186">
        <v>0</v>
      </c>
      <c r="AA193" s="186">
        <v>0</v>
      </c>
      <c r="AB193" s="186">
        <v>0</v>
      </c>
      <c r="AC193" s="186">
        <v>0</v>
      </c>
      <c r="AD193" s="186">
        <v>7.1550841033477797</v>
      </c>
      <c r="AE193" s="186">
        <v>111.900977320086</v>
      </c>
      <c r="AF193" s="186">
        <v>92.028124334051597</v>
      </c>
      <c r="AG193" s="186">
        <v>85.513445844657099</v>
      </c>
      <c r="AH193" s="186">
        <v>58.9111979619598</v>
      </c>
      <c r="AI193" s="186">
        <v>60.032935804412197</v>
      </c>
      <c r="AJ193" s="186">
        <v>55.610806035752503</v>
      </c>
      <c r="AK193" s="186">
        <v>55.382565184036302</v>
      </c>
      <c r="AL193" s="186">
        <v>48.285039465949701</v>
      </c>
      <c r="AM193" s="186">
        <v>44.420200266647697</v>
      </c>
      <c r="AN193" s="186">
        <v>1.9441097717053299</v>
      </c>
      <c r="AO193" s="186">
        <v>1.2543576598911701</v>
      </c>
      <c r="AP193" s="186">
        <v>0.22659190974863999</v>
      </c>
      <c r="AQ193" s="186">
        <v>-0.46002357560912399</v>
      </c>
      <c r="AR193" s="186">
        <v>1.2736589061599199E-2</v>
      </c>
      <c r="AS193" s="186">
        <v>-0.29737343280920903</v>
      </c>
      <c r="AT193" s="186">
        <v>-0.49506516188703897</v>
      </c>
      <c r="AU193" s="186">
        <v>-0.74181890622009905</v>
      </c>
      <c r="AV193" s="186">
        <v>-0.67507888658771098</v>
      </c>
      <c r="AW193" s="186">
        <v>11.334989688323301</v>
      </c>
      <c r="AX193" s="186">
        <v>10.407759959374699</v>
      </c>
      <c r="AY193" s="186">
        <v>10.737909413209</v>
      </c>
      <c r="AZ193" s="186">
        <v>9.6183766071499708</v>
      </c>
      <c r="BA193" s="186">
        <v>7.8017860967158903</v>
      </c>
      <c r="BB193" s="186">
        <v>4.7747443123304496</v>
      </c>
      <c r="BC193" s="186">
        <v>4.60467164415385</v>
      </c>
      <c r="BD193" s="186">
        <v>4.7758026593640901</v>
      </c>
      <c r="BE193" s="186">
        <v>4.1716573331533899</v>
      </c>
      <c r="BF193" s="187">
        <v>133.39498032276001</v>
      </c>
      <c r="BG193" s="187">
        <v>128.07051031679799</v>
      </c>
      <c r="BH193" s="187">
        <v>101.84588909285701</v>
      </c>
      <c r="BI193" s="187">
        <v>98.650917921584707</v>
      </c>
      <c r="BJ193" s="187">
        <v>101.249840618058</v>
      </c>
      <c r="BK193" s="187">
        <v>98.020167149601406</v>
      </c>
      <c r="BL193" s="187">
        <v>97.555917116603595</v>
      </c>
      <c r="BM193" s="187">
        <v>106.10757438755</v>
      </c>
      <c r="BN193" s="187">
        <v>107.213030408622</v>
      </c>
      <c r="BO193" s="186">
        <v>275.037427933309</v>
      </c>
      <c r="BP193" s="186">
        <v>317.42749358164099</v>
      </c>
      <c r="BQ193" s="186">
        <v>100</v>
      </c>
      <c r="BR193" s="186">
        <v>41230.986287926302</v>
      </c>
      <c r="BS193" s="186">
        <v>100</v>
      </c>
      <c r="BT193" s="186">
        <v>100</v>
      </c>
      <c r="BU193" s="186">
        <v>100</v>
      </c>
      <c r="BV193" s="186">
        <v>100</v>
      </c>
      <c r="BW193" s="186">
        <v>547.69134422854097</v>
      </c>
      <c r="BX193" s="186">
        <v>18.786611092023499</v>
      </c>
      <c r="BY193" s="186">
        <v>22.1935289884367</v>
      </c>
      <c r="BZ193" s="186">
        <v>22.7397865384333</v>
      </c>
      <c r="CA193" s="186">
        <v>22.343056896190799</v>
      </c>
      <c r="CB193" s="186">
        <v>19.919271794602899</v>
      </c>
      <c r="CC193" s="186">
        <v>13.456323050818099</v>
      </c>
      <c r="CD193" s="186">
        <v>7.2070626670652</v>
      </c>
      <c r="CE193" s="186">
        <v>6.9778311825155201</v>
      </c>
      <c r="CF193" s="186">
        <v>7.5320368504367101</v>
      </c>
      <c r="CG193" s="186">
        <v>12.3963980744614</v>
      </c>
      <c r="CH193" s="186">
        <v>12.793860233103</v>
      </c>
      <c r="CI193" s="186">
        <v>5.4108755493654304</v>
      </c>
      <c r="CJ193" s="186">
        <v>4.1108523169307798</v>
      </c>
      <c r="CK193" s="186">
        <v>2.3602313369784498</v>
      </c>
      <c r="CL193" s="186">
        <v>0.89761340953087798</v>
      </c>
      <c r="CM193" s="186">
        <v>0.208169575384689</v>
      </c>
      <c r="CN193" s="186">
        <v>0</v>
      </c>
      <c r="CO193" s="186">
        <v>1.4654593090999899</v>
      </c>
      <c r="CP193" s="113">
        <v>143.885523394915</v>
      </c>
      <c r="CQ193" s="113">
        <v>127.986695829727</v>
      </c>
      <c r="CR193" s="113">
        <v>115.092048519581</v>
      </c>
      <c r="CS193" s="113">
        <v>95.307250695712796</v>
      </c>
      <c r="CT193" s="113">
        <v>82.833364823688996</v>
      </c>
      <c r="CU193" s="113">
        <v>71.150280861150605</v>
      </c>
      <c r="CV193" s="113">
        <v>63.197981201854901</v>
      </c>
      <c r="CW193" s="113">
        <v>55.6656727528311</v>
      </c>
      <c r="CX193" s="113">
        <v>52.696859675193899</v>
      </c>
      <c r="CY193" s="186">
        <v>3.1152620580076298</v>
      </c>
      <c r="CZ193" s="186">
        <v>2.32020689565408</v>
      </c>
      <c r="DA193" s="186">
        <v>1.7537293133482501</v>
      </c>
      <c r="DB193" s="186">
        <v>1.11507755219455</v>
      </c>
      <c r="DC193" s="186">
        <v>0.65015957776002997</v>
      </c>
      <c r="DD193" s="186">
        <v>0.181023167163612</v>
      </c>
      <c r="DE193" s="186">
        <v>-0.202445956756137</v>
      </c>
      <c r="DF193" s="186">
        <v>-0.39781565086053799</v>
      </c>
      <c r="DG193" s="186">
        <v>-0.440365156348135</v>
      </c>
      <c r="DH193" s="186">
        <v>13.0648495950969</v>
      </c>
      <c r="DI193" s="186">
        <v>12.0028402629186</v>
      </c>
      <c r="DJ193" s="186">
        <v>11.799495489573699</v>
      </c>
      <c r="DK193" s="186">
        <v>10.924018077966</v>
      </c>
      <c r="DL193" s="186">
        <v>10.045958662192101</v>
      </c>
      <c r="DM193" s="186">
        <v>8.7445634665292094</v>
      </c>
      <c r="DN193" s="186">
        <v>7.56744709254379</v>
      </c>
      <c r="DO193" s="186">
        <v>6.3626595319530299</v>
      </c>
      <c r="DP193" s="186">
        <v>5.2189316135164896</v>
      </c>
      <c r="DQ193" s="187">
        <v>109.693654046343</v>
      </c>
      <c r="DR193" s="187">
        <v>114.299947073409</v>
      </c>
      <c r="DS193" s="187">
        <v>114.539691799888</v>
      </c>
      <c r="DT193" s="187">
        <v>114.33029182384</v>
      </c>
      <c r="DU193" s="187">
        <v>111.76115460548</v>
      </c>
      <c r="DV193" s="187">
        <v>105.14449154648899</v>
      </c>
      <c r="DW193" s="187">
        <v>99.440319668713201</v>
      </c>
      <c r="DX193" s="187">
        <v>100.217829465113</v>
      </c>
      <c r="DY193" s="187">
        <v>101.908480968601</v>
      </c>
      <c r="DZ193" s="113">
        <v>319</v>
      </c>
      <c r="EA193" s="113">
        <v>335</v>
      </c>
      <c r="EB193" s="113">
        <v>350</v>
      </c>
      <c r="EC193" s="113">
        <v>361</v>
      </c>
      <c r="ED193" s="113">
        <v>352</v>
      </c>
      <c r="EE193" s="113">
        <v>368</v>
      </c>
      <c r="EF193" s="113">
        <v>362</v>
      </c>
      <c r="EG193" s="113">
        <v>368</v>
      </c>
      <c r="EH193" s="113">
        <v>366</v>
      </c>
      <c r="EI193" s="112">
        <v>8.7492163009404393</v>
      </c>
      <c r="EJ193" s="112">
        <v>-1239.37014925373</v>
      </c>
      <c r="EK193" s="112">
        <v>-1745.9771428571401</v>
      </c>
      <c r="EL193" s="112">
        <v>-2006.4155124653701</v>
      </c>
      <c r="EM193" s="112">
        <v>-2363.34375</v>
      </c>
      <c r="EN193" s="112">
        <v>-2363.6114130434798</v>
      </c>
      <c r="EO193" s="112">
        <v>-2485.70165745856</v>
      </c>
      <c r="EP193" s="112">
        <v>-2819.9701086956502</v>
      </c>
      <c r="EQ193" s="114">
        <v>-2993.6967213114799</v>
      </c>
    </row>
    <row r="194" spans="1:147" x14ac:dyDescent="0.25">
      <c r="A194" s="110" t="s">
        <v>242</v>
      </c>
      <c r="B194" s="110">
        <v>5490</v>
      </c>
      <c r="C194" s="110"/>
      <c r="D194" s="185">
        <v>173.10316603103001</v>
      </c>
      <c r="E194" s="185">
        <v>829.51551502127802</v>
      </c>
      <c r="F194" s="185">
        <v>92.056186089864795</v>
      </c>
      <c r="G194" s="185">
        <v>19.065750352966401</v>
      </c>
      <c r="H194" s="185">
        <v>80.046604121304298</v>
      </c>
      <c r="I194" s="185">
        <v>1611.6536033745199</v>
      </c>
      <c r="J194" s="185">
        <v>81.787756210767498</v>
      </c>
      <c r="K194" s="185">
        <v>732.63404302362096</v>
      </c>
      <c r="L194" s="185">
        <v>580.11791501008895</v>
      </c>
      <c r="M194" s="185">
        <v>24.9090608975743</v>
      </c>
      <c r="N194" s="185">
        <v>24.960367639734699</v>
      </c>
      <c r="O194" s="185">
        <v>11.6844027311771</v>
      </c>
      <c r="P194" s="185">
        <v>6.01118949244524</v>
      </c>
      <c r="Q194" s="185">
        <v>16.563192050248102</v>
      </c>
      <c r="R194" s="185">
        <v>15.4560034198284</v>
      </c>
      <c r="S194" s="185">
        <v>2.5300685401961198</v>
      </c>
      <c r="T194" s="185">
        <v>14.885959689237</v>
      </c>
      <c r="U194" s="185">
        <v>19.306881318336401</v>
      </c>
      <c r="V194" s="186">
        <v>25.0775371046531</v>
      </c>
      <c r="W194" s="186">
        <v>3.8858566820396701</v>
      </c>
      <c r="X194" s="186">
        <v>12.566012192463001</v>
      </c>
      <c r="Y194" s="186">
        <v>27.695225999517401</v>
      </c>
      <c r="Z194" s="186">
        <v>28.089598154879699</v>
      </c>
      <c r="AA194" s="186">
        <v>1.1216156862720099</v>
      </c>
      <c r="AB194" s="186">
        <v>3.2698727323407999</v>
      </c>
      <c r="AC194" s="186">
        <v>2.3315425877841802</v>
      </c>
      <c r="AD194" s="186">
        <v>3.9610104195473901</v>
      </c>
      <c r="AE194" s="186">
        <v>88.008081995826501</v>
      </c>
      <c r="AF194" s="186">
        <v>98.505149541265595</v>
      </c>
      <c r="AG194" s="186">
        <v>139.029351904263</v>
      </c>
      <c r="AH194" s="186">
        <v>174.39147431545501</v>
      </c>
      <c r="AI194" s="186">
        <v>140.12710055404699</v>
      </c>
      <c r="AJ194" s="186">
        <v>126.914277943028</v>
      </c>
      <c r="AK194" s="186">
        <v>113.13760376953</v>
      </c>
      <c r="AL194" s="186">
        <v>104.395830279393</v>
      </c>
      <c r="AM194" s="186">
        <v>91.735862634884597</v>
      </c>
      <c r="AN194" s="186">
        <v>3.0143793944649002</v>
      </c>
      <c r="AO194" s="186">
        <v>3.1493303318864898</v>
      </c>
      <c r="AP194" s="186">
        <v>1.5302684654001599</v>
      </c>
      <c r="AQ194" s="186">
        <v>0.713296758686082</v>
      </c>
      <c r="AR194" s="186">
        <v>0.51682616242630397</v>
      </c>
      <c r="AS194" s="186">
        <v>0.52510220557357301</v>
      </c>
      <c r="AT194" s="186">
        <v>0.32745700275413198</v>
      </c>
      <c r="AU194" s="186">
        <v>3.2280702244789197E-2</v>
      </c>
      <c r="AV194" s="186">
        <v>0.126524343497259</v>
      </c>
      <c r="AW194" s="186">
        <v>19.7906789861321</v>
      </c>
      <c r="AX194" s="186">
        <v>17.518759070917898</v>
      </c>
      <c r="AY194" s="186">
        <v>10.9688147559849</v>
      </c>
      <c r="AZ194" s="186">
        <v>10.7802907444264</v>
      </c>
      <c r="BA194" s="186">
        <v>10.3769505139323</v>
      </c>
      <c r="BB194" s="186">
        <v>10.139794747595101</v>
      </c>
      <c r="BC194" s="186">
        <v>8.1240871019347196</v>
      </c>
      <c r="BD194" s="186">
        <v>10.529980189679099</v>
      </c>
      <c r="BE194" s="186">
        <v>12.5646571597019</v>
      </c>
      <c r="BF194" s="187">
        <v>108.85270642798299</v>
      </c>
      <c r="BG194" s="187">
        <v>111.84549141949699</v>
      </c>
      <c r="BH194" s="187">
        <v>102.297480336121</v>
      </c>
      <c r="BI194" s="187">
        <v>96.102288601162201</v>
      </c>
      <c r="BJ194" s="187">
        <v>107.184625309758</v>
      </c>
      <c r="BK194" s="187">
        <v>106.20368706105999</v>
      </c>
      <c r="BL194" s="187">
        <v>94.996958659003397</v>
      </c>
      <c r="BM194" s="187">
        <v>104.589682270201</v>
      </c>
      <c r="BN194" s="187">
        <v>107.37530307466101</v>
      </c>
      <c r="BO194" s="186">
        <v>113.696441993786</v>
      </c>
      <c r="BP194" s="186">
        <v>148.005705879793</v>
      </c>
      <c r="BQ194" s="186">
        <v>152.32763185580299</v>
      </c>
      <c r="BR194" s="186">
        <v>100.400385062856</v>
      </c>
      <c r="BS194" s="186">
        <v>103.340059459597</v>
      </c>
      <c r="BT194" s="186">
        <v>111.904400204971</v>
      </c>
      <c r="BU194" s="186">
        <v>80.003743019553596</v>
      </c>
      <c r="BV194" s="186">
        <v>103.24618054446</v>
      </c>
      <c r="BW194" s="186">
        <v>237.30004991263499</v>
      </c>
      <c r="BX194" s="186">
        <v>12.4770587687673</v>
      </c>
      <c r="BY194" s="186">
        <v>15.5516638187474</v>
      </c>
      <c r="BZ194" s="186">
        <v>17.782977743975</v>
      </c>
      <c r="CA194" s="186">
        <v>16.5032091457783</v>
      </c>
      <c r="CB194" s="186">
        <v>17.0370436945812</v>
      </c>
      <c r="CC194" s="186">
        <v>15.0398845601727</v>
      </c>
      <c r="CD194" s="186">
        <v>10.527033166067699</v>
      </c>
      <c r="CE194" s="186">
        <v>11.246111033234399</v>
      </c>
      <c r="CF194" s="186">
        <v>13.849707559941701</v>
      </c>
      <c r="CG194" s="186">
        <v>13.628509718335801</v>
      </c>
      <c r="CH194" s="186">
        <v>13.572798517461001</v>
      </c>
      <c r="CI194" s="186">
        <v>14.6880730720467</v>
      </c>
      <c r="CJ194" s="186">
        <v>19.0734352307351</v>
      </c>
      <c r="CK194" s="186">
        <v>21.105220763258099</v>
      </c>
      <c r="CL194" s="186">
        <v>16.522206990909201</v>
      </c>
      <c r="CM194" s="186">
        <v>15.550312049237199</v>
      </c>
      <c r="CN194" s="186">
        <v>13.6949493550661</v>
      </c>
      <c r="CO194" s="186">
        <v>8.62144800106784</v>
      </c>
      <c r="CP194" s="113">
        <v>113.87969760189701</v>
      </c>
      <c r="CQ194" s="113">
        <v>108.58843122854201</v>
      </c>
      <c r="CR194" s="113">
        <v>111.807106527492</v>
      </c>
      <c r="CS194" s="113">
        <v>120.400512466591</v>
      </c>
      <c r="CT194" s="113">
        <v>127.320828798398</v>
      </c>
      <c r="CU194" s="113">
        <v>135.431849439578</v>
      </c>
      <c r="CV194" s="113">
        <v>137.50040273613101</v>
      </c>
      <c r="CW194" s="113">
        <v>130.25566460236399</v>
      </c>
      <c r="CX194" s="113">
        <v>114.63666959266099</v>
      </c>
      <c r="CY194" s="186">
        <v>3.9069729551887802</v>
      </c>
      <c r="CZ194" s="186">
        <v>3.64460584934365</v>
      </c>
      <c r="DA194" s="186">
        <v>3.1247285691726998</v>
      </c>
      <c r="DB194" s="186">
        <v>2.4250372811509799</v>
      </c>
      <c r="DC194" s="186">
        <v>1.7839409470304799</v>
      </c>
      <c r="DD194" s="186">
        <v>1.24477376478187</v>
      </c>
      <c r="DE194" s="186">
        <v>0.69589849366097301</v>
      </c>
      <c r="DF194" s="186">
        <v>0.41174866817424999</v>
      </c>
      <c r="DG194" s="186">
        <v>0.30029366306805899</v>
      </c>
      <c r="DH194" s="186">
        <v>14.374726414702</v>
      </c>
      <c r="DI194" s="186">
        <v>15.609811810062601</v>
      </c>
      <c r="DJ194" s="186">
        <v>15.8036031062397</v>
      </c>
      <c r="DK194" s="186">
        <v>14.9192523464516</v>
      </c>
      <c r="DL194" s="186">
        <v>13.9435972611096</v>
      </c>
      <c r="DM194" s="186">
        <v>11.8701928345279</v>
      </c>
      <c r="DN194" s="186">
        <v>10.0229640677468</v>
      </c>
      <c r="DO194" s="186">
        <v>9.9663861205429392</v>
      </c>
      <c r="DP194" s="186">
        <v>10.389969196399299</v>
      </c>
      <c r="DQ194" s="187">
        <v>102.050506240001</v>
      </c>
      <c r="DR194" s="187">
        <v>103.719869406672</v>
      </c>
      <c r="DS194" s="187">
        <v>105.378634250158</v>
      </c>
      <c r="DT194" s="187">
        <v>104.176426782983</v>
      </c>
      <c r="DU194" s="187">
        <v>105.127474158024</v>
      </c>
      <c r="DV194" s="187">
        <v>104.618340539786</v>
      </c>
      <c r="DW194" s="187">
        <v>101.214541698758</v>
      </c>
      <c r="DX194" s="187">
        <v>101.720576680861</v>
      </c>
      <c r="DY194" s="187">
        <v>103.906933996123</v>
      </c>
      <c r="DZ194" s="113">
        <v>262</v>
      </c>
      <c r="EA194" s="113">
        <v>263</v>
      </c>
      <c r="EB194" s="113">
        <v>290</v>
      </c>
      <c r="EC194" s="113">
        <v>304</v>
      </c>
      <c r="ED194" s="113">
        <v>316</v>
      </c>
      <c r="EE194" s="113">
        <v>310</v>
      </c>
      <c r="EF194" s="113">
        <v>310</v>
      </c>
      <c r="EG194" s="113">
        <v>311</v>
      </c>
      <c r="EH194" s="113">
        <v>301</v>
      </c>
      <c r="EI194" s="112">
        <v>1199.7519083969501</v>
      </c>
      <c r="EJ194" s="112">
        <v>206.42965779467701</v>
      </c>
      <c r="EK194" s="112">
        <v>227.17586206896601</v>
      </c>
      <c r="EL194" s="112">
        <v>1192.0789473684199</v>
      </c>
      <c r="EM194" s="112">
        <v>1319.7341772151899</v>
      </c>
      <c r="EN194" s="112">
        <v>693.27741935483903</v>
      </c>
      <c r="EO194" s="112">
        <v>718.14838709677394</v>
      </c>
      <c r="EP194" s="112">
        <v>136.221864951768</v>
      </c>
      <c r="EQ194" s="114">
        <v>-657.63455149501704</v>
      </c>
    </row>
    <row r="195" spans="1:147" x14ac:dyDescent="0.25">
      <c r="A195" s="110" t="s">
        <v>241</v>
      </c>
      <c r="B195" s="110">
        <v>5431</v>
      </c>
      <c r="C195" s="110"/>
      <c r="D195" s="185">
        <v>272.11485797914298</v>
      </c>
      <c r="E195" s="185">
        <v>-23.323403901154499</v>
      </c>
      <c r="F195" s="185">
        <v>270.65836371329999</v>
      </c>
      <c r="G195" s="185">
        <v>27.887330390769801</v>
      </c>
      <c r="H195" s="185">
        <v>100</v>
      </c>
      <c r="I195" s="185">
        <v>153.86183744466399</v>
      </c>
      <c r="J195" s="185">
        <v>1096.07517120338</v>
      </c>
      <c r="K195" s="185">
        <v>701.01606045170797</v>
      </c>
      <c r="L195" s="185">
        <v>8975.0613051448709</v>
      </c>
      <c r="M195" s="185">
        <v>10.2074227963304</v>
      </c>
      <c r="N195" s="185">
        <v>-1.89515737337644</v>
      </c>
      <c r="O195" s="185">
        <v>3.91810275264374</v>
      </c>
      <c r="P195" s="185">
        <v>9.0892468375858897</v>
      </c>
      <c r="Q195" s="185">
        <v>6.76380452965976</v>
      </c>
      <c r="R195" s="185">
        <v>5.8711175552268502</v>
      </c>
      <c r="S195" s="185">
        <v>21.877376746044501</v>
      </c>
      <c r="T195" s="185">
        <v>9.8854147036198299</v>
      </c>
      <c r="U195" s="185">
        <v>9.7759857932090402</v>
      </c>
      <c r="V195" s="186">
        <v>4.0100486794941599</v>
      </c>
      <c r="W195" s="186">
        <v>7.3856159945509896</v>
      </c>
      <c r="X195" s="186">
        <v>1.4842957229496001</v>
      </c>
      <c r="Y195" s="186">
        <v>29.6264397441368</v>
      </c>
      <c r="Z195" s="186">
        <v>18.469113337027601</v>
      </c>
      <c r="AA195" s="186">
        <v>4.3223869674125801</v>
      </c>
      <c r="AB195" s="186">
        <v>2.49127129242467</v>
      </c>
      <c r="AC195" s="186">
        <v>1.5407394320604599</v>
      </c>
      <c r="AD195" s="186">
        <v>0.12058030397340699</v>
      </c>
      <c r="AE195" s="186">
        <v>107.914144804009</v>
      </c>
      <c r="AF195" s="186">
        <v>118.03456045621201</v>
      </c>
      <c r="AG195" s="186">
        <v>112.250731065224</v>
      </c>
      <c r="AH195" s="186">
        <v>122.188192096641</v>
      </c>
      <c r="AI195" s="186">
        <v>149.66860654212499</v>
      </c>
      <c r="AJ195" s="186">
        <v>154.72402736823699</v>
      </c>
      <c r="AK195" s="186">
        <v>121.20222012185501</v>
      </c>
      <c r="AL195" s="186">
        <v>132.54388130417701</v>
      </c>
      <c r="AM195" s="186">
        <v>130.54304733473401</v>
      </c>
      <c r="AN195" s="186">
        <v>0.54987815500137105</v>
      </c>
      <c r="AO195" s="186">
        <v>1.4525342216118799</v>
      </c>
      <c r="AP195" s="186">
        <v>0.98441071737492603</v>
      </c>
      <c r="AQ195" s="186">
        <v>1.0522295199271801</v>
      </c>
      <c r="AR195" s="186">
        <v>0.32693349544021</v>
      </c>
      <c r="AS195" s="186">
        <v>1.0377397101955299</v>
      </c>
      <c r="AT195" s="186">
        <v>0.82220637009691999</v>
      </c>
      <c r="AU195" s="186">
        <v>1.17823277955505</v>
      </c>
      <c r="AV195" s="186">
        <v>0.78715540103180603</v>
      </c>
      <c r="AW195" s="186">
        <v>4.8798479317392101</v>
      </c>
      <c r="AX195" s="186">
        <v>4.5573341359169399</v>
      </c>
      <c r="AY195" s="186">
        <v>3.9588722790177799</v>
      </c>
      <c r="AZ195" s="186">
        <v>3.58899208204571</v>
      </c>
      <c r="BA195" s="186">
        <v>3.6525524547503001</v>
      </c>
      <c r="BB195" s="186">
        <v>4.52060630116243</v>
      </c>
      <c r="BC195" s="186">
        <v>8.4536197150302694</v>
      </c>
      <c r="BD195" s="186">
        <v>3.6960816376192001</v>
      </c>
      <c r="BE195" s="186">
        <v>3.3233414862639599</v>
      </c>
      <c r="BF195" s="187">
        <v>106.24447973996099</v>
      </c>
      <c r="BG195" s="187">
        <v>95.238099782963204</v>
      </c>
      <c r="BH195" s="187">
        <v>100.95264977993899</v>
      </c>
      <c r="BI195" s="187">
        <v>107.011956163554</v>
      </c>
      <c r="BJ195" s="187">
        <v>103.560559949899</v>
      </c>
      <c r="BK195" s="187">
        <v>102.44666407578001</v>
      </c>
      <c r="BL195" s="187">
        <v>116.612556484929</v>
      </c>
      <c r="BM195" s="187">
        <v>107.953567695025</v>
      </c>
      <c r="BN195" s="187">
        <v>107.80484078909799</v>
      </c>
      <c r="BO195" s="186">
        <v>311.53804022353802</v>
      </c>
      <c r="BP195" s="186">
        <v>144.567094650478</v>
      </c>
      <c r="BQ195" s="186">
        <v>190.65095756720601</v>
      </c>
      <c r="BR195" s="186">
        <v>82.572943738778307</v>
      </c>
      <c r="BS195" s="186">
        <v>143.21801202326699</v>
      </c>
      <c r="BT195" s="186">
        <v>121.762008157357</v>
      </c>
      <c r="BU195" s="186">
        <v>347.41327201641502</v>
      </c>
      <c r="BV195" s="186">
        <v>389.75278424911602</v>
      </c>
      <c r="BW195" s="186">
        <v>100</v>
      </c>
      <c r="BX195" s="186">
        <v>8.6599606055306495</v>
      </c>
      <c r="BY195" s="186">
        <v>5.9942948035887698</v>
      </c>
      <c r="BZ195" s="186">
        <v>7.7092248327868296</v>
      </c>
      <c r="CA195" s="186">
        <v>7.7859926506570201</v>
      </c>
      <c r="CB195" s="186">
        <v>5.8257885218825498</v>
      </c>
      <c r="CC195" s="186">
        <v>4.9696387243929596</v>
      </c>
      <c r="CD195" s="186">
        <v>10.0623116158968</v>
      </c>
      <c r="CE195" s="186">
        <v>11.115038442985799</v>
      </c>
      <c r="CF195" s="186">
        <v>11.267445370861299</v>
      </c>
      <c r="CG195" s="186">
        <v>3.7368816455415401</v>
      </c>
      <c r="CH195" s="186">
        <v>4.9709412172360103</v>
      </c>
      <c r="CI195" s="186">
        <v>4.9492722214466403</v>
      </c>
      <c r="CJ195" s="186">
        <v>11.040324878332401</v>
      </c>
      <c r="CK195" s="186">
        <v>14.052956120918999</v>
      </c>
      <c r="CL195" s="186">
        <v>14.0517555974545</v>
      </c>
      <c r="CM195" s="186">
        <v>13.224543633552599</v>
      </c>
      <c r="CN195" s="186">
        <v>13.089003509522399</v>
      </c>
      <c r="CO195" s="186">
        <v>5.8299983814651402</v>
      </c>
      <c r="CP195" s="113">
        <v>110.95157151346601</v>
      </c>
      <c r="CQ195" s="113">
        <v>112.17967029973801</v>
      </c>
      <c r="CR195" s="113">
        <v>111.392904446694</v>
      </c>
      <c r="CS195" s="113">
        <v>113.28849473822299</v>
      </c>
      <c r="CT195" s="113">
        <v>122.26822053541299</v>
      </c>
      <c r="CU195" s="113">
        <v>131.39346183190801</v>
      </c>
      <c r="CV195" s="113">
        <v>131.371313295036</v>
      </c>
      <c r="CW195" s="113">
        <v>134.99657991984299</v>
      </c>
      <c r="CX195" s="113">
        <v>136.772946195598</v>
      </c>
      <c r="CY195" s="186">
        <v>2.0416054074251502</v>
      </c>
      <c r="CZ195" s="186">
        <v>1.7082160508233999</v>
      </c>
      <c r="DA195" s="186">
        <v>1.30048480601003</v>
      </c>
      <c r="DB195" s="186">
        <v>1.14021139898583</v>
      </c>
      <c r="DC195" s="186">
        <v>0.86728755494308296</v>
      </c>
      <c r="DD195" s="186">
        <v>0.96298714074268099</v>
      </c>
      <c r="DE195" s="186">
        <v>0.84527223029811704</v>
      </c>
      <c r="DF195" s="186">
        <v>0.88810205709446499</v>
      </c>
      <c r="DG195" s="186">
        <v>0.833337127063278</v>
      </c>
      <c r="DH195" s="186">
        <v>4.7462826244811804</v>
      </c>
      <c r="DI195" s="186">
        <v>4.2321034679376703</v>
      </c>
      <c r="DJ195" s="186">
        <v>4.06201559366104</v>
      </c>
      <c r="DK195" s="186">
        <v>4.0384390776149601</v>
      </c>
      <c r="DL195" s="186">
        <v>4.1048673418305404</v>
      </c>
      <c r="DM195" s="186">
        <v>4.03248026188548</v>
      </c>
      <c r="DN195" s="186">
        <v>4.9600738922102003</v>
      </c>
      <c r="DO195" s="186">
        <v>4.8812846376943497</v>
      </c>
      <c r="DP195" s="186">
        <v>4.8359849958040204</v>
      </c>
      <c r="DQ195" s="187">
        <v>106.33239548487801</v>
      </c>
      <c r="DR195" s="187">
        <v>103.595174591039</v>
      </c>
      <c r="DS195" s="187">
        <v>105.205233050827</v>
      </c>
      <c r="DT195" s="187">
        <v>105.13894450129401</v>
      </c>
      <c r="DU195" s="187">
        <v>102.65697684169901</v>
      </c>
      <c r="DV195" s="187">
        <v>101.936950482684</v>
      </c>
      <c r="DW195" s="187">
        <v>106.323607116701</v>
      </c>
      <c r="DX195" s="187">
        <v>107.667956685088</v>
      </c>
      <c r="DY195" s="187">
        <v>107.833915607492</v>
      </c>
      <c r="DZ195" s="113">
        <v>293</v>
      </c>
      <c r="EA195" s="113">
        <v>288</v>
      </c>
      <c r="EB195" s="113">
        <v>294</v>
      </c>
      <c r="EC195" s="113">
        <v>295</v>
      </c>
      <c r="ED195" s="113">
        <v>301</v>
      </c>
      <c r="EE195" s="113">
        <v>283</v>
      </c>
      <c r="EF195" s="113">
        <v>308</v>
      </c>
      <c r="EG195" s="113">
        <v>330</v>
      </c>
      <c r="EH195" s="113">
        <v>319</v>
      </c>
      <c r="EI195" s="112">
        <v>562.38566552901</v>
      </c>
      <c r="EJ195" s="112">
        <v>1138.0902777777801</v>
      </c>
      <c r="EK195" s="112">
        <v>972.20068027210903</v>
      </c>
      <c r="EL195" s="112">
        <v>2554.97627118644</v>
      </c>
      <c r="EM195" s="112">
        <v>404.04651162790702</v>
      </c>
      <c r="EN195" s="112">
        <v>305.67491166077701</v>
      </c>
      <c r="EO195" s="112">
        <v>-1108.4870129870101</v>
      </c>
      <c r="EP195" s="112">
        <v>-1533.37878787879</v>
      </c>
      <c r="EQ195" s="114">
        <v>-2170.5485893416899</v>
      </c>
    </row>
    <row r="196" spans="1:147" x14ac:dyDescent="0.25">
      <c r="A196" s="110" t="s">
        <v>240</v>
      </c>
      <c r="B196" s="110">
        <v>5921</v>
      </c>
      <c r="C196" s="110"/>
      <c r="D196" s="185">
        <v>100</v>
      </c>
      <c r="E196" s="185">
        <v>100</v>
      </c>
      <c r="F196" s="185">
        <v>230.73842387569499</v>
      </c>
      <c r="G196" s="185">
        <v>100</v>
      </c>
      <c r="H196" s="185">
        <v>100</v>
      </c>
      <c r="I196" s="185">
        <v>93.532929337324802</v>
      </c>
      <c r="J196" s="185">
        <v>38.490380547553499</v>
      </c>
      <c r="K196" s="185">
        <v>100</v>
      </c>
      <c r="L196" s="185">
        <v>100</v>
      </c>
      <c r="M196" s="185">
        <v>4.3352796886137597</v>
      </c>
      <c r="N196" s="185">
        <v>17.832783788325699</v>
      </c>
      <c r="O196" s="185">
        <v>15.6878963048692</v>
      </c>
      <c r="P196" s="185">
        <v>12.7971001565072</v>
      </c>
      <c r="Q196" s="185">
        <v>10.795545240122999</v>
      </c>
      <c r="R196" s="185">
        <v>9.7600820554389696</v>
      </c>
      <c r="S196" s="185">
        <v>1.6911586375135199</v>
      </c>
      <c r="T196" s="185">
        <v>20.1737976247014</v>
      </c>
      <c r="U196" s="185">
        <v>7.35966775425271</v>
      </c>
      <c r="V196" s="186">
        <v>5.22818147546199</v>
      </c>
      <c r="W196" s="186">
        <v>0</v>
      </c>
      <c r="X196" s="186">
        <v>7.46234289138539</v>
      </c>
      <c r="Y196" s="186">
        <v>0</v>
      </c>
      <c r="Z196" s="186">
        <v>0</v>
      </c>
      <c r="AA196" s="186">
        <v>10.3649381082828</v>
      </c>
      <c r="AB196" s="186">
        <v>4.2781505065569299</v>
      </c>
      <c r="AC196" s="186">
        <v>0</v>
      </c>
      <c r="AD196" s="186">
        <v>0</v>
      </c>
      <c r="AE196" s="186">
        <v>29.843860251900299</v>
      </c>
      <c r="AF196" s="186">
        <v>24.145200971324702</v>
      </c>
      <c r="AG196" s="186">
        <v>24.537411767429099</v>
      </c>
      <c r="AH196" s="186">
        <v>59.805245333584203</v>
      </c>
      <c r="AI196" s="186">
        <v>86.156553377772099</v>
      </c>
      <c r="AJ196" s="186">
        <v>97.351951373335794</v>
      </c>
      <c r="AK196" s="186">
        <v>113.14809047439201</v>
      </c>
      <c r="AL196" s="186">
        <v>106.07116758213</v>
      </c>
      <c r="AM196" s="186">
        <v>141.50978474207599</v>
      </c>
      <c r="AN196" s="186">
        <v>-0.75987977837077003</v>
      </c>
      <c r="AO196" s="186">
        <v>-1.21686983855282</v>
      </c>
      <c r="AP196" s="186">
        <v>-1.1214956959283899</v>
      </c>
      <c r="AQ196" s="186">
        <v>-1.32333296375719</v>
      </c>
      <c r="AR196" s="186">
        <v>-0.98167609732268102</v>
      </c>
      <c r="AS196" s="186">
        <v>-0.75155208723588096</v>
      </c>
      <c r="AT196" s="186">
        <v>-0.604629299708208</v>
      </c>
      <c r="AU196" s="186">
        <v>-0.40739562627395898</v>
      </c>
      <c r="AV196" s="186">
        <v>-0.37012965602174602</v>
      </c>
      <c r="AW196" s="186">
        <v>5.3941801740647701</v>
      </c>
      <c r="AX196" s="186">
        <v>9.4070185888300593</v>
      </c>
      <c r="AY196" s="186">
        <v>9.6818155091921394</v>
      </c>
      <c r="AZ196" s="186">
        <v>5.3363358810165096</v>
      </c>
      <c r="BA196" s="186">
        <v>-0.98167609732268102</v>
      </c>
      <c r="BB196" s="186">
        <v>-0.75155208723588096</v>
      </c>
      <c r="BC196" s="186">
        <v>-0.604629299708208</v>
      </c>
      <c r="BD196" s="186">
        <v>-0.40739562627395898</v>
      </c>
      <c r="BE196" s="186">
        <v>-0.37012965602174602</v>
      </c>
      <c r="BF196" s="187">
        <v>98.213713027064998</v>
      </c>
      <c r="BG196" s="187">
        <v>107.76902174176099</v>
      </c>
      <c r="BH196" s="187">
        <v>105.13549141411001</v>
      </c>
      <c r="BI196" s="187">
        <v>106.538674105552</v>
      </c>
      <c r="BJ196" s="187">
        <v>112.10200584463</v>
      </c>
      <c r="BK196" s="187">
        <v>110.81566747662799</v>
      </c>
      <c r="BL196" s="187">
        <v>101.720272246185</v>
      </c>
      <c r="BM196" s="187">
        <v>125.272129397961</v>
      </c>
      <c r="BN196" s="187">
        <v>107.944378953716</v>
      </c>
      <c r="BO196" s="186">
        <v>148.49221142163199</v>
      </c>
      <c r="BP196" s="186">
        <v>750.10094078852001</v>
      </c>
      <c r="BQ196" s="186">
        <v>100</v>
      </c>
      <c r="BR196" s="186">
        <v>100</v>
      </c>
      <c r="BS196" s="186">
        <v>100</v>
      </c>
      <c r="BT196" s="186">
        <v>371.87329843245499</v>
      </c>
      <c r="BU196" s="186">
        <v>221.58461691621099</v>
      </c>
      <c r="BV196" s="186">
        <v>355.51594921371202</v>
      </c>
      <c r="BW196" s="186">
        <v>331.00822761337503</v>
      </c>
      <c r="BX196" s="186">
        <v>13.650705870548199</v>
      </c>
      <c r="BY196" s="186">
        <v>12.279415005616301</v>
      </c>
      <c r="BZ196" s="186">
        <v>12.0326007102902</v>
      </c>
      <c r="CA196" s="186">
        <v>11.894799206182499</v>
      </c>
      <c r="CB196" s="186">
        <v>12.520600154810801</v>
      </c>
      <c r="CC196" s="186">
        <v>13.304661667864901</v>
      </c>
      <c r="CD196" s="186">
        <v>9.8982860969224493</v>
      </c>
      <c r="CE196" s="186">
        <v>11.019496283831399</v>
      </c>
      <c r="CF196" s="186">
        <v>9.9414498856566809</v>
      </c>
      <c r="CG196" s="186">
        <v>15.409899617816199</v>
      </c>
      <c r="CH196" s="186">
        <v>8.3654190543664804</v>
      </c>
      <c r="CI196" s="186">
        <v>5.5420339942524199</v>
      </c>
      <c r="CJ196" s="186">
        <v>4.0199234726036099</v>
      </c>
      <c r="CK196" s="186">
        <v>2.5672007151941201</v>
      </c>
      <c r="CL196" s="186">
        <v>3.9680223956318299</v>
      </c>
      <c r="CM196" s="186">
        <v>4.7235955263074496</v>
      </c>
      <c r="CN196" s="186">
        <v>3.3661770522902001</v>
      </c>
      <c r="CO196" s="186">
        <v>3.22729646331064</v>
      </c>
      <c r="CP196" s="113">
        <v>38.3992962715555</v>
      </c>
      <c r="CQ196" s="113">
        <v>33.233733471062799</v>
      </c>
      <c r="CR196" s="113">
        <v>30.5736321386368</v>
      </c>
      <c r="CS196" s="113">
        <v>35.323019364728196</v>
      </c>
      <c r="CT196" s="113">
        <v>45.267634221055999</v>
      </c>
      <c r="CU196" s="113">
        <v>59.299636522816598</v>
      </c>
      <c r="CV196" s="113">
        <v>77.898069016736599</v>
      </c>
      <c r="CW196" s="113">
        <v>93.537824471192707</v>
      </c>
      <c r="CX196" s="113">
        <v>109.51921619668801</v>
      </c>
      <c r="CY196" s="186">
        <v>-0.45375934693291797</v>
      </c>
      <c r="CZ196" s="186">
        <v>-0.70932162072106097</v>
      </c>
      <c r="DA196" s="186">
        <v>-0.91007089700907295</v>
      </c>
      <c r="DB196" s="186">
        <v>-1.0615371446822801</v>
      </c>
      <c r="DC196" s="186">
        <v>-1.0890775973400499</v>
      </c>
      <c r="DD196" s="186">
        <v>-1.07097192741221</v>
      </c>
      <c r="DE196" s="186">
        <v>-0.94130422962318705</v>
      </c>
      <c r="DF196" s="186">
        <v>-0.79574489721144304</v>
      </c>
      <c r="DG196" s="186">
        <v>-0.61345864192946298</v>
      </c>
      <c r="DH196" s="186">
        <v>11.2439655869495</v>
      </c>
      <c r="DI196" s="186">
        <v>8.6102671601817509</v>
      </c>
      <c r="DJ196" s="186">
        <v>8.00837085025052</v>
      </c>
      <c r="DK196" s="186">
        <v>7.3836776292809398</v>
      </c>
      <c r="DL196" s="186">
        <v>5.7754800262722004</v>
      </c>
      <c r="DM196" s="186">
        <v>4.4097496931624098</v>
      </c>
      <c r="DN196" s="186">
        <v>2.33649334273627</v>
      </c>
      <c r="DO196" s="186">
        <v>0.42336975845666502</v>
      </c>
      <c r="DP196" s="186">
        <v>-0.61345864192946298</v>
      </c>
      <c r="DQ196" s="187">
        <v>101.991882012654</v>
      </c>
      <c r="DR196" s="187">
        <v>103.050104002872</v>
      </c>
      <c r="DS196" s="187">
        <v>103.214256004489</v>
      </c>
      <c r="DT196" s="187">
        <v>103.572832298995</v>
      </c>
      <c r="DU196" s="187">
        <v>105.995129611845</v>
      </c>
      <c r="DV196" s="187">
        <v>108.488039140862</v>
      </c>
      <c r="DW196" s="187">
        <v>107.089872735417</v>
      </c>
      <c r="DX196" s="187">
        <v>110.865214071929</v>
      </c>
      <c r="DY196" s="187">
        <v>111.038874013666</v>
      </c>
      <c r="DZ196" s="113">
        <v>213</v>
      </c>
      <c r="EA196" s="113">
        <v>228</v>
      </c>
      <c r="EB196" s="113">
        <v>224</v>
      </c>
      <c r="EC196" s="113">
        <v>218</v>
      </c>
      <c r="ED196" s="113">
        <v>232</v>
      </c>
      <c r="EE196" s="113">
        <v>235</v>
      </c>
      <c r="EF196" s="113">
        <v>240</v>
      </c>
      <c r="EG196" s="113">
        <v>252</v>
      </c>
      <c r="EH196" s="113">
        <v>239</v>
      </c>
      <c r="EI196" s="112">
        <v>-6308.9248826291096</v>
      </c>
      <c r="EJ196" s="112">
        <v>-6891.10964912281</v>
      </c>
      <c r="EK196" s="112">
        <v>-7409.3169642857101</v>
      </c>
      <c r="EL196" s="112">
        <v>-8199.0596330275202</v>
      </c>
      <c r="EM196" s="112">
        <v>-8233.9741379310308</v>
      </c>
      <c r="EN196" s="112">
        <v>-8096.55319148936</v>
      </c>
      <c r="EO196" s="112">
        <v>-7795.4291666666704</v>
      </c>
      <c r="EP196" s="112">
        <v>-7890.7658730158701</v>
      </c>
      <c r="EQ196" s="114">
        <v>-8611.7029288702906</v>
      </c>
    </row>
    <row r="197" spans="1:147" x14ac:dyDescent="0.25">
      <c r="A197" s="110" t="s">
        <v>239</v>
      </c>
      <c r="B197" s="110">
        <v>5491</v>
      </c>
      <c r="C197" s="110"/>
      <c r="D197" s="185">
        <v>88.486608971224896</v>
      </c>
      <c r="E197" s="185">
        <v>1111.8063395225499</v>
      </c>
      <c r="F197" s="185">
        <v>300.34886231855103</v>
      </c>
      <c r="G197" s="185">
        <v>194.09195904211199</v>
      </c>
      <c r="H197" s="185">
        <v>300.959083827879</v>
      </c>
      <c r="I197" s="185">
        <v>359.84097810989101</v>
      </c>
      <c r="J197" s="185">
        <v>100</v>
      </c>
      <c r="K197" s="185">
        <v>-11.0213740144653</v>
      </c>
      <c r="L197" s="185">
        <v>180.11477286900299</v>
      </c>
      <c r="M197" s="185">
        <v>4.8894955312067596</v>
      </c>
      <c r="N197" s="185">
        <v>20.365197677746199</v>
      </c>
      <c r="O197" s="185">
        <v>29.6711683355385</v>
      </c>
      <c r="P197" s="185">
        <v>25.8690354709152</v>
      </c>
      <c r="Q197" s="185">
        <v>40.2643319799907</v>
      </c>
      <c r="R197" s="185">
        <v>20.3519368056775</v>
      </c>
      <c r="S197" s="185">
        <v>0.43480688027403203</v>
      </c>
      <c r="T197" s="185">
        <v>-7.3605722781293101</v>
      </c>
      <c r="U197" s="185">
        <v>21.152659422745199</v>
      </c>
      <c r="V197" s="186">
        <v>6.5508726218142499</v>
      </c>
      <c r="W197" s="186">
        <v>2.2484353201229501</v>
      </c>
      <c r="X197" s="186">
        <v>12.316649437502299</v>
      </c>
      <c r="Y197" s="186">
        <v>15.8120269676939</v>
      </c>
      <c r="Z197" s="186">
        <v>18.711663480925498</v>
      </c>
      <c r="AA197" s="186">
        <v>6.6301935607954796</v>
      </c>
      <c r="AB197" s="186">
        <v>7.8560109294236202</v>
      </c>
      <c r="AC197" s="186">
        <v>38.349977315333298</v>
      </c>
      <c r="AD197" s="186">
        <v>12.9637085931847</v>
      </c>
      <c r="AE197" s="186">
        <v>110.84955790030401</v>
      </c>
      <c r="AF197" s="186">
        <v>76.730811142482594</v>
      </c>
      <c r="AG197" s="186">
        <v>64.456596112609802</v>
      </c>
      <c r="AH197" s="186">
        <v>74.883840994357996</v>
      </c>
      <c r="AI197" s="186">
        <v>53.214811380235901</v>
      </c>
      <c r="AJ197" s="186">
        <v>66.985544920772497</v>
      </c>
      <c r="AK197" s="186">
        <v>127.041240270245</v>
      </c>
      <c r="AL197" s="186">
        <v>157.30092200631799</v>
      </c>
      <c r="AM197" s="186">
        <v>136.678610093169</v>
      </c>
      <c r="AN197" s="186">
        <v>1.19554612443236</v>
      </c>
      <c r="AO197" s="186">
        <v>0.68251711605755705</v>
      </c>
      <c r="AP197" s="186">
        <v>0.65794006874271205</v>
      </c>
      <c r="AQ197" s="186">
        <v>0.31445740077235002</v>
      </c>
      <c r="AR197" s="186">
        <v>0.42589001876260102</v>
      </c>
      <c r="AS197" s="186">
        <v>-9.6962532159758405E-2</v>
      </c>
      <c r="AT197" s="186">
        <v>-0.16903075981471499</v>
      </c>
      <c r="AU197" s="186">
        <v>1.2330463425708E-2</v>
      </c>
      <c r="AV197" s="186">
        <v>0.45154585269400799</v>
      </c>
      <c r="AW197" s="186">
        <v>17.417804874139399</v>
      </c>
      <c r="AX197" s="186">
        <v>8.1862125302068893</v>
      </c>
      <c r="AY197" s="186">
        <v>5.64358599186688</v>
      </c>
      <c r="AZ197" s="186">
        <v>10.247363932399001</v>
      </c>
      <c r="BA197" s="186">
        <v>4.4925038118969596</v>
      </c>
      <c r="BB197" s="186">
        <v>5.0899189911995304</v>
      </c>
      <c r="BC197" s="186">
        <v>5.0132376300701802</v>
      </c>
      <c r="BD197" s="186">
        <v>5.3919933098853603</v>
      </c>
      <c r="BE197" s="186">
        <v>7.0865285457337803</v>
      </c>
      <c r="BF197" s="187">
        <v>89.8208493658707</v>
      </c>
      <c r="BG197" s="187">
        <v>114.75984442746901</v>
      </c>
      <c r="BH197" s="187">
        <v>132.77661260076499</v>
      </c>
      <c r="BI197" s="187">
        <v>118.95713364967899</v>
      </c>
      <c r="BJ197" s="187">
        <v>156.73419939955099</v>
      </c>
      <c r="BK197" s="187">
        <v>117.87594529272999</v>
      </c>
      <c r="BL197" s="187">
        <v>95.467701715808403</v>
      </c>
      <c r="BM197" s="187">
        <v>88.699465823407095</v>
      </c>
      <c r="BN197" s="187">
        <v>116.98326531912301</v>
      </c>
      <c r="BO197" s="186">
        <v>50.650298728236102</v>
      </c>
      <c r="BP197" s="186">
        <v>73.481205343574999</v>
      </c>
      <c r="BQ197" s="186">
        <v>132.60103441409899</v>
      </c>
      <c r="BR197" s="186">
        <v>227.96042294789601</v>
      </c>
      <c r="BS197" s="186">
        <v>281.977141296269</v>
      </c>
      <c r="BT197" s="186">
        <v>305.42476117455101</v>
      </c>
      <c r="BU197" s="186">
        <v>278.55301165815598</v>
      </c>
      <c r="BV197" s="186">
        <v>86.129713283809096</v>
      </c>
      <c r="BW197" s="186">
        <v>84.893139220980999</v>
      </c>
      <c r="BX197" s="186">
        <v>12.1659164280395</v>
      </c>
      <c r="BY197" s="186">
        <v>13.883680845537301</v>
      </c>
      <c r="BZ197" s="186">
        <v>18.913428629294199</v>
      </c>
      <c r="CA197" s="186">
        <v>21.3503141112847</v>
      </c>
      <c r="CB197" s="186">
        <v>26.806442975940399</v>
      </c>
      <c r="CC197" s="186">
        <v>28.420270009517999</v>
      </c>
      <c r="CD197" s="186">
        <v>24.672544902990101</v>
      </c>
      <c r="CE197" s="186">
        <v>17.369756197844101</v>
      </c>
      <c r="CF197" s="186">
        <v>16.645975644751299</v>
      </c>
      <c r="CG197" s="186">
        <v>23.402889222181699</v>
      </c>
      <c r="CH197" s="186">
        <v>19.8776300361015</v>
      </c>
      <c r="CI197" s="186">
        <v>16.078092111090601</v>
      </c>
      <c r="CJ197" s="186">
        <v>11.9687500274425</v>
      </c>
      <c r="CK197" s="186">
        <v>11.8981209038262</v>
      </c>
      <c r="CL197" s="186">
        <v>11.734021909761999</v>
      </c>
      <c r="CM197" s="186">
        <v>12.3511452778334</v>
      </c>
      <c r="CN197" s="186">
        <v>20.9559807268691</v>
      </c>
      <c r="CO197" s="186">
        <v>20.264726545358599</v>
      </c>
      <c r="CP197" s="113">
        <v>80.940917175966007</v>
      </c>
      <c r="CQ197" s="113">
        <v>85.059496028142306</v>
      </c>
      <c r="CR197" s="113">
        <v>85.539971158432095</v>
      </c>
      <c r="CS197" s="113">
        <v>81.454936023751799</v>
      </c>
      <c r="CT197" s="113">
        <v>71.944933733480099</v>
      </c>
      <c r="CU197" s="113">
        <v>66.048912837455106</v>
      </c>
      <c r="CV197" s="113">
        <v>75.367267855145201</v>
      </c>
      <c r="CW197" s="113">
        <v>93.692798917797006</v>
      </c>
      <c r="CX197" s="113">
        <v>106.190140495145</v>
      </c>
      <c r="CY197" s="186">
        <v>0.61704075953208404</v>
      </c>
      <c r="CZ197" s="186">
        <v>0.74436430150544997</v>
      </c>
      <c r="DA197" s="186">
        <v>0.86405523568930998</v>
      </c>
      <c r="DB197" s="186">
        <v>0.75948175803922902</v>
      </c>
      <c r="DC197" s="186">
        <v>0.601599785114587</v>
      </c>
      <c r="DD197" s="186">
        <v>0.39657910582771</v>
      </c>
      <c r="DE197" s="186">
        <v>0.245727186224068</v>
      </c>
      <c r="DF197" s="186">
        <v>0.12168169351527799</v>
      </c>
      <c r="DG197" s="186">
        <v>0.15704363008876299</v>
      </c>
      <c r="DH197" s="186">
        <v>7.6632922421872598</v>
      </c>
      <c r="DI197" s="186">
        <v>8.2607987368559304</v>
      </c>
      <c r="DJ197" s="186">
        <v>8.3258221695256296</v>
      </c>
      <c r="DK197" s="186">
        <v>9.2028867024345899</v>
      </c>
      <c r="DL197" s="186">
        <v>8.3083981757669694</v>
      </c>
      <c r="DM197" s="186">
        <v>6.5479942734719501</v>
      </c>
      <c r="DN197" s="186">
        <v>5.9943309940589904</v>
      </c>
      <c r="DO197" s="186">
        <v>5.9408450808290398</v>
      </c>
      <c r="DP197" s="186">
        <v>5.4105203314680796</v>
      </c>
      <c r="DQ197" s="187">
        <v>105.395917860574</v>
      </c>
      <c r="DR197" s="187">
        <v>106.800234069886</v>
      </c>
      <c r="DS197" s="187">
        <v>112.932666964424</v>
      </c>
      <c r="DT197" s="187">
        <v>114.81967058859099</v>
      </c>
      <c r="DU197" s="187">
        <v>123.60885126818</v>
      </c>
      <c r="DV197" s="187">
        <v>128.64856139269901</v>
      </c>
      <c r="DW197" s="187">
        <v>123.340973094616</v>
      </c>
      <c r="DX197" s="187">
        <v>113.058982730984</v>
      </c>
      <c r="DY197" s="187">
        <v>112.857262429838</v>
      </c>
      <c r="DZ197" s="113">
        <v>345</v>
      </c>
      <c r="EA197" s="113">
        <v>372</v>
      </c>
      <c r="EB197" s="113">
        <v>382</v>
      </c>
      <c r="EC197" s="113">
        <v>402</v>
      </c>
      <c r="ED197" s="113">
        <v>417</v>
      </c>
      <c r="EE197" s="113">
        <v>466</v>
      </c>
      <c r="EF197" s="113">
        <v>478</v>
      </c>
      <c r="EG197" s="113">
        <v>490</v>
      </c>
      <c r="EH197" s="113">
        <v>508</v>
      </c>
      <c r="EI197" s="112">
        <v>526.768115942029</v>
      </c>
      <c r="EJ197" s="112">
        <v>-536.87096774193503</v>
      </c>
      <c r="EK197" s="112">
        <v>-1736</v>
      </c>
      <c r="EL197" s="112">
        <v>-2368.9701492537301</v>
      </c>
      <c r="EM197" s="112">
        <v>-4329.5995203836901</v>
      </c>
      <c r="EN197" s="112">
        <v>-4579.8690987124501</v>
      </c>
      <c r="EO197" s="112">
        <v>-4486.3493723849397</v>
      </c>
      <c r="EP197" s="112">
        <v>-644.26122448979595</v>
      </c>
      <c r="EQ197" s="114">
        <v>-1125.9507874015701</v>
      </c>
    </row>
    <row r="198" spans="1:147" x14ac:dyDescent="0.25">
      <c r="A198" s="110" t="s">
        <v>238</v>
      </c>
      <c r="B198" s="110">
        <v>5859</v>
      </c>
      <c r="C198" s="110"/>
      <c r="D198" s="185">
        <v>370.91419573310299</v>
      </c>
      <c r="E198" s="185">
        <v>119.007394258151</v>
      </c>
      <c r="F198" s="185">
        <v>39.935647353843997</v>
      </c>
      <c r="G198" s="185">
        <v>91.376642585920493</v>
      </c>
      <c r="H198" s="185">
        <v>135.32313245184801</v>
      </c>
      <c r="I198" s="185">
        <v>553.08858857132498</v>
      </c>
      <c r="J198" s="185">
        <v>116.326178960428</v>
      </c>
      <c r="K198" s="185">
        <v>695.91091811782405</v>
      </c>
      <c r="L198" s="185">
        <v>364.74106857484298</v>
      </c>
      <c r="M198" s="185">
        <v>17.753132903237098</v>
      </c>
      <c r="N198" s="185">
        <v>7.4517016856423597</v>
      </c>
      <c r="O198" s="185">
        <v>7.8096587741680699</v>
      </c>
      <c r="P198" s="185">
        <v>4.2305414053246402</v>
      </c>
      <c r="Q198" s="185">
        <v>8.7888329640864509</v>
      </c>
      <c r="R198" s="185">
        <v>10.931367737515499</v>
      </c>
      <c r="S198" s="185">
        <v>5.8371933703547096</v>
      </c>
      <c r="T198" s="185">
        <v>9.5167673346603792</v>
      </c>
      <c r="U198" s="185">
        <v>13.391730583164801</v>
      </c>
      <c r="V198" s="186">
        <v>5.5626123121793603</v>
      </c>
      <c r="W198" s="186">
        <v>6.5436162686574502</v>
      </c>
      <c r="X198" s="186">
        <v>17.736258272003901</v>
      </c>
      <c r="Y198" s="186">
        <v>6.82879127372206</v>
      </c>
      <c r="Z198" s="186">
        <v>6.7877403709805701</v>
      </c>
      <c r="AA198" s="186">
        <v>2.1708181642545998</v>
      </c>
      <c r="AB198" s="186">
        <v>5.0594024756488203</v>
      </c>
      <c r="AC198" s="186">
        <v>1.4888573069226401</v>
      </c>
      <c r="AD198" s="186">
        <v>4.7577446733678102</v>
      </c>
      <c r="AE198" s="186">
        <v>76.875700592610798</v>
      </c>
      <c r="AF198" s="186">
        <v>80.770950708608694</v>
      </c>
      <c r="AG198" s="186">
        <v>73.736302036413505</v>
      </c>
      <c r="AH198" s="186">
        <v>80.579778946013306</v>
      </c>
      <c r="AI198" s="186">
        <v>76.1525308445663</v>
      </c>
      <c r="AJ198" s="186">
        <v>72.147019140651906</v>
      </c>
      <c r="AK198" s="186">
        <v>70.938439257205602</v>
      </c>
      <c r="AL198" s="186">
        <v>65.639912908898296</v>
      </c>
      <c r="AM198" s="186">
        <v>49.971784329724002</v>
      </c>
      <c r="AN198" s="186">
        <v>1.0901981881623299</v>
      </c>
      <c r="AO198" s="186">
        <v>1.26681105550032</v>
      </c>
      <c r="AP198" s="186">
        <v>-0.30371893969880598</v>
      </c>
      <c r="AQ198" s="186">
        <v>0.504466365093441</v>
      </c>
      <c r="AR198" s="186">
        <v>-9.7374580064735705E-2</v>
      </c>
      <c r="AS198" s="186">
        <v>-0.235443173398656</v>
      </c>
      <c r="AT198" s="186">
        <v>-0.65582921413241102</v>
      </c>
      <c r="AU198" s="186">
        <v>-0.312869580626497</v>
      </c>
      <c r="AV198" s="186">
        <v>-0.38712075204589202</v>
      </c>
      <c r="AW198" s="186">
        <v>2.2913810099218699</v>
      </c>
      <c r="AX198" s="186">
        <v>2.52885716032233</v>
      </c>
      <c r="AY198" s="186">
        <v>0.91781618439840595</v>
      </c>
      <c r="AZ198" s="186">
        <v>13.0426916111929</v>
      </c>
      <c r="BA198" s="186">
        <v>4.8250801334709799</v>
      </c>
      <c r="BB198" s="186">
        <v>5.8745069053134502</v>
      </c>
      <c r="BC198" s="186">
        <v>2.9911231544813499</v>
      </c>
      <c r="BD198" s="186">
        <v>3.4674936648773498</v>
      </c>
      <c r="BE198" s="186">
        <v>8.4048651977046305</v>
      </c>
      <c r="BF198" s="187">
        <v>119.83504041437899</v>
      </c>
      <c r="BG198" s="187">
        <v>106.598055742401</v>
      </c>
      <c r="BH198" s="187">
        <v>107.052768462301</v>
      </c>
      <c r="BI198" s="187">
        <v>92.329549429386304</v>
      </c>
      <c r="BJ198" s="187">
        <v>104.02188039292299</v>
      </c>
      <c r="BK198" s="187">
        <v>105.065654054673</v>
      </c>
      <c r="BL198" s="187">
        <v>102.239287376042</v>
      </c>
      <c r="BM198" s="187">
        <v>106.085493119614</v>
      </c>
      <c r="BN198" s="187">
        <v>104.82151989773899</v>
      </c>
      <c r="BO198" s="186">
        <v>54.416090447408799</v>
      </c>
      <c r="BP198" s="186">
        <v>78.672938236359997</v>
      </c>
      <c r="BQ198" s="186">
        <v>106.227415255792</v>
      </c>
      <c r="BR198" s="186">
        <v>113.291057568402</v>
      </c>
      <c r="BS198" s="186">
        <v>110.977567062733</v>
      </c>
      <c r="BT198" s="186">
        <v>101.06777226140601</v>
      </c>
      <c r="BU198" s="186">
        <v>100.258490110615</v>
      </c>
      <c r="BV198" s="186">
        <v>202.016336892515</v>
      </c>
      <c r="BW198" s="186">
        <v>262.46551019429899</v>
      </c>
      <c r="BX198" s="186">
        <v>10.2930201901498</v>
      </c>
      <c r="BY198" s="186">
        <v>10.2468728152179</v>
      </c>
      <c r="BZ198" s="186">
        <v>9.8754455655854692</v>
      </c>
      <c r="CA198" s="186">
        <v>8.6768182193258294</v>
      </c>
      <c r="CB198" s="186">
        <v>9.2989546082156398</v>
      </c>
      <c r="CC198" s="186">
        <v>7.8937578348135302</v>
      </c>
      <c r="CD198" s="186">
        <v>7.5590360541552997</v>
      </c>
      <c r="CE198" s="186">
        <v>7.8958013047432498</v>
      </c>
      <c r="CF198" s="186">
        <v>9.7752917592871906</v>
      </c>
      <c r="CG198" s="186">
        <v>17.782779489363801</v>
      </c>
      <c r="CH198" s="186">
        <v>12.9672942146568</v>
      </c>
      <c r="CI198" s="186">
        <v>9.6402870318556708</v>
      </c>
      <c r="CJ198" s="186">
        <v>8.2942801930314491</v>
      </c>
      <c r="CK198" s="186">
        <v>9.0140904688421308</v>
      </c>
      <c r="CL198" s="186">
        <v>8.3631451193845905</v>
      </c>
      <c r="CM198" s="186">
        <v>8.0440348463803897</v>
      </c>
      <c r="CN198" s="186">
        <v>4.5521080601010997</v>
      </c>
      <c r="CO198" s="186">
        <v>4.1408852457008098</v>
      </c>
      <c r="CP198" s="113">
        <v>81.072506174785701</v>
      </c>
      <c r="CQ198" s="113">
        <v>82.609935513290793</v>
      </c>
      <c r="CR198" s="113">
        <v>81.523516790506406</v>
      </c>
      <c r="CS198" s="113">
        <v>79.304890825170403</v>
      </c>
      <c r="CT198" s="113">
        <v>77.562423151134197</v>
      </c>
      <c r="CU198" s="113">
        <v>76.597660043309702</v>
      </c>
      <c r="CV198" s="113">
        <v>74.632987281340903</v>
      </c>
      <c r="CW198" s="113">
        <v>73.034938876553397</v>
      </c>
      <c r="CX198" s="113">
        <v>66.581604526908293</v>
      </c>
      <c r="CY198" s="186">
        <v>1.18708659541395</v>
      </c>
      <c r="CZ198" s="186">
        <v>1.2167616305714799</v>
      </c>
      <c r="DA198" s="186">
        <v>0.92873260208512998</v>
      </c>
      <c r="DB198" s="186">
        <v>0.74692834271368402</v>
      </c>
      <c r="DC198" s="186">
        <v>0.48655732014054898</v>
      </c>
      <c r="DD198" s="186">
        <v>0.214965988655069</v>
      </c>
      <c r="DE198" s="186">
        <v>-0.16666913401092101</v>
      </c>
      <c r="DF198" s="186">
        <v>-0.168076526267321</v>
      </c>
      <c r="DG198" s="186">
        <v>-0.33931181978055702</v>
      </c>
      <c r="DH198" s="186">
        <v>2.0677003684194202</v>
      </c>
      <c r="DI198" s="186">
        <v>2.1640514521321501</v>
      </c>
      <c r="DJ198" s="186">
        <v>2.04250568902909</v>
      </c>
      <c r="DK198" s="186">
        <v>4.2029769421676404</v>
      </c>
      <c r="DL198" s="186">
        <v>4.6384027795876897</v>
      </c>
      <c r="DM198" s="186">
        <v>5.3735117744213303</v>
      </c>
      <c r="DN198" s="186">
        <v>5.4374047617706296</v>
      </c>
      <c r="DO198" s="186">
        <v>5.9547300483168897</v>
      </c>
      <c r="DP198" s="186">
        <v>5.1967616655061102</v>
      </c>
      <c r="DQ198" s="187">
        <v>110.39039237590001</v>
      </c>
      <c r="DR198" s="187">
        <v>110.25307633702199</v>
      </c>
      <c r="DS198" s="187">
        <v>109.603061253606</v>
      </c>
      <c r="DT198" s="187">
        <v>105.508347766629</v>
      </c>
      <c r="DU198" s="187">
        <v>105.426412524254</v>
      </c>
      <c r="DV198" s="187">
        <v>102.812129761108</v>
      </c>
      <c r="DW198" s="187">
        <v>101.993942989274</v>
      </c>
      <c r="DX198" s="187">
        <v>101.804997236033</v>
      </c>
      <c r="DY198" s="187">
        <v>104.426883529554</v>
      </c>
      <c r="DZ198" s="113">
        <v>2559</v>
      </c>
      <c r="EA198" s="113">
        <v>2602</v>
      </c>
      <c r="EB198" s="113">
        <v>2594</v>
      </c>
      <c r="EC198" s="113">
        <v>2660</v>
      </c>
      <c r="ED198" s="113">
        <v>2701</v>
      </c>
      <c r="EE198" s="113">
        <v>2651</v>
      </c>
      <c r="EF198" s="113">
        <v>2677</v>
      </c>
      <c r="EG198" s="113">
        <v>2646</v>
      </c>
      <c r="EH198" s="113">
        <v>2739</v>
      </c>
      <c r="EI198" s="112">
        <v>495.19069949198899</v>
      </c>
      <c r="EJ198" s="112">
        <v>391.74942352036902</v>
      </c>
      <c r="EK198" s="112">
        <v>969.03122590593705</v>
      </c>
      <c r="EL198" s="112">
        <v>964.186466165414</v>
      </c>
      <c r="EM198" s="112">
        <v>832.498333950389</v>
      </c>
      <c r="EN198" s="112">
        <v>387.38853262919702</v>
      </c>
      <c r="EO198" s="112">
        <v>341.39447142323502</v>
      </c>
      <c r="EP198" s="112">
        <v>-64.539682539682502</v>
      </c>
      <c r="EQ198" s="114">
        <v>-608.05001825483703</v>
      </c>
    </row>
    <row r="199" spans="1:147" ht="25.5" x14ac:dyDescent="0.25">
      <c r="A199" s="110" t="s">
        <v>237</v>
      </c>
      <c r="B199" s="110">
        <v>5922</v>
      </c>
      <c r="C199" s="110"/>
      <c r="D199" s="185">
        <v>59.5609398046942</v>
      </c>
      <c r="E199" s="185">
        <v>27.366203448046399</v>
      </c>
      <c r="F199" s="185">
        <v>126.005358350644</v>
      </c>
      <c r="G199" s="185">
        <v>-125.00878016420999</v>
      </c>
      <c r="H199" s="185">
        <v>-55.714920447908099</v>
      </c>
      <c r="I199" s="185">
        <v>294.15035829833403</v>
      </c>
      <c r="J199" s="185">
        <v>-2.1833359176207399</v>
      </c>
      <c r="K199" s="185">
        <v>30.354967243828298</v>
      </c>
      <c r="L199" s="185">
        <v>103.615829158493</v>
      </c>
      <c r="M199" s="185">
        <v>2.2730389692605</v>
      </c>
      <c r="N199" s="185">
        <v>10.6112826943383</v>
      </c>
      <c r="O199" s="185">
        <v>12.782394425760099</v>
      </c>
      <c r="P199" s="185">
        <v>-13.5098775853542</v>
      </c>
      <c r="Q199" s="185">
        <v>-1.0794186495176801</v>
      </c>
      <c r="R199" s="185">
        <v>14.2416398924309</v>
      </c>
      <c r="S199" s="185">
        <v>-0.25599261527144401</v>
      </c>
      <c r="T199" s="185">
        <v>5.6797605582010204</v>
      </c>
      <c r="U199" s="185">
        <v>21.0760354850642</v>
      </c>
      <c r="V199" s="186">
        <v>3.7583096866888899</v>
      </c>
      <c r="W199" s="186">
        <v>30.254327450138099</v>
      </c>
      <c r="X199" s="186">
        <v>11.3028051125946</v>
      </c>
      <c r="Y199" s="186">
        <v>8.6932205205360695</v>
      </c>
      <c r="Z199" s="186">
        <v>2.1979398609345</v>
      </c>
      <c r="AA199" s="186">
        <v>5.9417292759107099</v>
      </c>
      <c r="AB199" s="186">
        <v>10.641113068217599</v>
      </c>
      <c r="AC199" s="186">
        <v>16.553971030284799</v>
      </c>
      <c r="AD199" s="186">
        <v>20.491267589016498</v>
      </c>
      <c r="AE199" s="186">
        <v>0</v>
      </c>
      <c r="AF199" s="186">
        <v>0</v>
      </c>
      <c r="AG199" s="186">
        <v>0</v>
      </c>
      <c r="AH199" s="186">
        <v>0</v>
      </c>
      <c r="AI199" s="186">
        <v>0</v>
      </c>
      <c r="AJ199" s="186">
        <v>0</v>
      </c>
      <c r="AK199" s="186">
        <v>0</v>
      </c>
      <c r="AL199" s="186">
        <v>48.9976627747374</v>
      </c>
      <c r="AM199" s="186">
        <v>41.144965899947202</v>
      </c>
      <c r="AN199" s="186">
        <v>-0.10604069197893</v>
      </c>
      <c r="AO199" s="186">
        <v>-0.16172368160786901</v>
      </c>
      <c r="AP199" s="186">
        <v>2.76313926120745E-2</v>
      </c>
      <c r="AQ199" s="186">
        <v>-1.29342539610803E-2</v>
      </c>
      <c r="AR199" s="186">
        <v>-5.07454124935839E-2</v>
      </c>
      <c r="AS199" s="186">
        <v>-7.4648072038889998E-3</v>
      </c>
      <c r="AT199" s="186">
        <v>-3.6967390902809802E-2</v>
      </c>
      <c r="AU199" s="186">
        <v>3.27671869806056E-2</v>
      </c>
      <c r="AV199" s="186">
        <v>0.103489669755013</v>
      </c>
      <c r="AW199" s="186">
        <v>6.3269657279864404</v>
      </c>
      <c r="AX199" s="186">
        <v>12.076859699375699</v>
      </c>
      <c r="AY199" s="186">
        <v>2.4238902582112298</v>
      </c>
      <c r="AZ199" s="186">
        <v>24.1047848951474</v>
      </c>
      <c r="BA199" s="186">
        <v>4.5505024820865803</v>
      </c>
      <c r="BB199" s="186">
        <v>0.55055533971860904</v>
      </c>
      <c r="BC199" s="186">
        <v>3.0666990147331998</v>
      </c>
      <c r="BD199" s="186">
        <v>5.5802727668038203</v>
      </c>
      <c r="BE199" s="186">
        <v>2.4272215653965601</v>
      </c>
      <c r="BF199" s="187">
        <v>96.006166736695207</v>
      </c>
      <c r="BG199" s="187">
        <v>98.398748084197095</v>
      </c>
      <c r="BH199" s="187">
        <v>111.58987042783799</v>
      </c>
      <c r="BI199" s="187">
        <v>72.659838091361195</v>
      </c>
      <c r="BJ199" s="187">
        <v>94.624688209049793</v>
      </c>
      <c r="BK199" s="187">
        <v>115.852877484571</v>
      </c>
      <c r="BL199" s="187">
        <v>96.749539929296404</v>
      </c>
      <c r="BM199" s="187">
        <v>100.132444373762</v>
      </c>
      <c r="BN199" s="187">
        <v>123.080416885235</v>
      </c>
      <c r="BO199" s="186">
        <v>75.5446518839817</v>
      </c>
      <c r="BP199" s="186">
        <v>44.649076834299201</v>
      </c>
      <c r="BQ199" s="186">
        <v>61.341438356460799</v>
      </c>
      <c r="BR199" s="186">
        <v>23.642329943484199</v>
      </c>
      <c r="BS199" s="186">
        <v>18.6829646744728</v>
      </c>
      <c r="BT199" s="186">
        <v>37.191665472702297</v>
      </c>
      <c r="BU199" s="186">
        <v>35.076980922081503</v>
      </c>
      <c r="BV199" s="186">
        <v>11.416177682879599</v>
      </c>
      <c r="BW199" s="186">
        <v>71.449733502047295</v>
      </c>
      <c r="BX199" s="186">
        <v>3.7593149373649899</v>
      </c>
      <c r="BY199" s="186">
        <v>5.3350718802792496</v>
      </c>
      <c r="BZ199" s="186">
        <v>7.6547483529229297</v>
      </c>
      <c r="CA199" s="186">
        <v>3.1373238760827502</v>
      </c>
      <c r="CB199" s="186">
        <v>2.41647623415908</v>
      </c>
      <c r="CC199" s="186">
        <v>4.8081267081879098</v>
      </c>
      <c r="CD199" s="186">
        <v>2.7381179748628499</v>
      </c>
      <c r="CE199" s="186">
        <v>1.05841397774986</v>
      </c>
      <c r="CF199" s="186">
        <v>8.0897855197756403</v>
      </c>
      <c r="CG199" s="186">
        <v>5.1094481962061797</v>
      </c>
      <c r="CH199" s="186">
        <v>11.3737421135885</v>
      </c>
      <c r="CI199" s="186">
        <v>12.0938190057936</v>
      </c>
      <c r="CJ199" s="186">
        <v>12.2246581227795</v>
      </c>
      <c r="CK199" s="186">
        <v>11.9284636696435</v>
      </c>
      <c r="CL199" s="186">
        <v>12.2745838155793</v>
      </c>
      <c r="CM199" s="186">
        <v>7.8079359719768497</v>
      </c>
      <c r="CN199" s="186">
        <v>8.7650219960082794</v>
      </c>
      <c r="CO199" s="186">
        <v>11.1652598501011</v>
      </c>
      <c r="CP199" s="113">
        <v>0</v>
      </c>
      <c r="CQ199" s="113">
        <v>0</v>
      </c>
      <c r="CR199" s="113">
        <v>0</v>
      </c>
      <c r="CS199" s="113">
        <v>0</v>
      </c>
      <c r="CT199" s="113">
        <v>0</v>
      </c>
      <c r="CU199" s="113">
        <v>0</v>
      </c>
      <c r="CV199" s="113">
        <v>0</v>
      </c>
      <c r="CW199" s="113">
        <v>8.8987895674661406</v>
      </c>
      <c r="CX199" s="113">
        <v>17.435277603731599</v>
      </c>
      <c r="CY199" s="186">
        <v>-0.33349878341334499</v>
      </c>
      <c r="CZ199" s="186">
        <v>-0.260020956768025</v>
      </c>
      <c r="DA199" s="186">
        <v>-0.176533312349998</v>
      </c>
      <c r="DB199" s="186">
        <v>-8.2542922985747405E-2</v>
      </c>
      <c r="DC199" s="186">
        <v>-5.7942310559214498E-2</v>
      </c>
      <c r="DD199" s="186">
        <v>-3.9331567970102697E-2</v>
      </c>
      <c r="DE199" s="186">
        <v>-1.5717389811962398E-2</v>
      </c>
      <c r="DF199" s="186">
        <v>-1.6466720661169901E-2</v>
      </c>
      <c r="DG199" s="186">
        <v>8.2726469292245496E-3</v>
      </c>
      <c r="DH199" s="186">
        <v>9.6045888641720598</v>
      </c>
      <c r="DI199" s="186">
        <v>9.6471117769049499</v>
      </c>
      <c r="DJ199" s="186">
        <v>7.1994337023746198</v>
      </c>
      <c r="DK199" s="186">
        <v>9.9324550410026493</v>
      </c>
      <c r="DL199" s="186">
        <v>9.6485041910144105</v>
      </c>
      <c r="DM199" s="186">
        <v>8.4156372853869303</v>
      </c>
      <c r="DN199" s="186">
        <v>6.69628930169665</v>
      </c>
      <c r="DO199" s="186">
        <v>7.4353240457001801</v>
      </c>
      <c r="DP199" s="186">
        <v>3.1817010864938</v>
      </c>
      <c r="DQ199" s="187">
        <v>94.180783453691504</v>
      </c>
      <c r="DR199" s="187">
        <v>95.627837095222205</v>
      </c>
      <c r="DS199" s="187">
        <v>100.279560701262</v>
      </c>
      <c r="DT199" s="187">
        <v>93.564910401915299</v>
      </c>
      <c r="DU199" s="187">
        <v>93.205357174352201</v>
      </c>
      <c r="DV199" s="187">
        <v>96.481472981047204</v>
      </c>
      <c r="DW199" s="187">
        <v>96.177993565792704</v>
      </c>
      <c r="DX199" s="187">
        <v>93.990813167520599</v>
      </c>
      <c r="DY199" s="187">
        <v>105.17056028696599</v>
      </c>
      <c r="DZ199" s="113">
        <v>714</v>
      </c>
      <c r="EA199" s="113">
        <v>725</v>
      </c>
      <c r="EB199" s="113">
        <v>713</v>
      </c>
      <c r="EC199" s="113">
        <v>733</v>
      </c>
      <c r="ED199" s="113">
        <v>717</v>
      </c>
      <c r="EE199" s="113">
        <v>738</v>
      </c>
      <c r="EF199" s="113">
        <v>747</v>
      </c>
      <c r="EG199" s="113">
        <v>737</v>
      </c>
      <c r="EH199" s="113">
        <v>775</v>
      </c>
      <c r="EI199" s="112">
        <v>-6153.5</v>
      </c>
      <c r="EJ199" s="112">
        <v>-4343.8882758620703</v>
      </c>
      <c r="EK199" s="112">
        <v>-4600.2917251051904</v>
      </c>
      <c r="EL199" s="112">
        <v>-3017.1296043656198</v>
      </c>
      <c r="EM199" s="112">
        <v>-2879.9972105997199</v>
      </c>
      <c r="EN199" s="112">
        <v>-3391.5121951219498</v>
      </c>
      <c r="EO199" s="112">
        <v>-2632.0107095046901</v>
      </c>
      <c r="EP199" s="112">
        <v>-1945.98643147897</v>
      </c>
      <c r="EQ199" s="114">
        <v>-1896.69935483871</v>
      </c>
    </row>
    <row r="200" spans="1:147" x14ac:dyDescent="0.25">
      <c r="A200" s="110" t="s">
        <v>236</v>
      </c>
      <c r="B200" s="110">
        <v>5693</v>
      </c>
      <c r="C200" s="110"/>
      <c r="D200" s="185">
        <v>253.89298817922401</v>
      </c>
      <c r="E200" s="185">
        <v>100</v>
      </c>
      <c r="F200" s="185">
        <v>74.525742674952497</v>
      </c>
      <c r="G200" s="185">
        <v>7.5674115733526799</v>
      </c>
      <c r="H200" s="185">
        <v>143.159664679451</v>
      </c>
      <c r="I200" s="185">
        <v>115.668760931878</v>
      </c>
      <c r="J200" s="185">
        <v>30.360358562439899</v>
      </c>
      <c r="K200" s="185">
        <v>93.044382970849696</v>
      </c>
      <c r="L200" s="185">
        <v>63.942664918097599</v>
      </c>
      <c r="M200" s="185">
        <v>26.900892048271199</v>
      </c>
      <c r="N200" s="185">
        <v>12.9507926646297</v>
      </c>
      <c r="O200" s="185">
        <v>8.2773157601709109</v>
      </c>
      <c r="P200" s="185">
        <v>1.15470270866319</v>
      </c>
      <c r="Q200" s="185">
        <v>11.2239458678161</v>
      </c>
      <c r="R200" s="185">
        <v>5.5733357261787297</v>
      </c>
      <c r="S200" s="185">
        <v>3.80290586116445</v>
      </c>
      <c r="T200" s="185">
        <v>14.4029110127439</v>
      </c>
      <c r="U200" s="185">
        <v>10.652348269062999</v>
      </c>
      <c r="V200" s="186">
        <v>16.4858038698016</v>
      </c>
      <c r="W200" s="186">
        <v>5.7130194520637003</v>
      </c>
      <c r="X200" s="186">
        <v>11.0256434917719</v>
      </c>
      <c r="Y200" s="186">
        <v>15.839633002151499</v>
      </c>
      <c r="Z200" s="186">
        <v>10.1461163880042</v>
      </c>
      <c r="AA200" s="186">
        <v>4.8728745053709703</v>
      </c>
      <c r="AB200" s="186">
        <v>11.761625377892299</v>
      </c>
      <c r="AC200" s="186">
        <v>15.4733276082451</v>
      </c>
      <c r="AD200" s="186">
        <v>17.838529232958798</v>
      </c>
      <c r="AE200" s="186">
        <v>115.81300583535</v>
      </c>
      <c r="AF200" s="186">
        <v>140.43240498517099</v>
      </c>
      <c r="AG200" s="186">
        <v>126.468642001772</v>
      </c>
      <c r="AH200" s="186">
        <v>152.33451630758401</v>
      </c>
      <c r="AI200" s="186">
        <v>137.19944988911701</v>
      </c>
      <c r="AJ200" s="186">
        <v>132.699833707024</v>
      </c>
      <c r="AK200" s="186">
        <v>140.562409019553</v>
      </c>
      <c r="AL200" s="186">
        <v>129.26953327429399</v>
      </c>
      <c r="AM200" s="186">
        <v>122.64708309871</v>
      </c>
      <c r="AN200" s="186">
        <v>2.0544671413372502</v>
      </c>
      <c r="AO200" s="186">
        <v>2.44025589885642</v>
      </c>
      <c r="AP200" s="186">
        <v>2.0241901624248699</v>
      </c>
      <c r="AQ200" s="186">
        <v>1.55902235087398</v>
      </c>
      <c r="AR200" s="186">
        <v>1.3140815998884201</v>
      </c>
      <c r="AS200" s="186">
        <v>1.2290392315913501</v>
      </c>
      <c r="AT200" s="186">
        <v>0.57338172284433297</v>
      </c>
      <c r="AU200" s="186">
        <v>0.45786660935629198</v>
      </c>
      <c r="AV200" s="186">
        <v>0.242511190922749</v>
      </c>
      <c r="AW200" s="186">
        <v>7.0398908754944802</v>
      </c>
      <c r="AX200" s="186">
        <v>8.8588032177022793</v>
      </c>
      <c r="AY200" s="186">
        <v>8.4760562144100202</v>
      </c>
      <c r="AZ200" s="186">
        <v>7.6181159330207002</v>
      </c>
      <c r="BA200" s="186">
        <v>7.2216477372235204</v>
      </c>
      <c r="BB200" s="186">
        <v>6.5253063698287201</v>
      </c>
      <c r="BC200" s="186">
        <v>6.4382482512705002</v>
      </c>
      <c r="BD200" s="186">
        <v>7.9755056285604899</v>
      </c>
      <c r="BE200" s="186">
        <v>5.8054470867074199</v>
      </c>
      <c r="BF200" s="187">
        <v>128.066337503939</v>
      </c>
      <c r="BG200" s="187">
        <v>106.988767477477</v>
      </c>
      <c r="BH200" s="187">
        <v>101.859387798407</v>
      </c>
      <c r="BI200" s="187">
        <v>95.324899218073597</v>
      </c>
      <c r="BJ200" s="187">
        <v>105.614892454836</v>
      </c>
      <c r="BK200" s="187">
        <v>100.277837261851</v>
      </c>
      <c r="BL200" s="187">
        <v>97.979695031029493</v>
      </c>
      <c r="BM200" s="187">
        <v>107.394388071156</v>
      </c>
      <c r="BN200" s="187">
        <v>105.36232063077701</v>
      </c>
      <c r="BO200" s="186">
        <v>108.793789039383</v>
      </c>
      <c r="BP200" s="186">
        <v>213.66479460967901</v>
      </c>
      <c r="BQ200" s="186">
        <v>219.06871536326199</v>
      </c>
      <c r="BR200" s="186">
        <v>143.84794008130501</v>
      </c>
      <c r="BS200" s="186">
        <v>222.51883085200799</v>
      </c>
      <c r="BT200" s="186">
        <v>179.767290718688</v>
      </c>
      <c r="BU200" s="186">
        <v>59.1265154309555</v>
      </c>
      <c r="BV200" s="186">
        <v>66.589993205915107</v>
      </c>
      <c r="BW200" s="186">
        <v>79.177976899496898</v>
      </c>
      <c r="BX200" s="186">
        <v>13.353364977194699</v>
      </c>
      <c r="BY200" s="186">
        <v>13.154611002994599</v>
      </c>
      <c r="BZ200" s="186">
        <v>12.3868219537797</v>
      </c>
      <c r="CA200" s="186">
        <v>11.8124441705741</v>
      </c>
      <c r="CB200" s="186">
        <v>12.539694716347601</v>
      </c>
      <c r="CC200" s="186">
        <v>7.7974069834483304</v>
      </c>
      <c r="CD200" s="186">
        <v>6.0410966283436496</v>
      </c>
      <c r="CE200" s="186">
        <v>7.46197430686557</v>
      </c>
      <c r="CF200" s="186">
        <v>9.2342465852891298</v>
      </c>
      <c r="CG200" s="186">
        <v>13.443905051122901</v>
      </c>
      <c r="CH200" s="186">
        <v>12.1816103763075</v>
      </c>
      <c r="CI200" s="186">
        <v>11.5459512695636</v>
      </c>
      <c r="CJ200" s="186">
        <v>14.031835435820501</v>
      </c>
      <c r="CK200" s="186">
        <v>12.1151488840712</v>
      </c>
      <c r="CL200" s="186">
        <v>9.7618612945399903</v>
      </c>
      <c r="CM200" s="186">
        <v>10.8266303680634</v>
      </c>
      <c r="CN200" s="186">
        <v>11.7720205531513</v>
      </c>
      <c r="CO200" s="186">
        <v>12.3268675393088</v>
      </c>
      <c r="CP200" s="113">
        <v>135.032427449506</v>
      </c>
      <c r="CQ200" s="113">
        <v>135.11255037256601</v>
      </c>
      <c r="CR200" s="113">
        <v>133.31501019286401</v>
      </c>
      <c r="CS200" s="113">
        <v>136.11639154178599</v>
      </c>
      <c r="CT200" s="113">
        <v>133.82565863647599</v>
      </c>
      <c r="CU200" s="113">
        <v>137.66304716681</v>
      </c>
      <c r="CV200" s="113">
        <v>137.78877428525499</v>
      </c>
      <c r="CW200" s="113">
        <v>137.98927836373201</v>
      </c>
      <c r="CX200" s="113">
        <v>132.238880570514</v>
      </c>
      <c r="CY200" s="186">
        <v>2.9646173082727301</v>
      </c>
      <c r="CZ200" s="186">
        <v>2.7084478674465302</v>
      </c>
      <c r="DA200" s="186">
        <v>2.46743688685169</v>
      </c>
      <c r="DB200" s="186">
        <v>2.1953145830613701</v>
      </c>
      <c r="DC200" s="186">
        <v>1.8677562081343</v>
      </c>
      <c r="DD200" s="186">
        <v>1.6888041085547401</v>
      </c>
      <c r="DE200" s="186">
        <v>1.3197383281202899</v>
      </c>
      <c r="DF200" s="186">
        <v>1.00286430031768</v>
      </c>
      <c r="DG200" s="186">
        <v>0.74472021515008202</v>
      </c>
      <c r="DH200" s="186">
        <v>9.5070818437901501</v>
      </c>
      <c r="DI200" s="186">
        <v>9.0156121287643298</v>
      </c>
      <c r="DJ200" s="186">
        <v>8.7481680435576408</v>
      </c>
      <c r="DK200" s="186">
        <v>8.29698830294309</v>
      </c>
      <c r="DL200" s="186">
        <v>7.7959626967523104</v>
      </c>
      <c r="DM200" s="186">
        <v>7.6952411197580002</v>
      </c>
      <c r="DN200" s="186">
        <v>7.2234256856183299</v>
      </c>
      <c r="DO200" s="186">
        <v>7.1595561472472697</v>
      </c>
      <c r="DP200" s="186">
        <v>6.7920716989170904</v>
      </c>
      <c r="DQ200" s="187">
        <v>107.308687898003</v>
      </c>
      <c r="DR200" s="187">
        <v>107.350788037648</v>
      </c>
      <c r="DS200" s="187">
        <v>106.503180929316</v>
      </c>
      <c r="DT200" s="187">
        <v>106.056651939982</v>
      </c>
      <c r="DU200" s="187">
        <v>107.079551973001</v>
      </c>
      <c r="DV200" s="187">
        <v>101.823630649584</v>
      </c>
      <c r="DW200" s="187">
        <v>100.137598343726</v>
      </c>
      <c r="DX200" s="187">
        <v>101.32254541323999</v>
      </c>
      <c r="DY200" s="187">
        <v>103.29180135774401</v>
      </c>
      <c r="DZ200" s="113">
        <v>2389</v>
      </c>
      <c r="EA200" s="113">
        <v>2436</v>
      </c>
      <c r="EB200" s="113">
        <v>2421</v>
      </c>
      <c r="EC200" s="113">
        <v>2500</v>
      </c>
      <c r="ED200" s="113">
        <v>2606</v>
      </c>
      <c r="EE200" s="113">
        <v>2685</v>
      </c>
      <c r="EF200" s="113">
        <v>2717</v>
      </c>
      <c r="EG200" s="113">
        <v>2782</v>
      </c>
      <c r="EH200" s="113">
        <v>2768</v>
      </c>
      <c r="EI200" s="112">
        <v>1106.80200920887</v>
      </c>
      <c r="EJ200" s="112">
        <v>-123.607142857143</v>
      </c>
      <c r="EK200" s="112">
        <v>-9.4279223461379598</v>
      </c>
      <c r="EL200" s="112">
        <v>540.36159999999995</v>
      </c>
      <c r="EM200" s="112">
        <v>379.87643898695302</v>
      </c>
      <c r="EN200" s="112">
        <v>338.52290502793301</v>
      </c>
      <c r="EO200" s="112">
        <v>688.36621273463402</v>
      </c>
      <c r="EP200" s="112">
        <v>717.94895758447205</v>
      </c>
      <c r="EQ200" s="114">
        <v>980.76372832369896</v>
      </c>
    </row>
    <row r="201" spans="1:147" x14ac:dyDescent="0.25">
      <c r="A201" s="110" t="s">
        <v>235</v>
      </c>
      <c r="B201" s="110">
        <v>5756</v>
      </c>
      <c r="C201" s="110"/>
      <c r="D201" s="185">
        <v>88.880690487903095</v>
      </c>
      <c r="E201" s="185">
        <v>24.4697799111972</v>
      </c>
      <c r="F201" s="185">
        <v>40.8290321139988</v>
      </c>
      <c r="G201" s="185">
        <v>56.759484816300301</v>
      </c>
      <c r="H201" s="185">
        <v>952.99792875913795</v>
      </c>
      <c r="I201" s="185">
        <v>81.979506637322203</v>
      </c>
      <c r="J201" s="185">
        <v>290.70052184935503</v>
      </c>
      <c r="K201" s="185">
        <v>100</v>
      </c>
      <c r="L201" s="185">
        <v>430.94801538461599</v>
      </c>
      <c r="M201" s="185">
        <v>13.6458986174103</v>
      </c>
      <c r="N201" s="185">
        <v>6.5475291892126304</v>
      </c>
      <c r="O201" s="185">
        <v>5.9042550124265496</v>
      </c>
      <c r="P201" s="185">
        <v>11.469690746656999</v>
      </c>
      <c r="Q201" s="185">
        <v>13.7600320761658</v>
      </c>
      <c r="R201" s="185">
        <v>5.1399751472016098</v>
      </c>
      <c r="S201" s="185">
        <v>12.757721831645</v>
      </c>
      <c r="T201" s="185">
        <v>13.787832268933601</v>
      </c>
      <c r="U201" s="185">
        <v>13.4811306906916</v>
      </c>
      <c r="V201" s="186">
        <v>20.585247723055101</v>
      </c>
      <c r="W201" s="186">
        <v>22.258984356658601</v>
      </c>
      <c r="X201" s="186">
        <v>21.5516155344834</v>
      </c>
      <c r="Y201" s="186">
        <v>18.583705073074601</v>
      </c>
      <c r="Z201" s="186">
        <v>5.9479003689580603</v>
      </c>
      <c r="AA201" s="186">
        <v>6.3801571899493599</v>
      </c>
      <c r="AB201" s="186">
        <v>4.7894559609926004</v>
      </c>
      <c r="AC201" s="186">
        <v>0</v>
      </c>
      <c r="AD201" s="186">
        <v>3.48950483373457</v>
      </c>
      <c r="AE201" s="186">
        <v>43.942308845793299</v>
      </c>
      <c r="AF201" s="186">
        <v>43.916256069343198</v>
      </c>
      <c r="AG201" s="186">
        <v>63.430176874356199</v>
      </c>
      <c r="AH201" s="186">
        <v>82.6954409165442</v>
      </c>
      <c r="AI201" s="186">
        <v>70.9231363464813</v>
      </c>
      <c r="AJ201" s="186">
        <v>83.510750995926898</v>
      </c>
      <c r="AK201" s="186">
        <v>57.153760175173197</v>
      </c>
      <c r="AL201" s="186">
        <v>55.570134225908198</v>
      </c>
      <c r="AM201" s="186">
        <v>48.1267926147396</v>
      </c>
      <c r="AN201" s="186">
        <v>0.21891563915999701</v>
      </c>
      <c r="AO201" s="186">
        <v>0.39794386065314902</v>
      </c>
      <c r="AP201" s="186">
        <v>3.2620410052566703E-2</v>
      </c>
      <c r="AQ201" s="186">
        <v>0.65544792382510597</v>
      </c>
      <c r="AR201" s="186">
        <v>0.37369305976779199</v>
      </c>
      <c r="AS201" s="186">
        <v>1.9112270472927802E-2</v>
      </c>
      <c r="AT201" s="186">
        <v>0.17610597610242201</v>
      </c>
      <c r="AU201" s="186">
        <v>-0.93745658727977499</v>
      </c>
      <c r="AV201" s="186">
        <v>-0.88214774551868802</v>
      </c>
      <c r="AW201" s="186">
        <v>3.5569079924073002</v>
      </c>
      <c r="AX201" s="186">
        <v>4.1570271628246998</v>
      </c>
      <c r="AY201" s="186">
        <v>6.9904004885645898</v>
      </c>
      <c r="AZ201" s="186">
        <v>5.8597476721729604</v>
      </c>
      <c r="BA201" s="186">
        <v>5.0734170538719203</v>
      </c>
      <c r="BB201" s="186">
        <v>5.4423783835160204</v>
      </c>
      <c r="BC201" s="186">
        <v>5.8037533531575303</v>
      </c>
      <c r="BD201" s="186">
        <v>4.8416683463897403</v>
      </c>
      <c r="BE201" s="186">
        <v>4.9289531111632501</v>
      </c>
      <c r="BF201" s="187">
        <v>111.49252380122201</v>
      </c>
      <c r="BG201" s="187">
        <v>102.868408788103</v>
      </c>
      <c r="BH201" s="187">
        <v>98.957496765161196</v>
      </c>
      <c r="BI201" s="187">
        <v>106.684172765656</v>
      </c>
      <c r="BJ201" s="187">
        <v>109.96295108704101</v>
      </c>
      <c r="BK201" s="187">
        <v>99.717499567664802</v>
      </c>
      <c r="BL201" s="187">
        <v>107.67750915119299</v>
      </c>
      <c r="BM201" s="187">
        <v>108.705981383072</v>
      </c>
      <c r="BN201" s="187">
        <v>108.307151935935</v>
      </c>
      <c r="BO201" s="186">
        <v>90.598040519426903</v>
      </c>
      <c r="BP201" s="186">
        <v>60.711269901348501</v>
      </c>
      <c r="BQ201" s="186">
        <v>51.419246811089998</v>
      </c>
      <c r="BR201" s="186">
        <v>54.398388981306397</v>
      </c>
      <c r="BS201" s="186">
        <v>68.501744450649497</v>
      </c>
      <c r="BT201" s="186">
        <v>65.153456574804594</v>
      </c>
      <c r="BU201" s="186">
        <v>112.7866828419</v>
      </c>
      <c r="BV201" s="186">
        <v>197.65828491134599</v>
      </c>
      <c r="BW201" s="186">
        <v>433.06079663462202</v>
      </c>
      <c r="BX201" s="186">
        <v>9.3579959160856401</v>
      </c>
      <c r="BY201" s="186">
        <v>9.5686804574147608</v>
      </c>
      <c r="BZ201" s="186">
        <v>8.32715352745217</v>
      </c>
      <c r="CA201" s="186">
        <v>9.0730063588428091</v>
      </c>
      <c r="CB201" s="186">
        <v>10.415220078709501</v>
      </c>
      <c r="CC201" s="186">
        <v>8.7605334813586104</v>
      </c>
      <c r="CD201" s="186">
        <v>10.0602647853012</v>
      </c>
      <c r="CE201" s="186">
        <v>11.588375925767901</v>
      </c>
      <c r="CF201" s="186">
        <v>11.993143931531399</v>
      </c>
      <c r="CG201" s="186">
        <v>12.2272710775595</v>
      </c>
      <c r="CH201" s="186">
        <v>16.648159304310401</v>
      </c>
      <c r="CI201" s="186">
        <v>18.527090634196799</v>
      </c>
      <c r="CJ201" s="186">
        <v>18.915764330526301</v>
      </c>
      <c r="CK201" s="186">
        <v>17.961682889618899</v>
      </c>
      <c r="CL201" s="186">
        <v>15.3349095280462</v>
      </c>
      <c r="CM201" s="186">
        <v>11.6935814793412</v>
      </c>
      <c r="CN201" s="186">
        <v>7.2515811170582998</v>
      </c>
      <c r="CO201" s="186">
        <v>4.1307986476533198</v>
      </c>
      <c r="CP201" s="113">
        <v>31.693752757123001</v>
      </c>
      <c r="CQ201" s="113">
        <v>35.140899072851902</v>
      </c>
      <c r="CR201" s="113">
        <v>42.975140746431599</v>
      </c>
      <c r="CS201" s="113">
        <v>53.195584205580502</v>
      </c>
      <c r="CT201" s="113">
        <v>61.255686244454701</v>
      </c>
      <c r="CU201" s="113">
        <v>68.959084874671404</v>
      </c>
      <c r="CV201" s="113">
        <v>71.138516829505704</v>
      </c>
      <c r="CW201" s="113">
        <v>69.110167896652499</v>
      </c>
      <c r="CX201" s="113">
        <v>62.451094145657699</v>
      </c>
      <c r="CY201" s="186">
        <v>0.45995298347234298</v>
      </c>
      <c r="CZ201" s="186">
        <v>0.423126464637958</v>
      </c>
      <c r="DA201" s="186">
        <v>0.32276665296053902</v>
      </c>
      <c r="DB201" s="186">
        <v>0.36634633066814498</v>
      </c>
      <c r="DC201" s="186">
        <v>0.339516626307444</v>
      </c>
      <c r="DD201" s="186">
        <v>0.301164580378872</v>
      </c>
      <c r="DE201" s="186">
        <v>0.25525190300501799</v>
      </c>
      <c r="DF201" s="186">
        <v>3.5953413012101899E-2</v>
      </c>
      <c r="DG201" s="186">
        <v>-0.25984651252125301</v>
      </c>
      <c r="DH201" s="186">
        <v>3.3895316279446401</v>
      </c>
      <c r="DI201" s="186">
        <v>3.6231287163760801</v>
      </c>
      <c r="DJ201" s="186">
        <v>4.4803617997653502</v>
      </c>
      <c r="DK201" s="186">
        <v>4.8682037354158796</v>
      </c>
      <c r="DL201" s="186">
        <v>5.1078575185602197</v>
      </c>
      <c r="DM201" s="186">
        <v>5.4768391313050797</v>
      </c>
      <c r="DN201" s="186">
        <v>5.8001660896060097</v>
      </c>
      <c r="DO201" s="186">
        <v>5.3861155583364999</v>
      </c>
      <c r="DP201" s="186">
        <v>5.2095910388050699</v>
      </c>
      <c r="DQ201" s="187">
        <v>106.870052941472</v>
      </c>
      <c r="DR201" s="187">
        <v>106.801867242317</v>
      </c>
      <c r="DS201" s="187">
        <v>104.350974815716</v>
      </c>
      <c r="DT201" s="187">
        <v>104.79011211388899</v>
      </c>
      <c r="DU201" s="187">
        <v>105.984835623631</v>
      </c>
      <c r="DV201" s="187">
        <v>103.718149339061</v>
      </c>
      <c r="DW201" s="187">
        <v>104.728875926143</v>
      </c>
      <c r="DX201" s="187">
        <v>106.653258253673</v>
      </c>
      <c r="DY201" s="187">
        <v>106.978995558745</v>
      </c>
      <c r="DZ201" s="113">
        <v>471</v>
      </c>
      <c r="EA201" s="113">
        <v>471</v>
      </c>
      <c r="EB201" s="113">
        <v>474</v>
      </c>
      <c r="EC201" s="113">
        <v>469</v>
      </c>
      <c r="ED201" s="113">
        <v>482</v>
      </c>
      <c r="EE201" s="113">
        <v>489</v>
      </c>
      <c r="EF201" s="113">
        <v>505</v>
      </c>
      <c r="EG201" s="113">
        <v>506</v>
      </c>
      <c r="EH201" s="113">
        <v>502</v>
      </c>
      <c r="EI201" s="112">
        <v>-943.85774946921401</v>
      </c>
      <c r="EJ201" s="112">
        <v>-162.21019108280299</v>
      </c>
      <c r="EK201" s="112">
        <v>151.87763713080199</v>
      </c>
      <c r="EL201" s="112">
        <v>491.43710021321999</v>
      </c>
      <c r="EM201" s="112">
        <v>-62.238589211618297</v>
      </c>
      <c r="EN201" s="112">
        <v>-19.844580777096098</v>
      </c>
      <c r="EO201" s="112">
        <v>-367.17425742574301</v>
      </c>
      <c r="EP201" s="112">
        <v>-987.45454545454504</v>
      </c>
      <c r="EQ201" s="114">
        <v>-1423.8426294820699</v>
      </c>
    </row>
    <row r="202" spans="1:147" x14ac:dyDescent="0.25">
      <c r="A202" s="110" t="s">
        <v>234</v>
      </c>
      <c r="B202" s="110">
        <v>5540</v>
      </c>
      <c r="C202" s="110"/>
      <c r="D202" s="185">
        <v>242.45288066610701</v>
      </c>
      <c r="E202" s="185">
        <v>69.919804710567405</v>
      </c>
      <c r="F202" s="185">
        <v>-396.274230841904</v>
      </c>
      <c r="G202" s="185">
        <v>344.19969145691698</v>
      </c>
      <c r="H202" s="185">
        <v>154.15430805122901</v>
      </c>
      <c r="I202" s="185">
        <v>100</v>
      </c>
      <c r="J202" s="185">
        <v>52.9557794477142</v>
      </c>
      <c r="K202" s="185">
        <v>47.900489460696903</v>
      </c>
      <c r="L202" s="185">
        <v>139.56388048657999</v>
      </c>
      <c r="M202" s="185">
        <v>16.803808073462299</v>
      </c>
      <c r="N202" s="185">
        <v>9.69025962564249</v>
      </c>
      <c r="O202" s="185">
        <v>-14.4968300555611</v>
      </c>
      <c r="P202" s="185">
        <v>19.1010387978552</v>
      </c>
      <c r="Q202" s="185">
        <v>9.7211245741131904</v>
      </c>
      <c r="R202" s="185">
        <v>0.92198534645932195</v>
      </c>
      <c r="S202" s="185">
        <v>2.3213756947615498</v>
      </c>
      <c r="T202" s="185">
        <v>5.9092741570041998</v>
      </c>
      <c r="U202" s="185">
        <v>14.707197078002</v>
      </c>
      <c r="V202" s="186">
        <v>11.1605664482594</v>
      </c>
      <c r="W202" s="186">
        <v>13.423061379198</v>
      </c>
      <c r="X202" s="186">
        <v>4.4386433546868798</v>
      </c>
      <c r="Y202" s="186">
        <v>6.4193337329891103</v>
      </c>
      <c r="Z202" s="186">
        <v>8.3856360315971106</v>
      </c>
      <c r="AA202" s="186">
        <v>0.67892503593492104</v>
      </c>
      <c r="AB202" s="186">
        <v>4.2950616801993897</v>
      </c>
      <c r="AC202" s="186">
        <v>12.210391491561101</v>
      </c>
      <c r="AD202" s="186">
        <v>13.0464020229154</v>
      </c>
      <c r="AE202" s="186">
        <v>112.70047397428399</v>
      </c>
      <c r="AF202" s="186">
        <v>122.25180023718799</v>
      </c>
      <c r="AG202" s="186">
        <v>137.11746018124001</v>
      </c>
      <c r="AH202" s="186">
        <v>109.026466676599</v>
      </c>
      <c r="AI202" s="186">
        <v>92.594876837979299</v>
      </c>
      <c r="AJ202" s="186">
        <v>102.046556156921</v>
      </c>
      <c r="AK202" s="186">
        <v>93.668754358452006</v>
      </c>
      <c r="AL202" s="186">
        <v>105.445646863468</v>
      </c>
      <c r="AM202" s="186">
        <v>100.18917186797999</v>
      </c>
      <c r="AN202" s="186">
        <v>1.37024758770837</v>
      </c>
      <c r="AO202" s="186">
        <v>1.20130906318179</v>
      </c>
      <c r="AP202" s="186">
        <v>1.0815925101630799</v>
      </c>
      <c r="AQ202" s="186">
        <v>0.81074381663083805</v>
      </c>
      <c r="AR202" s="186">
        <v>0.70154223243811098</v>
      </c>
      <c r="AS202" s="186">
        <v>0.63819025072650504</v>
      </c>
      <c r="AT202" s="186">
        <v>0.500014906280288</v>
      </c>
      <c r="AU202" s="186">
        <v>0.36413279602298498</v>
      </c>
      <c r="AV202" s="186">
        <v>0.43343871650583998</v>
      </c>
      <c r="AW202" s="186">
        <v>7.5892702588871499</v>
      </c>
      <c r="AX202" s="186">
        <v>7.3881650438965298</v>
      </c>
      <c r="AY202" s="186">
        <v>7.3463501955293298</v>
      </c>
      <c r="AZ202" s="186">
        <v>6.7516128959180204</v>
      </c>
      <c r="BA202" s="186">
        <v>6.5191940747948101</v>
      </c>
      <c r="BB202" s="186">
        <v>7.3243704551502899</v>
      </c>
      <c r="BC202" s="186">
        <v>6.6754239372351396</v>
      </c>
      <c r="BD202" s="186">
        <v>6.4383819596953602</v>
      </c>
      <c r="BE202" s="186">
        <v>6.6112971448604103</v>
      </c>
      <c r="BF202" s="187">
        <v>111.837787953909</v>
      </c>
      <c r="BG202" s="187">
        <v>103.630597653232</v>
      </c>
      <c r="BH202" s="187">
        <v>82.807790048137704</v>
      </c>
      <c r="BI202" s="187">
        <v>115.15454394107</v>
      </c>
      <c r="BJ202" s="187">
        <v>104.062031908938</v>
      </c>
      <c r="BK202" s="187">
        <v>94.5499609562236</v>
      </c>
      <c r="BL202" s="187">
        <v>96.288996234873593</v>
      </c>
      <c r="BM202" s="187">
        <v>99.835301732059605</v>
      </c>
      <c r="BN202" s="187">
        <v>109.32467819167699</v>
      </c>
      <c r="BO202" s="186">
        <v>78.186309686585801</v>
      </c>
      <c r="BP202" s="186">
        <v>73.794954753073895</v>
      </c>
      <c r="BQ202" s="186">
        <v>62.416626165942098</v>
      </c>
      <c r="BR202" s="186">
        <v>125.254287401057</v>
      </c>
      <c r="BS202" s="186">
        <v>122.244847796435</v>
      </c>
      <c r="BT202" s="186">
        <v>99.454945237010904</v>
      </c>
      <c r="BU202" s="186">
        <v>106.44380463465301</v>
      </c>
      <c r="BV202" s="186">
        <v>131.60061949106401</v>
      </c>
      <c r="BW202" s="186">
        <v>100.989255163198</v>
      </c>
      <c r="BX202" s="186">
        <v>17.6384112444739</v>
      </c>
      <c r="BY202" s="186">
        <v>16.8193887220352</v>
      </c>
      <c r="BZ202" s="186">
        <v>9.7666725819107292</v>
      </c>
      <c r="CA202" s="186">
        <v>12.141684038573599</v>
      </c>
      <c r="CB202" s="186">
        <v>8.7625918663799496</v>
      </c>
      <c r="CC202" s="186">
        <v>5.6970071706771002</v>
      </c>
      <c r="CD202" s="186">
        <v>4.3137962702745298</v>
      </c>
      <c r="CE202" s="186">
        <v>7.6386984980965602</v>
      </c>
      <c r="CF202" s="186">
        <v>6.8813498015350101</v>
      </c>
      <c r="CG202" s="186">
        <v>23.196804174488499</v>
      </c>
      <c r="CH202" s="186">
        <v>22.634814282200502</v>
      </c>
      <c r="CI202" s="186">
        <v>15.645780892074701</v>
      </c>
      <c r="CJ202" s="186">
        <v>10.873805108769</v>
      </c>
      <c r="CK202" s="186">
        <v>8.6257219892246209</v>
      </c>
      <c r="CL202" s="186">
        <v>6.5918476514950504</v>
      </c>
      <c r="CM202" s="186">
        <v>4.8931942276982996</v>
      </c>
      <c r="CN202" s="186">
        <v>6.59793385905032</v>
      </c>
      <c r="CO202" s="186">
        <v>7.8969198994967202</v>
      </c>
      <c r="CP202" s="113">
        <v>104.578282306948</v>
      </c>
      <c r="CQ202" s="113">
        <v>111.86992847290399</v>
      </c>
      <c r="CR202" s="113">
        <v>119.961549739193</v>
      </c>
      <c r="CS202" s="113">
        <v>116.21678641774299</v>
      </c>
      <c r="CT202" s="113">
        <v>113.14007369649801</v>
      </c>
      <c r="CU202" s="113">
        <v>110.950216711672</v>
      </c>
      <c r="CV202" s="113">
        <v>105.440837349977</v>
      </c>
      <c r="CW202" s="113">
        <v>100.390537189222</v>
      </c>
      <c r="CX202" s="113">
        <v>98.698198782591007</v>
      </c>
      <c r="CY202" s="186">
        <v>-0.167962647508277</v>
      </c>
      <c r="CZ202" s="186">
        <v>-0.18326313353440599</v>
      </c>
      <c r="DA202" s="186">
        <v>1.2456872247320701</v>
      </c>
      <c r="DB202" s="186">
        <v>1.14343068008335</v>
      </c>
      <c r="DC202" s="186">
        <v>1.00764803782429</v>
      </c>
      <c r="DD202" s="186">
        <v>0.86615868161812704</v>
      </c>
      <c r="DE202" s="186">
        <v>0.73297476208889101</v>
      </c>
      <c r="DF202" s="186">
        <v>0.60218374620795001</v>
      </c>
      <c r="DG202" s="186">
        <v>0.52805181780767796</v>
      </c>
      <c r="DH202" s="186">
        <v>5.2436458023451102</v>
      </c>
      <c r="DI202" s="186">
        <v>5.55278642609444</v>
      </c>
      <c r="DJ202" s="186">
        <v>7.2558267267431598</v>
      </c>
      <c r="DK202" s="186">
        <v>7.2453714281350798</v>
      </c>
      <c r="DL202" s="186">
        <v>7.0727576844067901</v>
      </c>
      <c r="DM202" s="186">
        <v>7.0303684879935604</v>
      </c>
      <c r="DN202" s="186">
        <v>6.8956015002355198</v>
      </c>
      <c r="DO202" s="186">
        <v>6.7305059666142402</v>
      </c>
      <c r="DP202" s="186">
        <v>6.7022750161615399</v>
      </c>
      <c r="DQ202" s="187">
        <v>113.929995925762</v>
      </c>
      <c r="DR202" s="187">
        <v>112.46486210570799</v>
      </c>
      <c r="DS202" s="187">
        <v>103.903156442835</v>
      </c>
      <c r="DT202" s="187">
        <v>106.42797657439</v>
      </c>
      <c r="DU202" s="187">
        <v>102.772263535761</v>
      </c>
      <c r="DV202" s="187">
        <v>99.534969996733693</v>
      </c>
      <c r="DW202" s="187">
        <v>98.184730782494995</v>
      </c>
      <c r="DX202" s="187">
        <v>101.53353847908799</v>
      </c>
      <c r="DY202" s="187">
        <v>100.712162493631</v>
      </c>
      <c r="DZ202" s="113">
        <v>1587</v>
      </c>
      <c r="EA202" s="113">
        <v>1635</v>
      </c>
      <c r="EB202" s="113">
        <v>1656</v>
      </c>
      <c r="EC202" s="113">
        <v>1698</v>
      </c>
      <c r="ED202" s="113">
        <v>1731</v>
      </c>
      <c r="EE202" s="113">
        <v>1781</v>
      </c>
      <c r="EF202" s="113">
        <v>1819</v>
      </c>
      <c r="EG202" s="113">
        <v>1857</v>
      </c>
      <c r="EH202" s="113">
        <v>1883</v>
      </c>
      <c r="EI202" s="112">
        <v>1493.1449275362299</v>
      </c>
      <c r="EJ202" s="112">
        <v>1613.69663608563</v>
      </c>
      <c r="EK202" s="112">
        <v>2279.1908212560402</v>
      </c>
      <c r="EL202" s="112">
        <v>1616.86808009423</v>
      </c>
      <c r="EM202" s="112">
        <v>1418.3402657423501</v>
      </c>
      <c r="EN202" s="112">
        <v>1336.8472768107799</v>
      </c>
      <c r="EO202" s="112">
        <v>1396.6355140186899</v>
      </c>
      <c r="EP202" s="112">
        <v>1644.9316101238601</v>
      </c>
      <c r="EQ202" s="114">
        <v>1443.8019118428001</v>
      </c>
    </row>
    <row r="203" spans="1:147" x14ac:dyDescent="0.25">
      <c r="A203" s="110" t="s">
        <v>233</v>
      </c>
      <c r="B203" s="110">
        <v>5792</v>
      </c>
      <c r="C203" s="110"/>
      <c r="D203" s="185">
        <v>1589.41696857191</v>
      </c>
      <c r="E203" s="185">
        <v>946.16477369292602</v>
      </c>
      <c r="F203" s="185">
        <v>119.06338029128</v>
      </c>
      <c r="G203" s="185">
        <v>630.23690724618496</v>
      </c>
      <c r="H203" s="185">
        <v>98.2771595712655</v>
      </c>
      <c r="I203" s="185">
        <v>241.84295109204999</v>
      </c>
      <c r="J203" s="185">
        <v>40.871142091994997</v>
      </c>
      <c r="K203" s="185">
        <v>1.4622777192893099</v>
      </c>
      <c r="L203" s="185">
        <v>862.517155676161</v>
      </c>
      <c r="M203" s="185">
        <v>15.2267696322824</v>
      </c>
      <c r="N203" s="185">
        <v>14.273104551595999</v>
      </c>
      <c r="O203" s="185">
        <v>16.0942576992657</v>
      </c>
      <c r="P203" s="185">
        <v>10.440889473194</v>
      </c>
      <c r="Q203" s="185">
        <v>13.236115949147599</v>
      </c>
      <c r="R203" s="185">
        <v>19.439818996784801</v>
      </c>
      <c r="S203" s="185">
        <v>3.3430597294900002</v>
      </c>
      <c r="T203" s="185">
        <v>8.0272571379610302E-2</v>
      </c>
      <c r="U203" s="185">
        <v>16.846778139563899</v>
      </c>
      <c r="V203" s="186">
        <v>1.11745408340721</v>
      </c>
      <c r="W203" s="186">
        <v>2.21697659202102</v>
      </c>
      <c r="X203" s="186">
        <v>13.8749257478109</v>
      </c>
      <c r="Y203" s="186">
        <v>1.8161988935986999</v>
      </c>
      <c r="Z203" s="186">
        <v>13.436970213110699</v>
      </c>
      <c r="AA203" s="186">
        <v>9.0726298442802999</v>
      </c>
      <c r="AB203" s="186">
        <v>7.80213922787798</v>
      </c>
      <c r="AC203" s="186">
        <v>6.0499021289569201</v>
      </c>
      <c r="AD203" s="186">
        <v>2.42331697737059</v>
      </c>
      <c r="AE203" s="186">
        <v>148.086542810027</v>
      </c>
      <c r="AF203" s="186">
        <v>128.59226649990299</v>
      </c>
      <c r="AG203" s="186">
        <v>126.309989764967</v>
      </c>
      <c r="AH203" s="186">
        <v>125.015529542186</v>
      </c>
      <c r="AI203" s="186">
        <v>119.595075690122</v>
      </c>
      <c r="AJ203" s="186">
        <v>111.62041369732</v>
      </c>
      <c r="AK203" s="186">
        <v>113.9518147555</v>
      </c>
      <c r="AL203" s="186">
        <v>119.830403997831</v>
      </c>
      <c r="AM203" s="186">
        <v>80.456273036020704</v>
      </c>
      <c r="AN203" s="186">
        <v>2.5593849500362702</v>
      </c>
      <c r="AO203" s="186">
        <v>2.0194133966820802</v>
      </c>
      <c r="AP203" s="186">
        <v>1.94588263760197</v>
      </c>
      <c r="AQ203" s="186">
        <v>1.40785367372227</v>
      </c>
      <c r="AR203" s="186">
        <v>0.62418240211624898</v>
      </c>
      <c r="AS203" s="186">
        <v>0.55691717891292702</v>
      </c>
      <c r="AT203" s="186">
        <v>0.428649068528833</v>
      </c>
      <c r="AU203" s="186">
        <v>0.26053759910750501</v>
      </c>
      <c r="AV203" s="186">
        <v>-2.0052287985310498E-2</v>
      </c>
      <c r="AW203" s="186">
        <v>6.6991343187945702</v>
      </c>
      <c r="AX203" s="186">
        <v>5.62298810880778</v>
      </c>
      <c r="AY203" s="186">
        <v>5.56805524801893</v>
      </c>
      <c r="AZ203" s="186">
        <v>5.5376043324910302</v>
      </c>
      <c r="BA203" s="186">
        <v>4.0868046019451896</v>
      </c>
      <c r="BB203" s="186">
        <v>3.0944624791048501</v>
      </c>
      <c r="BC203" s="186">
        <v>4.3883992076393099</v>
      </c>
      <c r="BD203" s="186">
        <v>5.01912560135034</v>
      </c>
      <c r="BE203" s="186">
        <v>3.3776498893718099</v>
      </c>
      <c r="BF203" s="187">
        <v>112.46947496553599</v>
      </c>
      <c r="BG203" s="187">
        <v>111.94387357070499</v>
      </c>
      <c r="BH203" s="187">
        <v>114.249265605223</v>
      </c>
      <c r="BI203" s="187">
        <v>106.73626637237101</v>
      </c>
      <c r="BJ203" s="187">
        <v>110.83217330085699</v>
      </c>
      <c r="BK203" s="187">
        <v>120.340247142506</v>
      </c>
      <c r="BL203" s="187">
        <v>99.387078565098804</v>
      </c>
      <c r="BM203" s="187">
        <v>95.530784413410203</v>
      </c>
      <c r="BN203" s="187">
        <v>115.53892491448499</v>
      </c>
      <c r="BO203" s="186">
        <v>107.67154997697899</v>
      </c>
      <c r="BP203" s="186">
        <v>571.31977062728197</v>
      </c>
      <c r="BQ203" s="186">
        <v>344.86708133451799</v>
      </c>
      <c r="BR203" s="186">
        <v>351.17302670533599</v>
      </c>
      <c r="BS203" s="186">
        <v>219.18767175474599</v>
      </c>
      <c r="BT203" s="186">
        <v>192.350637328804</v>
      </c>
      <c r="BU203" s="186">
        <v>140.08460523289901</v>
      </c>
      <c r="BV203" s="186">
        <v>128.904502758853</v>
      </c>
      <c r="BW203" s="186">
        <v>152.173532156302</v>
      </c>
      <c r="BX203" s="186">
        <v>5.7796649723311901</v>
      </c>
      <c r="BY203" s="186">
        <v>11.2213143781171</v>
      </c>
      <c r="BZ203" s="186">
        <v>14.6109031728269</v>
      </c>
      <c r="CA203" s="186">
        <v>13.9269722921858</v>
      </c>
      <c r="CB203" s="186">
        <v>13.859857951778601</v>
      </c>
      <c r="CC203" s="186">
        <v>14.821644649507</v>
      </c>
      <c r="CD203" s="186">
        <v>12.619858887638101</v>
      </c>
      <c r="CE203" s="186">
        <v>9.6399003017521707</v>
      </c>
      <c r="CF203" s="186">
        <v>11.1127010910671</v>
      </c>
      <c r="CG203" s="186">
        <v>5.3900626173883897</v>
      </c>
      <c r="CH203" s="186">
        <v>2.27417974100605</v>
      </c>
      <c r="CI203" s="186">
        <v>4.8294097085594903</v>
      </c>
      <c r="CJ203" s="186">
        <v>4.5021927636555796</v>
      </c>
      <c r="CK203" s="186">
        <v>6.9272954066421004</v>
      </c>
      <c r="CL203" s="186">
        <v>8.3800572189625697</v>
      </c>
      <c r="CM203" s="186">
        <v>9.34624466797937</v>
      </c>
      <c r="CN203" s="186">
        <v>7.8064477483419497</v>
      </c>
      <c r="CO203" s="186">
        <v>7.7748634460122297</v>
      </c>
      <c r="CP203" s="113">
        <v>194.32049922977299</v>
      </c>
      <c r="CQ203" s="113">
        <v>175.036206675936</v>
      </c>
      <c r="CR203" s="113">
        <v>159.179431340988</v>
      </c>
      <c r="CS203" s="113">
        <v>143.27622578031699</v>
      </c>
      <c r="CT203" s="113">
        <v>129.34773059399299</v>
      </c>
      <c r="CU203" s="113">
        <v>121.956830743052</v>
      </c>
      <c r="CV203" s="113">
        <v>119.053436735579</v>
      </c>
      <c r="CW203" s="113">
        <v>117.769946646726</v>
      </c>
      <c r="CX203" s="113">
        <v>108.058677585377</v>
      </c>
      <c r="CY203" s="186">
        <v>4.18992401806186</v>
      </c>
      <c r="CZ203" s="186">
        <v>3.4294686931838401</v>
      </c>
      <c r="DA203" s="186">
        <v>2.7560076886604699</v>
      </c>
      <c r="DB203" s="186">
        <v>2.2104570108035801</v>
      </c>
      <c r="DC203" s="186">
        <v>1.70077566498629</v>
      </c>
      <c r="DD203" s="186">
        <v>1.28971360220325</v>
      </c>
      <c r="DE203" s="186">
        <v>0.97429837312544298</v>
      </c>
      <c r="DF203" s="186">
        <v>0.65263023262583997</v>
      </c>
      <c r="DG203" s="186">
        <v>0.36320194376562098</v>
      </c>
      <c r="DH203" s="186">
        <v>8.16123557440498</v>
      </c>
      <c r="DI203" s="186">
        <v>7.6717487729534497</v>
      </c>
      <c r="DJ203" s="186">
        <v>7.0948551737023404</v>
      </c>
      <c r="DK203" s="186">
        <v>6.3175579630015202</v>
      </c>
      <c r="DL203" s="186">
        <v>5.4857693311525999</v>
      </c>
      <c r="DM203" s="186">
        <v>4.7356621551357003</v>
      </c>
      <c r="DN203" s="186">
        <v>4.49286510638865</v>
      </c>
      <c r="DO203" s="186">
        <v>4.3780142785132803</v>
      </c>
      <c r="DP203" s="186">
        <v>3.9409192442097498</v>
      </c>
      <c r="DQ203" s="187">
        <v>101.841657084792</v>
      </c>
      <c r="DR203" s="187">
        <v>107.502646576183</v>
      </c>
      <c r="DS203" s="187">
        <v>111.44800069423501</v>
      </c>
      <c r="DT203" s="187">
        <v>110.88917424038</v>
      </c>
      <c r="DU203" s="187">
        <v>111.20361310058099</v>
      </c>
      <c r="DV203" s="187">
        <v>112.835865101937</v>
      </c>
      <c r="DW203" s="187">
        <v>110.012564941882</v>
      </c>
      <c r="DX203" s="187">
        <v>106.28632177940401</v>
      </c>
      <c r="DY203" s="187">
        <v>108.149010403633</v>
      </c>
      <c r="DZ203" s="113">
        <v>535</v>
      </c>
      <c r="EA203" s="113">
        <v>597</v>
      </c>
      <c r="EB203" s="113">
        <v>628</v>
      </c>
      <c r="EC203" s="113">
        <v>621</v>
      </c>
      <c r="ED203" s="113">
        <v>648</v>
      </c>
      <c r="EE203" s="113">
        <v>643</v>
      </c>
      <c r="EF203" s="113">
        <v>657</v>
      </c>
      <c r="EG203" s="113">
        <v>653</v>
      </c>
      <c r="EH203" s="113">
        <v>662</v>
      </c>
      <c r="EI203" s="112">
        <v>1107.1887850467299</v>
      </c>
      <c r="EJ203" s="112">
        <v>408.43048576214397</v>
      </c>
      <c r="EK203" s="112">
        <v>276.81050955414003</v>
      </c>
      <c r="EL203" s="112">
        <v>-93.637681159420296</v>
      </c>
      <c r="EM203" s="112">
        <v>-79.733024691357997</v>
      </c>
      <c r="EN203" s="112">
        <v>-619.39346811819598</v>
      </c>
      <c r="EO203" s="112">
        <v>-398.79452054794501</v>
      </c>
      <c r="EP203" s="112">
        <v>-191.39663093415001</v>
      </c>
      <c r="EQ203" s="114">
        <v>-918.02416918429003</v>
      </c>
    </row>
    <row r="204" spans="1:147" x14ac:dyDescent="0.25">
      <c r="A204" s="110" t="s">
        <v>232</v>
      </c>
      <c r="B204" s="110">
        <v>5886</v>
      </c>
      <c r="C204" s="110"/>
      <c r="D204" s="185">
        <v>95.947033461174797</v>
      </c>
      <c r="E204" s="185">
        <v>-5.7103558030684398E-2</v>
      </c>
      <c r="F204" s="185">
        <v>18.9844785050146</v>
      </c>
      <c r="G204" s="185">
        <v>35.1134476336726</v>
      </c>
      <c r="H204" s="185">
        <v>-5.9358213876954702</v>
      </c>
      <c r="I204" s="185">
        <v>47.318597519663697</v>
      </c>
      <c r="J204" s="185">
        <v>-15.991306453709999</v>
      </c>
      <c r="K204" s="185">
        <v>40.719749767839701</v>
      </c>
      <c r="L204" s="185">
        <v>153.115417898744</v>
      </c>
      <c r="M204" s="185">
        <v>10.4868494935467</v>
      </c>
      <c r="N204" s="185">
        <v>-8.90985847167927E-3</v>
      </c>
      <c r="O204" s="185">
        <v>2.5924658757104702</v>
      </c>
      <c r="P204" s="185">
        <v>5.5060223815400198</v>
      </c>
      <c r="Q204" s="185">
        <v>-0.68525315041635204</v>
      </c>
      <c r="R204" s="185">
        <v>4.9670724091774998</v>
      </c>
      <c r="S204" s="185">
        <v>-1.04831175562906</v>
      </c>
      <c r="T204" s="185">
        <v>2.8339536277425399</v>
      </c>
      <c r="U204" s="185">
        <v>10.616745063804199</v>
      </c>
      <c r="V204" s="186">
        <v>11.2745950849192</v>
      </c>
      <c r="W204" s="186">
        <v>13.836195108494501</v>
      </c>
      <c r="X204" s="186">
        <v>14.340488622531</v>
      </c>
      <c r="Y204" s="186">
        <v>16.497183003764199</v>
      </c>
      <c r="Z204" s="186">
        <v>11.735855175992</v>
      </c>
      <c r="AA204" s="186">
        <v>10.5424826887373</v>
      </c>
      <c r="AB204" s="186">
        <v>8.0318618337047507</v>
      </c>
      <c r="AC204" s="186">
        <v>7.2270487176604501</v>
      </c>
      <c r="AD204" s="186">
        <v>7.6972945128310402</v>
      </c>
      <c r="AE204" s="186">
        <v>6.23547892207222</v>
      </c>
      <c r="AF204" s="186">
        <v>20.753007883290199</v>
      </c>
      <c r="AG204" s="186">
        <v>29.5952038496456</v>
      </c>
      <c r="AH204" s="186">
        <v>37.607075618628897</v>
      </c>
      <c r="AI204" s="186">
        <v>49.221576110188003</v>
      </c>
      <c r="AJ204" s="186">
        <v>61.293425553831199</v>
      </c>
      <c r="AK204" s="186">
        <v>64.1591119030698</v>
      </c>
      <c r="AL204" s="186">
        <v>77.925646856103398</v>
      </c>
      <c r="AM204" s="186">
        <v>53.941690083168602</v>
      </c>
      <c r="AN204" s="186">
        <v>-2.7056673452741702</v>
      </c>
      <c r="AO204" s="186">
        <v>-2.7179836289733998</v>
      </c>
      <c r="AP204" s="186">
        <v>-3.1000023544362301</v>
      </c>
      <c r="AQ204" s="186">
        <v>-2.8903946446490099</v>
      </c>
      <c r="AR204" s="186">
        <v>-2.8502915050970201</v>
      </c>
      <c r="AS204" s="186">
        <v>-2.6675544966734699</v>
      </c>
      <c r="AT204" s="186">
        <v>-3.0948718465952001</v>
      </c>
      <c r="AU204" s="186">
        <v>-2.77501030501465</v>
      </c>
      <c r="AV204" s="186">
        <v>-3.02963397196838</v>
      </c>
      <c r="AW204" s="186">
        <v>-0.97471568034662104</v>
      </c>
      <c r="AX204" s="186">
        <v>2.4142211461611098</v>
      </c>
      <c r="AY204" s="186">
        <v>-2.0409704504020802E-2</v>
      </c>
      <c r="AZ204" s="186">
        <v>0.86281549066533303</v>
      </c>
      <c r="BA204" s="186">
        <v>0.740043051658</v>
      </c>
      <c r="BB204" s="186">
        <v>0.13606317596617201</v>
      </c>
      <c r="BC204" s="186">
        <v>0.25419280275977502</v>
      </c>
      <c r="BD204" s="186">
        <v>-3.5426917086051203E-2</v>
      </c>
      <c r="BE204" s="186">
        <v>-0.58898036714792901</v>
      </c>
      <c r="BF204" s="187">
        <v>109.59612469938401</v>
      </c>
      <c r="BG204" s="187">
        <v>95.1102717085667</v>
      </c>
      <c r="BH204" s="187">
        <v>99.515234518548496</v>
      </c>
      <c r="BI204" s="187">
        <v>101.784084293284</v>
      </c>
      <c r="BJ204" s="187">
        <v>95.899723077497299</v>
      </c>
      <c r="BK204" s="187">
        <v>102.211295388693</v>
      </c>
      <c r="BL204" s="187">
        <v>95.787847837403703</v>
      </c>
      <c r="BM204" s="187">
        <v>100.09445878730099</v>
      </c>
      <c r="BN204" s="187">
        <v>108.904098735985</v>
      </c>
      <c r="BO204" s="186">
        <v>82.594663647497399</v>
      </c>
      <c r="BP204" s="186">
        <v>44.044506756762203</v>
      </c>
      <c r="BQ204" s="186">
        <v>35.153060013501701</v>
      </c>
      <c r="BR204" s="186">
        <v>38.876980603830802</v>
      </c>
      <c r="BS204" s="186">
        <v>26.811708092335198</v>
      </c>
      <c r="BT204" s="186">
        <v>18.860281155377901</v>
      </c>
      <c r="BU204" s="186">
        <v>19.8883412222518</v>
      </c>
      <c r="BV204" s="186">
        <v>23.010486734739899</v>
      </c>
      <c r="BW204" s="186">
        <v>42.236892990736898</v>
      </c>
      <c r="BX204" s="186">
        <v>7.6644664450593503</v>
      </c>
      <c r="BY204" s="186">
        <v>4.6352057193931602</v>
      </c>
      <c r="BZ204" s="186">
        <v>4.0908295531924903</v>
      </c>
      <c r="CA204" s="186">
        <v>4.7280654745841204</v>
      </c>
      <c r="CB204" s="186">
        <v>3.6143728688027199</v>
      </c>
      <c r="CC204" s="186">
        <v>2.5200031869199702</v>
      </c>
      <c r="CD204" s="186">
        <v>2.2964553847458502</v>
      </c>
      <c r="CE204" s="186">
        <v>2.3461558643406502</v>
      </c>
      <c r="CF204" s="186">
        <v>3.5671081697482601</v>
      </c>
      <c r="CG204" s="186">
        <v>11.108452905219201</v>
      </c>
      <c r="CH204" s="186">
        <v>11.684883804605001</v>
      </c>
      <c r="CI204" s="186">
        <v>11.9862804921859</v>
      </c>
      <c r="CJ204" s="186">
        <v>12.6643889613651</v>
      </c>
      <c r="CK204" s="186">
        <v>13.5865101916173</v>
      </c>
      <c r="CL204" s="186">
        <v>13.394619711955601</v>
      </c>
      <c r="CM204" s="186">
        <v>12.2354944180962</v>
      </c>
      <c r="CN204" s="186">
        <v>10.828332271842401</v>
      </c>
      <c r="CO204" s="186">
        <v>9.0597666968473298</v>
      </c>
      <c r="CP204" s="113">
        <v>21.2035802327546</v>
      </c>
      <c r="CQ204" s="113">
        <v>18.502088977727801</v>
      </c>
      <c r="CR204" s="113">
        <v>17.7440893200781</v>
      </c>
      <c r="CS204" s="113">
        <v>20.317996139322801</v>
      </c>
      <c r="CT204" s="113">
        <v>28.503840161650601</v>
      </c>
      <c r="CU204" s="113">
        <v>39.919392447196699</v>
      </c>
      <c r="CV204" s="113">
        <v>48.579667129738098</v>
      </c>
      <c r="CW204" s="113">
        <v>58.318772602217898</v>
      </c>
      <c r="CX204" s="113">
        <v>61.2620054122631</v>
      </c>
      <c r="CY204" s="186">
        <v>-2.7043245442568602</v>
      </c>
      <c r="CZ204" s="186">
        <v>-2.2170365585768499</v>
      </c>
      <c r="DA204" s="186">
        <v>-2.4971581660683002</v>
      </c>
      <c r="DB204" s="186">
        <v>-2.7179114916408298</v>
      </c>
      <c r="DC204" s="186">
        <v>-2.8533172484138198</v>
      </c>
      <c r="DD204" s="186">
        <v>-2.84365490196384</v>
      </c>
      <c r="DE204" s="186">
        <v>-2.9190711805718301</v>
      </c>
      <c r="DF204" s="186">
        <v>-2.8537232752611699</v>
      </c>
      <c r="DG204" s="186">
        <v>-2.8854492600629298</v>
      </c>
      <c r="DH204" s="186">
        <v>-0.91389946615802997</v>
      </c>
      <c r="DI204" s="186">
        <v>-1.12515085869202E-2</v>
      </c>
      <c r="DJ204" s="186">
        <v>6.3687505389441096E-2</v>
      </c>
      <c r="DK204" s="186">
        <v>0.28702070444849798</v>
      </c>
      <c r="DL204" s="186">
        <v>0.59556808282102103</v>
      </c>
      <c r="DM204" s="186">
        <v>0.813773207723967</v>
      </c>
      <c r="DN204" s="186">
        <v>0.38630936234576302</v>
      </c>
      <c r="DO204" s="186">
        <v>0.38218727518831902</v>
      </c>
      <c r="DP204" s="186">
        <v>7.8256065211857004E-2</v>
      </c>
      <c r="DQ204" s="187">
        <v>106.240617840463</v>
      </c>
      <c r="DR204" s="187">
        <v>102.489911083926</v>
      </c>
      <c r="DS204" s="187">
        <v>101.55375609962</v>
      </c>
      <c r="DT204" s="187">
        <v>101.753345762821</v>
      </c>
      <c r="DU204" s="187">
        <v>100.165761852776</v>
      </c>
      <c r="DV204" s="187">
        <v>98.875366934014394</v>
      </c>
      <c r="DW204" s="187">
        <v>99.001152465891593</v>
      </c>
      <c r="DX204" s="187">
        <v>99.118092130487298</v>
      </c>
      <c r="DY204" s="187">
        <v>100.607065897366</v>
      </c>
      <c r="DZ204" s="113">
        <v>25440</v>
      </c>
      <c r="EA204" s="113">
        <v>26072</v>
      </c>
      <c r="EB204" s="113">
        <v>26283</v>
      </c>
      <c r="EC204" s="113">
        <v>26402</v>
      </c>
      <c r="ED204" s="113">
        <v>26653</v>
      </c>
      <c r="EE204" s="113">
        <v>26006</v>
      </c>
      <c r="EF204" s="113">
        <v>26065</v>
      </c>
      <c r="EG204" s="113">
        <v>26180</v>
      </c>
      <c r="EH204" s="113">
        <v>26012</v>
      </c>
      <c r="EI204" s="112">
        <v>-2381.2594732704401</v>
      </c>
      <c r="EJ204" s="112">
        <v>-1464.02381865603</v>
      </c>
      <c r="EK204" s="112">
        <v>-864.50930259102802</v>
      </c>
      <c r="EL204" s="112">
        <v>-336.80671918794002</v>
      </c>
      <c r="EM204" s="112">
        <v>280.14069710726699</v>
      </c>
      <c r="EN204" s="112">
        <v>596.87906636929904</v>
      </c>
      <c r="EO204" s="112">
        <v>1005.87880299252</v>
      </c>
      <c r="EP204" s="112">
        <v>1224.43414820474</v>
      </c>
      <c r="EQ204" s="114">
        <v>999.499154236506</v>
      </c>
    </row>
    <row r="205" spans="1:147" x14ac:dyDescent="0.25">
      <c r="A205" s="110" t="s">
        <v>231</v>
      </c>
      <c r="B205" s="110">
        <v>5492</v>
      </c>
      <c r="C205" s="110"/>
      <c r="D205" s="185">
        <v>12.479646536055901</v>
      </c>
      <c r="E205" s="185">
        <v>100</v>
      </c>
      <c r="F205" s="185">
        <v>794.19059396957698</v>
      </c>
      <c r="G205" s="185">
        <v>253.88830100817501</v>
      </c>
      <c r="H205" s="185">
        <v>53.164912430607501</v>
      </c>
      <c r="I205" s="185">
        <v>357.79347090868498</v>
      </c>
      <c r="J205" s="185">
        <v>145.11844848182901</v>
      </c>
      <c r="K205" s="185">
        <v>31.9242466437491</v>
      </c>
      <c r="L205" s="185">
        <v>-2992.7374314815302</v>
      </c>
      <c r="M205" s="185">
        <v>1.8518867181215499</v>
      </c>
      <c r="N205" s="185">
        <v>13.720623223314</v>
      </c>
      <c r="O205" s="185">
        <v>5.1355069954874901</v>
      </c>
      <c r="P205" s="185">
        <v>9.3496081638538708</v>
      </c>
      <c r="Q205" s="185">
        <v>4.4303173363041504</v>
      </c>
      <c r="R205" s="185">
        <v>18.447968821331902</v>
      </c>
      <c r="S205" s="185">
        <v>10.4363346334955</v>
      </c>
      <c r="T205" s="185">
        <v>6.4841330858749204</v>
      </c>
      <c r="U205" s="185">
        <v>-6.3800098410768298</v>
      </c>
      <c r="V205" s="186">
        <v>13.575205945939</v>
      </c>
      <c r="W205" s="186">
        <v>4.3478893001633496</v>
      </c>
      <c r="X205" s="186">
        <v>4.3221916134434499</v>
      </c>
      <c r="Y205" s="186">
        <v>3.9037972261927001</v>
      </c>
      <c r="Z205" s="186">
        <v>8.0201479926981403</v>
      </c>
      <c r="AA205" s="186">
        <v>5.9464340624059</v>
      </c>
      <c r="AB205" s="186">
        <v>7.4327718146083104</v>
      </c>
      <c r="AC205" s="186">
        <v>18.621153924735399</v>
      </c>
      <c r="AD205" s="186">
        <v>0.19999674015406099</v>
      </c>
      <c r="AE205" s="186">
        <v>0</v>
      </c>
      <c r="AF205" s="186">
        <v>0</v>
      </c>
      <c r="AG205" s="186">
        <v>0</v>
      </c>
      <c r="AH205" s="186">
        <v>0</v>
      </c>
      <c r="AI205" s="186">
        <v>0</v>
      </c>
      <c r="AJ205" s="186">
        <v>0</v>
      </c>
      <c r="AK205" s="186">
        <v>0</v>
      </c>
      <c r="AL205" s="186">
        <v>0</v>
      </c>
      <c r="AM205" s="186">
        <v>0.58414723695992199</v>
      </c>
      <c r="AN205" s="186">
        <v>-0.44785858843208598</v>
      </c>
      <c r="AO205" s="186">
        <v>0.37950647763123202</v>
      </c>
      <c r="AP205" s="186">
        <v>-0.54957608851960704</v>
      </c>
      <c r="AQ205" s="186">
        <v>-0.556512413588514</v>
      </c>
      <c r="AR205" s="186">
        <v>-0.50626739130329501</v>
      </c>
      <c r="AS205" s="186">
        <v>-0.33849239302986001</v>
      </c>
      <c r="AT205" s="186">
        <v>-0.38964319706014</v>
      </c>
      <c r="AU205" s="186">
        <v>-0.302435094122325</v>
      </c>
      <c r="AV205" s="186">
        <v>-0.321224344938835</v>
      </c>
      <c r="AW205" s="186">
        <v>2.6294381215376599</v>
      </c>
      <c r="AX205" s="186">
        <v>0.87018009435204402</v>
      </c>
      <c r="AY205" s="186">
        <v>-0.54957608851960704</v>
      </c>
      <c r="AZ205" s="186">
        <v>0.72477464133661695</v>
      </c>
      <c r="BA205" s="186">
        <v>0.201489073137674</v>
      </c>
      <c r="BB205" s="186">
        <v>-0.33849239302986001</v>
      </c>
      <c r="BC205" s="186">
        <v>2.6299396210673001</v>
      </c>
      <c r="BD205" s="186">
        <v>-0.302435094122325</v>
      </c>
      <c r="BE205" s="186">
        <v>-0.321224344938835</v>
      </c>
      <c r="BF205" s="187">
        <v>98.789428436578703</v>
      </c>
      <c r="BG205" s="187">
        <v>115.247142712941</v>
      </c>
      <c r="BH205" s="187">
        <v>105.413521982543</v>
      </c>
      <c r="BI205" s="187">
        <v>108.776431555147</v>
      </c>
      <c r="BJ205" s="187">
        <v>103.866494363652</v>
      </c>
      <c r="BK205" s="187">
        <v>122.621101725473</v>
      </c>
      <c r="BL205" s="187">
        <v>108.010901168144</v>
      </c>
      <c r="BM205" s="187">
        <v>106.933725629501</v>
      </c>
      <c r="BN205" s="187">
        <v>94.002628147466595</v>
      </c>
      <c r="BO205" s="186">
        <v>158.329747945691</v>
      </c>
      <c r="BP205" s="186">
        <v>217.68875389042799</v>
      </c>
      <c r="BQ205" s="186">
        <v>195.02704009755499</v>
      </c>
      <c r="BR205" s="186">
        <v>201.03804834516899</v>
      </c>
      <c r="BS205" s="186">
        <v>172.06860043473199</v>
      </c>
      <c r="BT205" s="186">
        <v>376.78209653650401</v>
      </c>
      <c r="BU205" s="186">
        <v>192.516029745905</v>
      </c>
      <c r="BV205" s="186">
        <v>109.042814697439</v>
      </c>
      <c r="BW205" s="186">
        <v>81.568719315518194</v>
      </c>
      <c r="BX205" s="186">
        <v>17.816333738949201</v>
      </c>
      <c r="BY205" s="186">
        <v>15.634452789628799</v>
      </c>
      <c r="BZ205" s="186">
        <v>6.8442753320053997</v>
      </c>
      <c r="CA205" s="186">
        <v>6.56900041936035</v>
      </c>
      <c r="CB205" s="186">
        <v>7.0432328638963799</v>
      </c>
      <c r="CC205" s="186">
        <v>10.4176983044092</v>
      </c>
      <c r="CD205" s="186">
        <v>9.8217048011003296</v>
      </c>
      <c r="CE205" s="186">
        <v>9.9275345776338604</v>
      </c>
      <c r="CF205" s="186">
        <v>6.8110883098772197</v>
      </c>
      <c r="CG205" s="186">
        <v>12.8487323891871</v>
      </c>
      <c r="CH205" s="186">
        <v>10.412241428554401</v>
      </c>
      <c r="CI205" s="186">
        <v>6.7303573315803202</v>
      </c>
      <c r="CJ205" s="186">
        <v>6.1903594865972797</v>
      </c>
      <c r="CK205" s="186">
        <v>6.81937957501317</v>
      </c>
      <c r="CL205" s="186">
        <v>5.4516069342841504</v>
      </c>
      <c r="CM205" s="186">
        <v>6.0032334147314597</v>
      </c>
      <c r="CN205" s="186">
        <v>9.3906971750740809</v>
      </c>
      <c r="CO205" s="186">
        <v>8.4290825076035407</v>
      </c>
      <c r="CP205" s="113">
        <v>0</v>
      </c>
      <c r="CQ205" s="113">
        <v>0</v>
      </c>
      <c r="CR205" s="113">
        <v>0</v>
      </c>
      <c r="CS205" s="113">
        <v>0</v>
      </c>
      <c r="CT205" s="113">
        <v>0</v>
      </c>
      <c r="CU205" s="113">
        <v>0</v>
      </c>
      <c r="CV205" s="113">
        <v>0</v>
      </c>
      <c r="CW205" s="113">
        <v>0</v>
      </c>
      <c r="CX205" s="113">
        <v>0.115464174727819</v>
      </c>
      <c r="CY205" s="186">
        <v>-0.36530654778122101</v>
      </c>
      <c r="CZ205" s="186">
        <v>-0.20486718405236901</v>
      </c>
      <c r="DA205" s="186">
        <v>-0.209492138602769</v>
      </c>
      <c r="DB205" s="186">
        <v>-0.28110876904401599</v>
      </c>
      <c r="DC205" s="186">
        <v>-0.34081728247681398</v>
      </c>
      <c r="DD205" s="186">
        <v>-0.32462506275589198</v>
      </c>
      <c r="DE205" s="186">
        <v>-0.46422623323913897</v>
      </c>
      <c r="DF205" s="186">
        <v>-0.415053417991053</v>
      </c>
      <c r="DG205" s="186">
        <v>-0.37032939300545997</v>
      </c>
      <c r="DH205" s="186">
        <v>9.1829741985426399</v>
      </c>
      <c r="DI205" s="186">
        <v>6.6783045861123096</v>
      </c>
      <c r="DJ205" s="186">
        <v>2.6346676209550801</v>
      </c>
      <c r="DK205" s="186">
        <v>1.65497005856305</v>
      </c>
      <c r="DL205" s="186">
        <v>0.68440579652195499</v>
      </c>
      <c r="DM205" s="186">
        <v>0.16532286893222001</v>
      </c>
      <c r="DN205" s="186">
        <v>0.48556078838733902</v>
      </c>
      <c r="DO205" s="186">
        <v>0.49816364320755102</v>
      </c>
      <c r="DP205" s="186">
        <v>0.29426592436950799</v>
      </c>
      <c r="DQ205" s="187">
        <v>109.013275377182</v>
      </c>
      <c r="DR205" s="187">
        <v>109.590579590855</v>
      </c>
      <c r="DS205" s="187">
        <v>104.166792070949</v>
      </c>
      <c r="DT205" s="187">
        <v>104.857988384546</v>
      </c>
      <c r="DU205" s="187">
        <v>106.403364911856</v>
      </c>
      <c r="DV205" s="187">
        <v>111.021985588017</v>
      </c>
      <c r="DW205" s="187">
        <v>109.735657289489</v>
      </c>
      <c r="DX205" s="187">
        <v>109.907402209203</v>
      </c>
      <c r="DY205" s="187">
        <v>106.54902857493801</v>
      </c>
      <c r="DZ205" s="113">
        <v>894</v>
      </c>
      <c r="EA205" s="113">
        <v>930</v>
      </c>
      <c r="EB205" s="113">
        <v>961</v>
      </c>
      <c r="EC205" s="113">
        <v>951</v>
      </c>
      <c r="ED205" s="113">
        <v>986</v>
      </c>
      <c r="EE205" s="113">
        <v>940</v>
      </c>
      <c r="EF205" s="113">
        <v>964</v>
      </c>
      <c r="EG205" s="113">
        <v>964</v>
      </c>
      <c r="EH205" s="113">
        <v>981</v>
      </c>
      <c r="EI205" s="112">
        <v>-24009.239373601798</v>
      </c>
      <c r="EJ205" s="112">
        <v>-25980.476344086001</v>
      </c>
      <c r="EK205" s="112">
        <v>-25789.302809573401</v>
      </c>
      <c r="EL205" s="112">
        <v>-26950.629863301801</v>
      </c>
      <c r="EM205" s="112">
        <v>-25346.8894523327</v>
      </c>
      <c r="EN205" s="112">
        <v>-29071.070212766001</v>
      </c>
      <c r="EO205" s="112">
        <v>-28816.337136929498</v>
      </c>
      <c r="EP205" s="112">
        <v>-26389.733402489601</v>
      </c>
      <c r="EQ205" s="114">
        <v>-24860.063200815501</v>
      </c>
    </row>
    <row r="206" spans="1:147" x14ac:dyDescent="0.25">
      <c r="A206" s="110" t="s">
        <v>230</v>
      </c>
      <c r="B206" s="110">
        <v>5642</v>
      </c>
      <c r="C206" s="110"/>
      <c r="D206" s="185">
        <v>63.121429543783897</v>
      </c>
      <c r="E206" s="185">
        <v>222.19395549217401</v>
      </c>
      <c r="F206" s="185">
        <v>411.63028948379201</v>
      </c>
      <c r="G206" s="185">
        <v>231.070675685927</v>
      </c>
      <c r="H206" s="185">
        <v>139.02850861289801</v>
      </c>
      <c r="I206" s="185">
        <v>67.418762090079099</v>
      </c>
      <c r="J206" s="185">
        <v>66.403860541421196</v>
      </c>
      <c r="K206" s="185">
        <v>9.4189265984116393</v>
      </c>
      <c r="L206" s="185">
        <v>25.870004700546101</v>
      </c>
      <c r="M206" s="185">
        <v>8.0957175748604193</v>
      </c>
      <c r="N206" s="185">
        <v>16.4904409222192</v>
      </c>
      <c r="O206" s="185">
        <v>10.4077649811714</v>
      </c>
      <c r="P206" s="185">
        <v>6.7325607479313696</v>
      </c>
      <c r="Q206" s="185">
        <v>8.9906027604229806</v>
      </c>
      <c r="R206" s="185">
        <v>7.6286212755474301</v>
      </c>
      <c r="S206" s="185">
        <v>8.6283892964351203</v>
      </c>
      <c r="T206" s="185">
        <v>1.6178908659907101</v>
      </c>
      <c r="U206" s="185">
        <v>5.3295905037801896</v>
      </c>
      <c r="V206" s="186">
        <v>13.1514419667923</v>
      </c>
      <c r="W206" s="186">
        <v>9.0132890344056307</v>
      </c>
      <c r="X206" s="186">
        <v>3.57183544930166</v>
      </c>
      <c r="Y206" s="186">
        <v>4.1006719462622803</v>
      </c>
      <c r="Z206" s="186">
        <v>6.9131095733142196</v>
      </c>
      <c r="AA206" s="186">
        <v>11.2088409715622</v>
      </c>
      <c r="AB206" s="186">
        <v>12.701219088882899</v>
      </c>
      <c r="AC206" s="186">
        <v>15.9422421083895</v>
      </c>
      <c r="AD206" s="186">
        <v>18.0231884706937</v>
      </c>
      <c r="AE206" s="186">
        <v>55.941755853637197</v>
      </c>
      <c r="AF206" s="186">
        <v>48.154133831331301</v>
      </c>
      <c r="AG206" s="186">
        <v>45.911778519491399</v>
      </c>
      <c r="AH206" s="186">
        <v>45.375114554071097</v>
      </c>
      <c r="AI206" s="186">
        <v>42.804587801062503</v>
      </c>
      <c r="AJ206" s="186">
        <v>43.175689643716197</v>
      </c>
      <c r="AK206" s="186">
        <v>48.183911423755099</v>
      </c>
      <c r="AL206" s="186">
        <v>62.824005205931002</v>
      </c>
      <c r="AM206" s="186">
        <v>59.8318337868375</v>
      </c>
      <c r="AN206" s="186">
        <v>0.43711698326499099</v>
      </c>
      <c r="AO206" s="186">
        <v>0.25500632508861198</v>
      </c>
      <c r="AP206" s="186">
        <v>0.17803713168510399</v>
      </c>
      <c r="AQ206" s="186">
        <v>7.0196105931201902E-2</v>
      </c>
      <c r="AR206" s="186">
        <v>8.45144438290161E-2</v>
      </c>
      <c r="AS206" s="186">
        <v>-4.4904396241609502E-2</v>
      </c>
      <c r="AT206" s="186">
        <v>-0.39028582130643003</v>
      </c>
      <c r="AU206" s="186">
        <v>-0.45807584648513899</v>
      </c>
      <c r="AV206" s="186">
        <v>-0.55202622851933203</v>
      </c>
      <c r="AW206" s="186">
        <v>7.9601031969613301</v>
      </c>
      <c r="AX206" s="186">
        <v>6.6959723239058704</v>
      </c>
      <c r="AY206" s="186">
        <v>5.7417700694427198</v>
      </c>
      <c r="AZ206" s="186">
        <v>5.7900122171000596</v>
      </c>
      <c r="BA206" s="186">
        <v>5.7053338637980904</v>
      </c>
      <c r="BB206" s="186">
        <v>5.8148790497072396</v>
      </c>
      <c r="BC206" s="186">
        <v>5.8754225184789304</v>
      </c>
      <c r="BD206" s="186">
        <v>7.8456500975935297</v>
      </c>
      <c r="BE206" s="186">
        <v>6.3721586109760002</v>
      </c>
      <c r="BF206" s="187">
        <v>100.576030701658</v>
      </c>
      <c r="BG206" s="187">
        <v>111.172224430583</v>
      </c>
      <c r="BH206" s="187">
        <v>105.090623090989</v>
      </c>
      <c r="BI206" s="187">
        <v>101.023105475061</v>
      </c>
      <c r="BJ206" s="187">
        <v>103.48729792382601</v>
      </c>
      <c r="BK206" s="187">
        <v>101.800688808434</v>
      </c>
      <c r="BL206" s="187">
        <v>102.419854304444</v>
      </c>
      <c r="BM206" s="187">
        <v>93.733155499130604</v>
      </c>
      <c r="BN206" s="187">
        <v>98.430434299035994</v>
      </c>
      <c r="BO206" s="186">
        <v>119.58208035310101</v>
      </c>
      <c r="BP206" s="186">
        <v>128.66430537443699</v>
      </c>
      <c r="BQ206" s="186">
        <v>151.423335744545</v>
      </c>
      <c r="BR206" s="186">
        <v>146.36917888184499</v>
      </c>
      <c r="BS206" s="186">
        <v>159.56199534897399</v>
      </c>
      <c r="BT206" s="186">
        <v>161.83196636560501</v>
      </c>
      <c r="BU206" s="186">
        <v>114.107079949942</v>
      </c>
      <c r="BV206" s="186">
        <v>66.526621949790098</v>
      </c>
      <c r="BW206" s="186">
        <v>46.872967296103099</v>
      </c>
      <c r="BX206" s="186">
        <v>9.6803181921608594</v>
      </c>
      <c r="BY206" s="186">
        <v>10.6261260301861</v>
      </c>
      <c r="BZ206" s="186">
        <v>11.124276069190101</v>
      </c>
      <c r="CA206" s="186">
        <v>9.3776550357606894</v>
      </c>
      <c r="CB206" s="186">
        <v>10.194193622077201</v>
      </c>
      <c r="CC206" s="186">
        <v>10.053565847449899</v>
      </c>
      <c r="CD206" s="186">
        <v>8.4738047119265403</v>
      </c>
      <c r="CE206" s="186">
        <v>6.7970009530935496</v>
      </c>
      <c r="CF206" s="186">
        <v>6.4865295753599801</v>
      </c>
      <c r="CG206" s="186">
        <v>9.2689854325702203</v>
      </c>
      <c r="CH206" s="186">
        <v>9.4723806518824105</v>
      </c>
      <c r="CI206" s="186">
        <v>8.3841252353146203</v>
      </c>
      <c r="CJ206" s="186">
        <v>7.4947445750174797</v>
      </c>
      <c r="CK206" s="186">
        <v>7.4226009400234902</v>
      </c>
      <c r="CL206" s="186">
        <v>7.1013768017017798</v>
      </c>
      <c r="CM206" s="186">
        <v>8.01454672978746</v>
      </c>
      <c r="CN206" s="186">
        <v>10.4687965476025</v>
      </c>
      <c r="CO206" s="186">
        <v>13.2994872932878</v>
      </c>
      <c r="CP206" s="113">
        <v>54.792009153064797</v>
      </c>
      <c r="CQ206" s="113">
        <v>52.281084735382002</v>
      </c>
      <c r="CR206" s="113">
        <v>49.324502439560398</v>
      </c>
      <c r="CS206" s="113">
        <v>49.021665855095598</v>
      </c>
      <c r="CT206" s="113">
        <v>47.514533375191199</v>
      </c>
      <c r="CU206" s="113">
        <v>45.055145953867203</v>
      </c>
      <c r="CV206" s="113">
        <v>45.112106180771498</v>
      </c>
      <c r="CW206" s="113">
        <v>48.348271689414602</v>
      </c>
      <c r="CX206" s="113">
        <v>51.416320752172702</v>
      </c>
      <c r="CY206" s="186">
        <v>1.02307258987542</v>
      </c>
      <c r="CZ206" s="186">
        <v>0.727598241178532</v>
      </c>
      <c r="DA206" s="186">
        <v>0.49519307428703802</v>
      </c>
      <c r="DB206" s="186">
        <v>0.31685042054391599</v>
      </c>
      <c r="DC206" s="186">
        <v>0.20194188998009099</v>
      </c>
      <c r="DD206" s="186">
        <v>0.10733348099550601</v>
      </c>
      <c r="DE206" s="186">
        <v>-2.8540843112713401E-2</v>
      </c>
      <c r="DF206" s="186">
        <v>-0.149743321813364</v>
      </c>
      <c r="DG206" s="186">
        <v>-0.27847648563516098</v>
      </c>
      <c r="DH206" s="186">
        <v>8.9411249285651895</v>
      </c>
      <c r="DI206" s="186">
        <v>8.3319941612883106</v>
      </c>
      <c r="DJ206" s="186">
        <v>7.5542036238142796</v>
      </c>
      <c r="DK206" s="186">
        <v>6.9468689542343496</v>
      </c>
      <c r="DL206" s="186">
        <v>6.3601959691863801</v>
      </c>
      <c r="DM206" s="186">
        <v>5.9507847677840102</v>
      </c>
      <c r="DN206" s="186">
        <v>5.78710527200949</v>
      </c>
      <c r="DO206" s="186">
        <v>6.18936700845018</v>
      </c>
      <c r="DP206" s="186">
        <v>6.30282782793424</v>
      </c>
      <c r="DQ206" s="187">
        <v>101.793878766424</v>
      </c>
      <c r="DR206" s="187">
        <v>103.11588370622199</v>
      </c>
      <c r="DS206" s="187">
        <v>104.23753246588301</v>
      </c>
      <c r="DT206" s="187">
        <v>102.825264500774</v>
      </c>
      <c r="DU206" s="187">
        <v>104.205678171229</v>
      </c>
      <c r="DV206" s="187">
        <v>104.395155648586</v>
      </c>
      <c r="DW206" s="187">
        <v>102.73074616063001</v>
      </c>
      <c r="DX206" s="187">
        <v>100.459996905526</v>
      </c>
      <c r="DY206" s="187">
        <v>99.905314999252198</v>
      </c>
      <c r="DZ206" s="113">
        <v>15228</v>
      </c>
      <c r="EA206" s="113">
        <v>15401</v>
      </c>
      <c r="EB206" s="113">
        <v>15623</v>
      </c>
      <c r="EC206" s="113">
        <v>15819</v>
      </c>
      <c r="ED206" s="113">
        <v>15839</v>
      </c>
      <c r="EE206" s="113">
        <v>15725</v>
      </c>
      <c r="EF206" s="113">
        <v>15862</v>
      </c>
      <c r="EG206" s="113">
        <v>16095</v>
      </c>
      <c r="EH206" s="113">
        <v>16885</v>
      </c>
      <c r="EI206" s="112">
        <v>630.96801943787796</v>
      </c>
      <c r="EJ206" s="112">
        <v>-99.084475034088697</v>
      </c>
      <c r="EK206" s="112">
        <v>-690.29398963067297</v>
      </c>
      <c r="EL206" s="112">
        <v>-967.49162399646002</v>
      </c>
      <c r="EM206" s="112">
        <v>-1166.0804975061601</v>
      </c>
      <c r="EN206" s="112">
        <v>-879.13952305246403</v>
      </c>
      <c r="EO206" s="112">
        <v>-116.81345353675501</v>
      </c>
      <c r="EP206" s="112">
        <v>931.42435538987297</v>
      </c>
      <c r="EQ206" s="114">
        <v>2075.8086467278599</v>
      </c>
    </row>
    <row r="207" spans="1:147" x14ac:dyDescent="0.25">
      <c r="A207" s="110" t="s">
        <v>229</v>
      </c>
      <c r="B207" s="110">
        <v>5527</v>
      </c>
      <c r="C207" s="110"/>
      <c r="D207" s="185">
        <v>919.974992279351</v>
      </c>
      <c r="E207" s="185">
        <v>217.39989513611101</v>
      </c>
      <c r="F207" s="185">
        <v>138.01800961950201</v>
      </c>
      <c r="G207" s="185">
        <v>31.165862322757199</v>
      </c>
      <c r="H207" s="185">
        <v>100</v>
      </c>
      <c r="I207" s="185">
        <v>511.22233844212798</v>
      </c>
      <c r="J207" s="185">
        <v>193.47814725903899</v>
      </c>
      <c r="K207" s="185">
        <v>1992.5414884817301</v>
      </c>
      <c r="L207" s="185">
        <v>333.92595819627201</v>
      </c>
      <c r="M207" s="185">
        <v>15.3788581130678</v>
      </c>
      <c r="N207" s="185">
        <v>1.1841252501124999</v>
      </c>
      <c r="O207" s="185">
        <v>7.03491334709841</v>
      </c>
      <c r="P207" s="185">
        <v>6.8311540516116303</v>
      </c>
      <c r="Q207" s="185">
        <v>9.0071914086987004</v>
      </c>
      <c r="R207" s="185">
        <v>9.2381466861694896</v>
      </c>
      <c r="S207" s="185">
        <v>12.2160407241392</v>
      </c>
      <c r="T207" s="185">
        <v>8.0589171856288093</v>
      </c>
      <c r="U207" s="185">
        <v>12.1117069349155</v>
      </c>
      <c r="V207" s="186">
        <v>4.45925767702676</v>
      </c>
      <c r="W207" s="186">
        <v>0.54818389572626303</v>
      </c>
      <c r="X207" s="186">
        <v>5.19782551149261</v>
      </c>
      <c r="Y207" s="186">
        <v>19.045275265751201</v>
      </c>
      <c r="Z207" s="186">
        <v>5.0711806096793</v>
      </c>
      <c r="AA207" s="186">
        <v>18.601975782998299</v>
      </c>
      <c r="AB207" s="186">
        <v>6.7099379002323101</v>
      </c>
      <c r="AC207" s="186">
        <v>4.17885039666651</v>
      </c>
      <c r="AD207" s="186">
        <v>4.6458091469634901</v>
      </c>
      <c r="AE207" s="186">
        <v>73.136028008076707</v>
      </c>
      <c r="AF207" s="186">
        <v>77.824625355893005</v>
      </c>
      <c r="AG207" s="186">
        <v>74.267544601157496</v>
      </c>
      <c r="AH207" s="186">
        <v>71.896821775734793</v>
      </c>
      <c r="AI207" s="186">
        <v>104.130529576905</v>
      </c>
      <c r="AJ207" s="186">
        <v>102.747874933757</v>
      </c>
      <c r="AK207" s="186">
        <v>92.7119334535993</v>
      </c>
      <c r="AL207" s="186">
        <v>93.344231498649805</v>
      </c>
      <c r="AM207" s="186">
        <v>88.545137703144306</v>
      </c>
      <c r="AN207" s="186">
        <v>0.58730361255674501</v>
      </c>
      <c r="AO207" s="186">
        <v>0.73687116051142898</v>
      </c>
      <c r="AP207" s="186">
        <v>0.69859652357556301</v>
      </c>
      <c r="AQ207" s="186">
        <v>9.7349810505287099E-2</v>
      </c>
      <c r="AR207" s="186">
        <v>-0.21749598700110201</v>
      </c>
      <c r="AS207" s="186">
        <v>-7.9281105411277794E-2</v>
      </c>
      <c r="AT207" s="186">
        <v>-0.28437573490010398</v>
      </c>
      <c r="AU207" s="186">
        <v>-0.25979778656684899</v>
      </c>
      <c r="AV207" s="186">
        <v>-0.13567087237825101</v>
      </c>
      <c r="AW207" s="186">
        <v>7.0618477235853598</v>
      </c>
      <c r="AX207" s="186">
        <v>6.7746357885129296</v>
      </c>
      <c r="AY207" s="186">
        <v>5.2443028392438498</v>
      </c>
      <c r="AZ207" s="186">
        <v>4.87096409140067</v>
      </c>
      <c r="BA207" s="186">
        <v>4.8163496068966598</v>
      </c>
      <c r="BB207" s="186">
        <v>4.6511243054999802</v>
      </c>
      <c r="BC207" s="186">
        <v>4.2037246800127699</v>
      </c>
      <c r="BD207" s="186">
        <v>4.7892765535873902</v>
      </c>
      <c r="BE207" s="186">
        <v>4.3821435399753597</v>
      </c>
      <c r="BF207" s="187">
        <v>109.774676385257</v>
      </c>
      <c r="BG207" s="187">
        <v>95.371038750558796</v>
      </c>
      <c r="BH207" s="187">
        <v>102.55275476216799</v>
      </c>
      <c r="BI207" s="187">
        <v>102.100776625405</v>
      </c>
      <c r="BJ207" s="187">
        <v>104.13774940715101</v>
      </c>
      <c r="BK207" s="187">
        <v>104.720545622412</v>
      </c>
      <c r="BL207" s="187">
        <v>108.375160530378</v>
      </c>
      <c r="BM207" s="187">
        <v>103.103259532736</v>
      </c>
      <c r="BN207" s="187">
        <v>108.21794730993901</v>
      </c>
      <c r="BO207" s="186">
        <v>448.21575836138697</v>
      </c>
      <c r="BP207" s="186">
        <v>438.286289720799</v>
      </c>
      <c r="BQ207" s="186">
        <v>332.62650040157899</v>
      </c>
      <c r="BR207" s="186">
        <v>127.219590716597</v>
      </c>
      <c r="BS207" s="186">
        <v>191.547424507823</v>
      </c>
      <c r="BT207" s="186">
        <v>163.00865697059601</v>
      </c>
      <c r="BU207" s="186">
        <v>169.97532141073401</v>
      </c>
      <c r="BV207" s="186">
        <v>213.09902672888401</v>
      </c>
      <c r="BW207" s="186">
        <v>1016.9707496272</v>
      </c>
      <c r="BX207" s="186">
        <v>10.6073529599024</v>
      </c>
      <c r="BY207" s="186">
        <v>8.4233870091373397</v>
      </c>
      <c r="BZ207" s="186">
        <v>8.2853230284665997</v>
      </c>
      <c r="CA207" s="186">
        <v>7.9506808185686797</v>
      </c>
      <c r="CB207" s="186">
        <v>7.9906536330559801</v>
      </c>
      <c r="CC207" s="186">
        <v>6.7828556800244701</v>
      </c>
      <c r="CD207" s="186">
        <v>8.9749031415314402</v>
      </c>
      <c r="CE207" s="186">
        <v>9.1323559862736605</v>
      </c>
      <c r="CF207" s="186">
        <v>10.180794288183799</v>
      </c>
      <c r="CG207" s="186">
        <v>3.32860235916114</v>
      </c>
      <c r="CH207" s="186">
        <v>2.7538074230415899</v>
      </c>
      <c r="CI207" s="186">
        <v>3.3260717519996699</v>
      </c>
      <c r="CJ207" s="186">
        <v>6.9678014949850198</v>
      </c>
      <c r="CK207" s="186">
        <v>7.3926832853152904</v>
      </c>
      <c r="CL207" s="186">
        <v>10.482319825405</v>
      </c>
      <c r="CM207" s="186">
        <v>11.447430753882999</v>
      </c>
      <c r="CN207" s="186">
        <v>11.0925366646943</v>
      </c>
      <c r="CO207" s="186">
        <v>8.1215110242103705</v>
      </c>
      <c r="CP207" s="113">
        <v>81.194163627879504</v>
      </c>
      <c r="CQ207" s="113">
        <v>79.606585434963705</v>
      </c>
      <c r="CR207" s="113">
        <v>78.246116916116605</v>
      </c>
      <c r="CS207" s="113">
        <v>75.324661406049302</v>
      </c>
      <c r="CT207" s="113">
        <v>80.457290472748497</v>
      </c>
      <c r="CU207" s="113">
        <v>86.732452882953694</v>
      </c>
      <c r="CV207" s="113">
        <v>89.637001875539397</v>
      </c>
      <c r="CW207" s="113">
        <v>93.1954009561356</v>
      </c>
      <c r="CX207" s="113">
        <v>95.995999717344901</v>
      </c>
      <c r="CY207" s="186">
        <v>1.2459443427986601</v>
      </c>
      <c r="CZ207" s="186">
        <v>1.00516564053341</v>
      </c>
      <c r="DA207" s="186">
        <v>0.74325356653446395</v>
      </c>
      <c r="DB207" s="186">
        <v>0.53081672815365999</v>
      </c>
      <c r="DC207" s="186">
        <v>0.37104368685702199</v>
      </c>
      <c r="DD207" s="186">
        <v>0.230604680735884</v>
      </c>
      <c r="DE207" s="186">
        <v>2.7206080630458498E-2</v>
      </c>
      <c r="DF207" s="186">
        <v>-0.154596930807544</v>
      </c>
      <c r="DG207" s="186">
        <v>-0.195455545967815</v>
      </c>
      <c r="DH207" s="186">
        <v>6.0174476653770199</v>
      </c>
      <c r="DI207" s="186">
        <v>6.0603947519303896</v>
      </c>
      <c r="DJ207" s="186">
        <v>5.8716826868869303</v>
      </c>
      <c r="DK207" s="186">
        <v>5.72170934092106</v>
      </c>
      <c r="DL207" s="186">
        <v>5.7392146271011297</v>
      </c>
      <c r="DM207" s="186">
        <v>5.2399225527550399</v>
      </c>
      <c r="DN207" s="186">
        <v>4.7381894205647397</v>
      </c>
      <c r="DO207" s="186">
        <v>4.6575117531775296</v>
      </c>
      <c r="DP207" s="186">
        <v>4.5604729941746003</v>
      </c>
      <c r="DQ207" s="187">
        <v>106.197528055897</v>
      </c>
      <c r="DR207" s="187">
        <v>103.485556959761</v>
      </c>
      <c r="DS207" s="187">
        <v>103.25980241187099</v>
      </c>
      <c r="DT207" s="187">
        <v>102.83811414524899</v>
      </c>
      <c r="DU207" s="187">
        <v>102.69310901051099</v>
      </c>
      <c r="DV207" s="187">
        <v>101.805560099007</v>
      </c>
      <c r="DW207" s="187">
        <v>104.45382743137201</v>
      </c>
      <c r="DX207" s="187">
        <v>104.515320305998</v>
      </c>
      <c r="DY207" s="187">
        <v>105.73603811503899</v>
      </c>
      <c r="DZ207" s="113">
        <v>1012</v>
      </c>
      <c r="EA207" s="113">
        <v>1048</v>
      </c>
      <c r="EB207" s="113">
        <v>1055</v>
      </c>
      <c r="EC207" s="113">
        <v>1074</v>
      </c>
      <c r="ED207" s="113">
        <v>1092</v>
      </c>
      <c r="EE207" s="113">
        <v>1077</v>
      </c>
      <c r="EF207" s="113">
        <v>1126</v>
      </c>
      <c r="EG207" s="113">
        <v>1153</v>
      </c>
      <c r="EH207" s="113">
        <v>1156</v>
      </c>
      <c r="EI207" s="112">
        <v>-514.30138339920904</v>
      </c>
      <c r="EJ207" s="112">
        <v>-520.34923664122095</v>
      </c>
      <c r="EK207" s="112">
        <v>-591.11563981042696</v>
      </c>
      <c r="EL207" s="112">
        <v>0.26070763500931099</v>
      </c>
      <c r="EM207" s="112">
        <v>-670.78021978022002</v>
      </c>
      <c r="EN207" s="112">
        <v>-990.36768802228403</v>
      </c>
      <c r="EO207" s="112">
        <v>-1196.03374777975</v>
      </c>
      <c r="EP207" s="112">
        <v>-1480.95923677363</v>
      </c>
      <c r="EQ207" s="114">
        <v>-1841.8391003460199</v>
      </c>
    </row>
    <row r="208" spans="1:147" x14ac:dyDescent="0.25">
      <c r="A208" s="110" t="s">
        <v>228</v>
      </c>
      <c r="B208" s="110">
        <v>5678</v>
      </c>
      <c r="C208" s="110"/>
      <c r="D208" s="185">
        <v>92.876174854483907</v>
      </c>
      <c r="E208" s="185">
        <v>162.19719460059599</v>
      </c>
      <c r="F208" s="185">
        <v>136.49402347535101</v>
      </c>
      <c r="G208" s="185">
        <v>345.89730282808102</v>
      </c>
      <c r="H208" s="185">
        <v>1138.88985643569</v>
      </c>
      <c r="I208" s="185">
        <v>508.93518996449302</v>
      </c>
      <c r="J208" s="185">
        <v>249.03860013848001</v>
      </c>
      <c r="K208" s="185">
        <v>120.526377895351</v>
      </c>
      <c r="L208" s="185">
        <v>203.798738033999</v>
      </c>
      <c r="M208" s="185">
        <v>13.347324187151401</v>
      </c>
      <c r="N208" s="185">
        <v>14.605375435465</v>
      </c>
      <c r="O208" s="185">
        <v>16.708930578229602</v>
      </c>
      <c r="P208" s="185">
        <v>17.2953648381589</v>
      </c>
      <c r="Q208" s="185">
        <v>19.255989351594099</v>
      </c>
      <c r="R208" s="185">
        <v>16.998300408960802</v>
      </c>
      <c r="S208" s="185">
        <v>17.865571974978199</v>
      </c>
      <c r="T208" s="185">
        <v>5.7387568887925298</v>
      </c>
      <c r="U208" s="185">
        <v>18.079706164113901</v>
      </c>
      <c r="V208" s="186">
        <v>17.851559075492101</v>
      </c>
      <c r="W208" s="186">
        <v>10.968944790793</v>
      </c>
      <c r="X208" s="186">
        <v>13.020936469882599</v>
      </c>
      <c r="Y208" s="186">
        <v>6.9795275093427298</v>
      </c>
      <c r="Z208" s="186">
        <v>2.5738244279111502</v>
      </c>
      <c r="AA208" s="186">
        <v>7.6591517523206996</v>
      </c>
      <c r="AB208" s="186">
        <v>8.5192981021516498</v>
      </c>
      <c r="AC208" s="186">
        <v>7.42540370812294</v>
      </c>
      <c r="AD208" s="186">
        <v>9.9974654437190793</v>
      </c>
      <c r="AE208" s="186">
        <v>136.85812486785599</v>
      </c>
      <c r="AF208" s="186">
        <v>128.448440942155</v>
      </c>
      <c r="AG208" s="186">
        <v>117.53560645976</v>
      </c>
      <c r="AH208" s="186">
        <v>109.339958696963</v>
      </c>
      <c r="AI208" s="186">
        <v>105.000069862405</v>
      </c>
      <c r="AJ208" s="186">
        <v>91.065573029681701</v>
      </c>
      <c r="AK208" s="186">
        <v>75.599361998838305</v>
      </c>
      <c r="AL208" s="186">
        <v>68.778759810506003</v>
      </c>
      <c r="AM208" s="186">
        <v>42.2538190521351</v>
      </c>
      <c r="AN208" s="186">
        <v>2.9305217035592399</v>
      </c>
      <c r="AO208" s="186">
        <v>2.78302378472991</v>
      </c>
      <c r="AP208" s="186">
        <v>2.23256660344203</v>
      </c>
      <c r="AQ208" s="186">
        <v>1.8444240642932299</v>
      </c>
      <c r="AR208" s="186">
        <v>1.4332419325650501</v>
      </c>
      <c r="AS208" s="186">
        <v>1.07934144617433</v>
      </c>
      <c r="AT208" s="186">
        <v>0.67982306431028705</v>
      </c>
      <c r="AU208" s="186">
        <v>0.56785583911366699</v>
      </c>
      <c r="AV208" s="186">
        <v>3.0851297408370101E-2</v>
      </c>
      <c r="AW208" s="186">
        <v>12.839543426763299</v>
      </c>
      <c r="AX208" s="186">
        <v>11.230029022221</v>
      </c>
      <c r="AY208" s="186">
        <v>13.666777976573201</v>
      </c>
      <c r="AZ208" s="186">
        <v>8.54587645364035</v>
      </c>
      <c r="BA208" s="186">
        <v>7.10112573687978</v>
      </c>
      <c r="BB208" s="186">
        <v>8.4023340805908493</v>
      </c>
      <c r="BC208" s="186">
        <v>6.69857532140679</v>
      </c>
      <c r="BD208" s="186">
        <v>5.85924695687594</v>
      </c>
      <c r="BE208" s="186">
        <v>4.9089358108940901</v>
      </c>
      <c r="BF208" s="187">
        <v>103.560729769372</v>
      </c>
      <c r="BG208" s="187">
        <v>106.562512897128</v>
      </c>
      <c r="BH208" s="187">
        <v>105.568438231616</v>
      </c>
      <c r="BI208" s="187">
        <v>111.84920451411701</v>
      </c>
      <c r="BJ208" s="187">
        <v>115.724806447924</v>
      </c>
      <c r="BK208" s="187">
        <v>110.71169712624599</v>
      </c>
      <c r="BL208" s="187">
        <v>113.438902825979</v>
      </c>
      <c r="BM208" s="187">
        <v>100.449377171544</v>
      </c>
      <c r="BN208" s="187">
        <v>115.20952657311</v>
      </c>
      <c r="BO208" s="186">
        <v>88.107929991430694</v>
      </c>
      <c r="BP208" s="186">
        <v>100.35466872625</v>
      </c>
      <c r="BQ208" s="186">
        <v>117.822905949134</v>
      </c>
      <c r="BR208" s="186">
        <v>147.03234276338301</v>
      </c>
      <c r="BS208" s="186">
        <v>197.317441886545</v>
      </c>
      <c r="BT208" s="186">
        <v>277.80018654440698</v>
      </c>
      <c r="BU208" s="186">
        <v>301.91854927140503</v>
      </c>
      <c r="BV208" s="186">
        <v>350.18766929159398</v>
      </c>
      <c r="BW208" s="186">
        <v>299.99321983482298</v>
      </c>
      <c r="BX208" s="186">
        <v>15.3746019145616</v>
      </c>
      <c r="BY208" s="186">
        <v>14.5575469041224</v>
      </c>
      <c r="BZ208" s="186">
        <v>14.405297240760399</v>
      </c>
      <c r="CA208" s="186">
        <v>15.458139331544499</v>
      </c>
      <c r="CB208" s="186">
        <v>16.344035250487899</v>
      </c>
      <c r="CC208" s="186">
        <v>17.026713494356599</v>
      </c>
      <c r="CD208" s="186">
        <v>17.633009354098899</v>
      </c>
      <c r="CE208" s="186">
        <v>15.472113262852</v>
      </c>
      <c r="CF208" s="186">
        <v>15.659663016125601</v>
      </c>
      <c r="CG208" s="186">
        <v>18.787140543159801</v>
      </c>
      <c r="CH208" s="186">
        <v>16.2107099660366</v>
      </c>
      <c r="CI208" s="186">
        <v>14.065347908642501</v>
      </c>
      <c r="CJ208" s="186">
        <v>12.699920802984201</v>
      </c>
      <c r="CK208" s="186">
        <v>10.4819669622027</v>
      </c>
      <c r="CL208" s="186">
        <v>8.3283883501046603</v>
      </c>
      <c r="CM208" s="186">
        <v>7.8669041795597501</v>
      </c>
      <c r="CN208" s="186">
        <v>6.7399968903815699</v>
      </c>
      <c r="CO208" s="186">
        <v>7.3627874847783596</v>
      </c>
      <c r="CP208" s="113">
        <v>157.64001853258699</v>
      </c>
      <c r="CQ208" s="113">
        <v>147.79508253475399</v>
      </c>
      <c r="CR208" s="113">
        <v>136.08853106672899</v>
      </c>
      <c r="CS208" s="113">
        <v>126.95469676237001</v>
      </c>
      <c r="CT208" s="113">
        <v>118.85484653287</v>
      </c>
      <c r="CU208" s="113">
        <v>109.689316063615</v>
      </c>
      <c r="CV208" s="113">
        <v>99.162293599229102</v>
      </c>
      <c r="CW208" s="113">
        <v>89.722347324170997</v>
      </c>
      <c r="CX208" s="113">
        <v>76.265277130238104</v>
      </c>
      <c r="CY208" s="186">
        <v>3.0265417529377201</v>
      </c>
      <c r="CZ208" s="186">
        <v>3.0437980196164598</v>
      </c>
      <c r="DA208" s="186">
        <v>2.9888585495369702</v>
      </c>
      <c r="DB208" s="186">
        <v>2.6040077490292202</v>
      </c>
      <c r="DC208" s="186">
        <v>2.21708407050907</v>
      </c>
      <c r="DD208" s="186">
        <v>1.8461223206508699</v>
      </c>
      <c r="DE208" s="186">
        <v>1.43367601270066</v>
      </c>
      <c r="DF208" s="186">
        <v>1.11261951628074</v>
      </c>
      <c r="DG208" s="186">
        <v>0.75179362292051799</v>
      </c>
      <c r="DH208" s="186">
        <v>12.9123313635823</v>
      </c>
      <c r="DI208" s="186">
        <v>12.5861508815095</v>
      </c>
      <c r="DJ208" s="186">
        <v>12.521813382479399</v>
      </c>
      <c r="DK208" s="186">
        <v>11.802292175742799</v>
      </c>
      <c r="DL208" s="186">
        <v>10.5928542770265</v>
      </c>
      <c r="DM208" s="186">
        <v>9.7201961975689208</v>
      </c>
      <c r="DN208" s="186">
        <v>8.8142113821456096</v>
      </c>
      <c r="DO208" s="186">
        <v>7.3165227931261496</v>
      </c>
      <c r="DP208" s="186">
        <v>6.5894156839943596</v>
      </c>
      <c r="DQ208" s="187">
        <v>105.807579438709</v>
      </c>
      <c r="DR208" s="187">
        <v>105.279996091648</v>
      </c>
      <c r="DS208" s="187">
        <v>105.12189885796001</v>
      </c>
      <c r="DT208" s="187">
        <v>106.67788053717599</v>
      </c>
      <c r="DU208" s="187">
        <v>108.658171062164</v>
      </c>
      <c r="DV208" s="187">
        <v>110.074744691421</v>
      </c>
      <c r="DW208" s="187">
        <v>111.42368423938601</v>
      </c>
      <c r="DX208" s="187">
        <v>110.214953308622</v>
      </c>
      <c r="DY208" s="187">
        <v>110.89184215197901</v>
      </c>
      <c r="DZ208" s="113">
        <v>5485</v>
      </c>
      <c r="EA208" s="113">
        <v>5656</v>
      </c>
      <c r="EB208" s="113">
        <v>5770</v>
      </c>
      <c r="EC208" s="113">
        <v>6003</v>
      </c>
      <c r="ED208" s="113">
        <v>6185</v>
      </c>
      <c r="EE208" s="113">
        <v>6135</v>
      </c>
      <c r="EF208" s="113">
        <v>6080</v>
      </c>
      <c r="EG208" s="113">
        <v>6109</v>
      </c>
      <c r="EH208" s="113">
        <v>6120</v>
      </c>
      <c r="EI208" s="112">
        <v>3764.8588878760302</v>
      </c>
      <c r="EJ208" s="112">
        <v>3349.1607142857101</v>
      </c>
      <c r="EK208" s="112">
        <v>3076.2270363951502</v>
      </c>
      <c r="EL208" s="112">
        <v>2398.47259703482</v>
      </c>
      <c r="EM208" s="112">
        <v>1536.35860953921</v>
      </c>
      <c r="EN208" s="112">
        <v>908.93838630806897</v>
      </c>
      <c r="EO208" s="112">
        <v>393.00476973684198</v>
      </c>
      <c r="EP208" s="112">
        <v>346.77017515141603</v>
      </c>
      <c r="EQ208" s="114">
        <v>-95.778104575163397</v>
      </c>
    </row>
    <row r="209" spans="1:147" x14ac:dyDescent="0.25">
      <c r="A209" s="110" t="s">
        <v>227</v>
      </c>
      <c r="B209" s="110">
        <v>5563</v>
      </c>
      <c r="C209" s="110"/>
      <c r="D209" s="185">
        <v>107.180896767466</v>
      </c>
      <c r="E209" s="185">
        <v>-3.1166117633205799</v>
      </c>
      <c r="F209" s="185">
        <v>100</v>
      </c>
      <c r="G209" s="185">
        <v>100</v>
      </c>
      <c r="H209" s="185" t="s">
        <v>465</v>
      </c>
      <c r="I209" s="185">
        <v>14.583319005168899</v>
      </c>
      <c r="J209" s="185">
        <v>84.058312865835006</v>
      </c>
      <c r="K209" s="185" t="s">
        <v>465</v>
      </c>
      <c r="L209" s="185">
        <v>100</v>
      </c>
      <c r="M209" s="185">
        <v>18.298994308380099</v>
      </c>
      <c r="N209" s="185">
        <v>-2.6798144715192902</v>
      </c>
      <c r="O209" s="185">
        <v>16.210171398686199</v>
      </c>
      <c r="P209" s="185">
        <v>18.827811745673301</v>
      </c>
      <c r="Q209" s="185">
        <v>-6.0137218018584697</v>
      </c>
      <c r="R209" s="185">
        <v>6.7657859212898703</v>
      </c>
      <c r="S209" s="185">
        <v>11.2520629043948</v>
      </c>
      <c r="T209" s="185">
        <v>-2.66502904497841</v>
      </c>
      <c r="U209" s="185">
        <v>15.522487701031199</v>
      </c>
      <c r="V209" s="186">
        <v>17.284984569952002</v>
      </c>
      <c r="W209" s="186">
        <v>47.304971811952697</v>
      </c>
      <c r="X209" s="186">
        <v>0</v>
      </c>
      <c r="Y209" s="186">
        <v>0</v>
      </c>
      <c r="Z209" s="186">
        <v>0</v>
      </c>
      <c r="AA209" s="186">
        <v>33.226372086219101</v>
      </c>
      <c r="AB209" s="186">
        <v>13.1062754727113</v>
      </c>
      <c r="AC209" s="186">
        <v>0</v>
      </c>
      <c r="AD209" s="186">
        <v>0</v>
      </c>
      <c r="AE209" s="186">
        <v>102.046758529757</v>
      </c>
      <c r="AF209" s="186">
        <v>102.898759588351</v>
      </c>
      <c r="AG209" s="186">
        <v>105.489875369012</v>
      </c>
      <c r="AH209" s="186">
        <v>93.726435711845497</v>
      </c>
      <c r="AI209" s="186">
        <v>99.387436697245704</v>
      </c>
      <c r="AJ209" s="186">
        <v>145.64873621755501</v>
      </c>
      <c r="AK209" s="186">
        <v>128.550621518068</v>
      </c>
      <c r="AL209" s="186">
        <v>116.939294730311</v>
      </c>
      <c r="AM209" s="186">
        <v>95.325929294577804</v>
      </c>
      <c r="AN209" s="186">
        <v>-0.43188993961562899</v>
      </c>
      <c r="AO209" s="186">
        <v>1.1042934439968199</v>
      </c>
      <c r="AP209" s="186">
        <v>1.1479636056166</v>
      </c>
      <c r="AQ209" s="186">
        <v>0.87481544777097797</v>
      </c>
      <c r="AR209" s="186">
        <v>0.72911990711278196</v>
      </c>
      <c r="AS209" s="186">
        <v>0.64973175295754104</v>
      </c>
      <c r="AT209" s="186">
        <v>0.95551828908954906</v>
      </c>
      <c r="AU209" s="186">
        <v>0.71080234056814495</v>
      </c>
      <c r="AV209" s="186">
        <v>0.65863856350156702</v>
      </c>
      <c r="AW209" s="186">
        <v>3.1287087529788198</v>
      </c>
      <c r="AX209" s="186">
        <v>5.3851498617087898</v>
      </c>
      <c r="AY209" s="186">
        <v>9.6663948560719906</v>
      </c>
      <c r="AZ209" s="186">
        <v>7.6496272134646599</v>
      </c>
      <c r="BA209" s="186">
        <v>6.7775149302111002</v>
      </c>
      <c r="BB209" s="186">
        <v>6.3136919403017098</v>
      </c>
      <c r="BC209" s="186">
        <v>8.2873220429178893</v>
      </c>
      <c r="BD209" s="186">
        <v>5.71712248599707</v>
      </c>
      <c r="BE209" s="186">
        <v>4.9564712638883002</v>
      </c>
      <c r="BF209" s="187">
        <v>117.28619214681601</v>
      </c>
      <c r="BG209" s="187">
        <v>93.4922172078643</v>
      </c>
      <c r="BH209" s="187">
        <v>108.332703451832</v>
      </c>
      <c r="BI209" s="187">
        <v>113.704804773736</v>
      </c>
      <c r="BJ209" s="187">
        <v>89.236307840045995</v>
      </c>
      <c r="BK209" s="187">
        <v>101.113973323606</v>
      </c>
      <c r="BL209" s="187">
        <v>104.08015592205101</v>
      </c>
      <c r="BM209" s="187">
        <v>92.875082102672195</v>
      </c>
      <c r="BN209" s="187">
        <v>112.643861015288</v>
      </c>
      <c r="BO209" s="186">
        <v>-14.040385818561001</v>
      </c>
      <c r="BP209" s="186">
        <v>4.6845142721633204</v>
      </c>
      <c r="BQ209" s="186">
        <v>23.310275364321399</v>
      </c>
      <c r="BR209" s="186">
        <v>45.550154865746102</v>
      </c>
      <c r="BS209" s="186">
        <v>43.604781699452801</v>
      </c>
      <c r="BT209" s="186">
        <v>24.913342720731301</v>
      </c>
      <c r="BU209" s="186">
        <v>79.145071038162499</v>
      </c>
      <c r="BV209" s="186">
        <v>48.808630411746599</v>
      </c>
      <c r="BW209" s="186">
        <v>50.505432859232698</v>
      </c>
      <c r="BX209" s="186">
        <v>-0.60517109179279005</v>
      </c>
      <c r="BY209" s="186">
        <v>1.1100183674572901</v>
      </c>
      <c r="BZ209" s="186">
        <v>5.2618805237494604</v>
      </c>
      <c r="CA209" s="186">
        <v>9.8865575511452093</v>
      </c>
      <c r="CB209" s="186">
        <v>9.1931307889851297</v>
      </c>
      <c r="CC209" s="186">
        <v>6.7447015506199897</v>
      </c>
      <c r="CD209" s="186">
        <v>9.6299923203549103</v>
      </c>
      <c r="CE209" s="186">
        <v>5.7343692065772904</v>
      </c>
      <c r="CF209" s="186">
        <v>5.6230628363042401</v>
      </c>
      <c r="CG209" s="186">
        <v>4.2231631874797797</v>
      </c>
      <c r="CH209" s="186">
        <v>20.324976674575598</v>
      </c>
      <c r="CI209" s="186">
        <v>20.238920484271201</v>
      </c>
      <c r="CJ209" s="186">
        <v>20.414064691827299</v>
      </c>
      <c r="CK209" s="186">
        <v>19.743829638042801</v>
      </c>
      <c r="CL209" s="186">
        <v>23.309727253929498</v>
      </c>
      <c r="CM209" s="186">
        <v>11.8664066171896</v>
      </c>
      <c r="CN209" s="186">
        <v>11.0821631834241</v>
      </c>
      <c r="CO209" s="186">
        <v>10.552104580335801</v>
      </c>
      <c r="CP209" s="113">
        <v>40.967286397063098</v>
      </c>
      <c r="CQ209" s="113">
        <v>58.0076605449553</v>
      </c>
      <c r="CR209" s="113">
        <v>73.808080325638798</v>
      </c>
      <c r="CS209" s="113">
        <v>87.869940366916893</v>
      </c>
      <c r="CT209" s="113">
        <v>100.659976242054</v>
      </c>
      <c r="CU209" s="113">
        <v>109.47734601924699</v>
      </c>
      <c r="CV209" s="113">
        <v>114.933533961067</v>
      </c>
      <c r="CW209" s="113">
        <v>117.10885634232299</v>
      </c>
      <c r="CX209" s="113">
        <v>116.27026452501001</v>
      </c>
      <c r="CY209" s="186">
        <v>-0.70171680571123995</v>
      </c>
      <c r="CZ209" s="186">
        <v>-0.271363297588396</v>
      </c>
      <c r="DA209" s="186">
        <v>0.144266941094462</v>
      </c>
      <c r="DB209" s="186">
        <v>0.44853415852288597</v>
      </c>
      <c r="DC209" s="186">
        <v>0.66883272629797696</v>
      </c>
      <c r="DD209" s="186">
        <v>0.90147450983284405</v>
      </c>
      <c r="DE209" s="186">
        <v>0.87202613035927301</v>
      </c>
      <c r="DF209" s="186">
        <v>0.78605450925858</v>
      </c>
      <c r="DG209" s="186">
        <v>0.73858805906900304</v>
      </c>
      <c r="DH209" s="186">
        <v>2.7140964320032901</v>
      </c>
      <c r="DI209" s="186">
        <v>3.0840130033828399</v>
      </c>
      <c r="DJ209" s="186">
        <v>4.6988151485168004</v>
      </c>
      <c r="DK209" s="186">
        <v>5.7670516951694104</v>
      </c>
      <c r="DL209" s="186">
        <v>6.4514582564470402</v>
      </c>
      <c r="DM209" s="186">
        <v>7.1375029473158698</v>
      </c>
      <c r="DN209" s="186">
        <v>7.7413533941742596</v>
      </c>
      <c r="DO209" s="186">
        <v>6.9451505022572899</v>
      </c>
      <c r="DP209" s="186">
        <v>6.3327972873774998</v>
      </c>
      <c r="DQ209" s="187">
        <v>96.134448875459498</v>
      </c>
      <c r="DR209" s="187">
        <v>97.803951221947898</v>
      </c>
      <c r="DS209" s="187">
        <v>100.712371147667</v>
      </c>
      <c r="DT209" s="187">
        <v>104.786698308609</v>
      </c>
      <c r="DU209" s="187">
        <v>103.53092773492099</v>
      </c>
      <c r="DV209" s="187">
        <v>100.511273825622</v>
      </c>
      <c r="DW209" s="187">
        <v>102.83904148269301</v>
      </c>
      <c r="DX209" s="187">
        <v>99.577069512646304</v>
      </c>
      <c r="DY209" s="187">
        <v>100.028861935706</v>
      </c>
      <c r="DZ209" s="113">
        <v>138</v>
      </c>
      <c r="EA209" s="113">
        <v>149</v>
      </c>
      <c r="EB209" s="113">
        <v>153</v>
      </c>
      <c r="EC209" s="113">
        <v>162</v>
      </c>
      <c r="ED209" s="113">
        <v>163</v>
      </c>
      <c r="EE209" s="113">
        <v>158</v>
      </c>
      <c r="EF209" s="113">
        <v>153</v>
      </c>
      <c r="EG209" s="113">
        <v>149</v>
      </c>
      <c r="EH209" s="113">
        <v>151</v>
      </c>
      <c r="EI209" s="112">
        <v>-2006.4855072463799</v>
      </c>
      <c r="EJ209" s="112">
        <v>1338.9060402684599</v>
      </c>
      <c r="EK209" s="112">
        <v>769.07843137254895</v>
      </c>
      <c r="EL209" s="112">
        <v>91.290123456790099</v>
      </c>
      <c r="EM209" s="112">
        <v>273.73006134969302</v>
      </c>
      <c r="EN209" s="112">
        <v>1610.82911392405</v>
      </c>
      <c r="EO209" s="112">
        <v>1743.3333333333301</v>
      </c>
      <c r="EP209" s="112">
        <v>1897.32214765101</v>
      </c>
      <c r="EQ209" s="114">
        <v>1154.6357615894001</v>
      </c>
    </row>
    <row r="210" spans="1:147" x14ac:dyDescent="0.25">
      <c r="A210" s="110" t="s">
        <v>226</v>
      </c>
      <c r="B210" s="110">
        <v>5564</v>
      </c>
      <c r="C210" s="110"/>
      <c r="D210" s="185">
        <v>2353.90837692796</v>
      </c>
      <c r="E210" s="185">
        <v>263.35551776144803</v>
      </c>
      <c r="F210" s="185">
        <v>109.47068967221099</v>
      </c>
      <c r="G210" s="185">
        <v>100</v>
      </c>
      <c r="H210" s="185">
        <v>347.09674620969503</v>
      </c>
      <c r="I210" s="185">
        <v>8.2965612480239894</v>
      </c>
      <c r="J210" s="185">
        <v>38.615142716630103</v>
      </c>
      <c r="K210" s="185">
        <v>100</v>
      </c>
      <c r="L210" s="185">
        <v>100</v>
      </c>
      <c r="M210" s="185">
        <v>24.694117179922099</v>
      </c>
      <c r="N210" s="185">
        <v>22.587721108936801</v>
      </c>
      <c r="O210" s="185">
        <v>14.272784080294301</v>
      </c>
      <c r="P210" s="185">
        <v>22.475595801489</v>
      </c>
      <c r="Q210" s="185">
        <v>12.766646785511799</v>
      </c>
      <c r="R210" s="185">
        <v>7.5167442171541001</v>
      </c>
      <c r="S210" s="185">
        <v>9.7391143404385403</v>
      </c>
      <c r="T210" s="185">
        <v>10.684595749995401</v>
      </c>
      <c r="U210" s="185">
        <v>14.4154729199372</v>
      </c>
      <c r="V210" s="186">
        <v>1.8444759415932399</v>
      </c>
      <c r="W210" s="186">
        <v>9.9743173251456199</v>
      </c>
      <c r="X210" s="186">
        <v>13.20089562271</v>
      </c>
      <c r="Y210" s="186">
        <v>0</v>
      </c>
      <c r="Z210" s="186">
        <v>4.0458728808210003</v>
      </c>
      <c r="AA210" s="186">
        <v>49.4858054493899</v>
      </c>
      <c r="AB210" s="186">
        <v>26.1348562406267</v>
      </c>
      <c r="AC210" s="186">
        <v>0</v>
      </c>
      <c r="AD210" s="186">
        <v>0</v>
      </c>
      <c r="AE210" s="186">
        <v>138.97325763129101</v>
      </c>
      <c r="AF210" s="186">
        <v>128.80536955457799</v>
      </c>
      <c r="AG210" s="186">
        <v>144.62271110834499</v>
      </c>
      <c r="AH210" s="186">
        <v>119.796048357822</v>
      </c>
      <c r="AI210" s="186">
        <v>98.6693892872877</v>
      </c>
      <c r="AJ210" s="186">
        <v>142.32099655532301</v>
      </c>
      <c r="AK210" s="186">
        <v>201.554324185685</v>
      </c>
      <c r="AL210" s="186">
        <v>164.371579899376</v>
      </c>
      <c r="AM210" s="186">
        <v>149.53479926114599</v>
      </c>
      <c r="AN210" s="186">
        <v>0.20648306276185499</v>
      </c>
      <c r="AO210" s="186">
        <v>5.9550465407102397E-2</v>
      </c>
      <c r="AP210" s="186">
        <v>0.358937302074753</v>
      </c>
      <c r="AQ210" s="186">
        <v>-0.479387620683217</v>
      </c>
      <c r="AR210" s="186">
        <v>0.20537223407550301</v>
      </c>
      <c r="AS210" s="186">
        <v>-0.43270095725391999</v>
      </c>
      <c r="AT210" s="186">
        <v>0.44653999299817798</v>
      </c>
      <c r="AU210" s="186">
        <v>0.39178675497712301</v>
      </c>
      <c r="AV210" s="186">
        <v>-8.6558101757869294E-2</v>
      </c>
      <c r="AW210" s="186">
        <v>15.6637127380789</v>
      </c>
      <c r="AX210" s="186">
        <v>14.9767535206595</v>
      </c>
      <c r="AY210" s="186">
        <v>18.203534183612302</v>
      </c>
      <c r="AZ210" s="186">
        <v>14.608133564004801</v>
      </c>
      <c r="BA210" s="186">
        <v>10.4381856034538</v>
      </c>
      <c r="BB210" s="186">
        <v>9.2173250834846705</v>
      </c>
      <c r="BC210" s="186">
        <v>14.412044411874501</v>
      </c>
      <c r="BD210" s="186">
        <v>13.349436031324901</v>
      </c>
      <c r="BE210" s="186">
        <v>12.1289074036318</v>
      </c>
      <c r="BF210" s="187">
        <v>110.17677490173401</v>
      </c>
      <c r="BG210" s="187">
        <v>108.307606943954</v>
      </c>
      <c r="BH210" s="187">
        <v>96.551261718915796</v>
      </c>
      <c r="BI210" s="187">
        <v>107.97739464783299</v>
      </c>
      <c r="BJ210" s="187">
        <v>102.599836297053</v>
      </c>
      <c r="BK210" s="187">
        <v>97.911256165267403</v>
      </c>
      <c r="BL210" s="187">
        <v>95.944961476499003</v>
      </c>
      <c r="BM210" s="187">
        <v>97.777578602108406</v>
      </c>
      <c r="BN210" s="187">
        <v>102.249463558899</v>
      </c>
      <c r="BO210" s="186">
        <v>93.569373157118207</v>
      </c>
      <c r="BP210" s="186">
        <v>110.50364139888001</v>
      </c>
      <c r="BQ210" s="186">
        <v>355.499849857306</v>
      </c>
      <c r="BR210" s="186">
        <v>339.974204232121</v>
      </c>
      <c r="BS210" s="186">
        <v>381.96772420374703</v>
      </c>
      <c r="BT210" s="186">
        <v>62.115493827134003</v>
      </c>
      <c r="BU210" s="186">
        <v>46.135347933027802</v>
      </c>
      <c r="BV210" s="186">
        <v>55.528566938864699</v>
      </c>
      <c r="BW210" s="186">
        <v>50.697091486155898</v>
      </c>
      <c r="BX210" s="186">
        <v>21.760459924869799</v>
      </c>
      <c r="BY210" s="186">
        <v>25.3293438455092</v>
      </c>
      <c r="BZ210" s="186">
        <v>22.069984628639901</v>
      </c>
      <c r="CA210" s="186">
        <v>21.095096446725599</v>
      </c>
      <c r="CB210" s="186">
        <v>19.2987359619461</v>
      </c>
      <c r="CC210" s="186">
        <v>15.6118033570741</v>
      </c>
      <c r="CD210" s="186">
        <v>13.1057958776549</v>
      </c>
      <c r="CE210" s="186">
        <v>12.4328101380577</v>
      </c>
      <c r="CF210" s="186">
        <v>11.0421026709655</v>
      </c>
      <c r="CG210" s="186">
        <v>24.835681107198599</v>
      </c>
      <c r="CH210" s="186">
        <v>24.9483385686238</v>
      </c>
      <c r="CI210" s="186">
        <v>9.5885972447255199</v>
      </c>
      <c r="CJ210" s="186">
        <v>9.4768742949407603</v>
      </c>
      <c r="CK210" s="186">
        <v>5.9709753060843997</v>
      </c>
      <c r="CL210" s="186">
        <v>22.9484274448665</v>
      </c>
      <c r="CM210" s="186">
        <v>25.4753239542956</v>
      </c>
      <c r="CN210" s="186">
        <v>23.201116245126901</v>
      </c>
      <c r="CO210" s="186">
        <v>22.437664677318001</v>
      </c>
      <c r="CP210" s="113">
        <v>135.39764297972101</v>
      </c>
      <c r="CQ210" s="113">
        <v>136.82343834441801</v>
      </c>
      <c r="CR210" s="113">
        <v>141.94639207252899</v>
      </c>
      <c r="CS210" s="113">
        <v>135.22934746145799</v>
      </c>
      <c r="CT210" s="113">
        <v>124.905988788408</v>
      </c>
      <c r="CU210" s="113">
        <v>126.163350639722</v>
      </c>
      <c r="CV210" s="113">
        <v>140.19860428592801</v>
      </c>
      <c r="CW210" s="113">
        <v>144.31998104167999</v>
      </c>
      <c r="CX210" s="113">
        <v>149.792199699604</v>
      </c>
      <c r="CY210" s="186">
        <v>0.64010081710236599</v>
      </c>
      <c r="CZ210" s="186">
        <v>0.399391867982205</v>
      </c>
      <c r="DA210" s="186">
        <v>0.22118044584303301</v>
      </c>
      <c r="DB210" s="186">
        <v>7.5732951980548704E-2</v>
      </c>
      <c r="DC210" s="186">
        <v>6.7054534641495994E-2</v>
      </c>
      <c r="DD210" s="186">
        <v>-7.23258457416876E-2</v>
      </c>
      <c r="DE210" s="186">
        <v>1.9046496748563199E-3</v>
      </c>
      <c r="DF210" s="186">
        <v>2.2206955540402699E-2</v>
      </c>
      <c r="DG210" s="186">
        <v>8.9656285264035795E-2</v>
      </c>
      <c r="DH210" s="186">
        <v>14.9630522084836</v>
      </c>
      <c r="DI210" s="186">
        <v>14.6579139220093</v>
      </c>
      <c r="DJ210" s="186">
        <v>16.2704822072794</v>
      </c>
      <c r="DK210" s="186">
        <v>15.885949258029401</v>
      </c>
      <c r="DL210" s="186">
        <v>14.565293063768999</v>
      </c>
      <c r="DM210" s="186">
        <v>13.1486265436361</v>
      </c>
      <c r="DN210" s="186">
        <v>13.032927056254101</v>
      </c>
      <c r="DO210" s="186">
        <v>12.260585718057101</v>
      </c>
      <c r="DP210" s="186">
        <v>11.8126326142465</v>
      </c>
      <c r="DQ210" s="187">
        <v>108.03512137114301</v>
      </c>
      <c r="DR210" s="187">
        <v>112.44903193136901</v>
      </c>
      <c r="DS210" s="187">
        <v>106.406391375132</v>
      </c>
      <c r="DT210" s="187">
        <v>105.579763979105</v>
      </c>
      <c r="DU210" s="187">
        <v>105.042565668272</v>
      </c>
      <c r="DV210" s="187">
        <v>102.449412776773</v>
      </c>
      <c r="DW210" s="187">
        <v>100.07482942363301</v>
      </c>
      <c r="DX210" s="187">
        <v>100.194810147591</v>
      </c>
      <c r="DY210" s="187">
        <v>99.3237308802765</v>
      </c>
      <c r="DZ210" s="113">
        <v>105</v>
      </c>
      <c r="EA210" s="113">
        <v>102</v>
      </c>
      <c r="EB210" s="113">
        <v>102</v>
      </c>
      <c r="EC210" s="113">
        <v>101</v>
      </c>
      <c r="ED210" s="113">
        <v>101</v>
      </c>
      <c r="EE210" s="113">
        <v>101</v>
      </c>
      <c r="EF210" s="113">
        <v>100</v>
      </c>
      <c r="EG210" s="113">
        <v>99</v>
      </c>
      <c r="EH210" s="113">
        <v>103</v>
      </c>
      <c r="EI210" s="112">
        <v>2372.0571428571402</v>
      </c>
      <c r="EJ210" s="112">
        <v>1942.73529411765</v>
      </c>
      <c r="EK210" s="112">
        <v>1905.1568627450999</v>
      </c>
      <c r="EL210" s="112">
        <v>1136.40594059406</v>
      </c>
      <c r="EM210" s="112">
        <v>769.78217821782198</v>
      </c>
      <c r="EN210" s="112">
        <v>4213.6633663366301</v>
      </c>
      <c r="EO210" s="112">
        <v>4807.87</v>
      </c>
      <c r="EP210" s="112">
        <v>3894.9090909090901</v>
      </c>
      <c r="EQ210" s="114">
        <v>3173.0679611650498</v>
      </c>
    </row>
    <row r="211" spans="1:147" x14ac:dyDescent="0.25">
      <c r="A211" s="110" t="s">
        <v>225</v>
      </c>
      <c r="B211" s="110">
        <v>5408</v>
      </c>
      <c r="C211" s="110"/>
      <c r="D211" s="185">
        <v>65.057457052015593</v>
      </c>
      <c r="E211" s="185">
        <v>100</v>
      </c>
      <c r="F211" s="185">
        <v>107.664649844888</v>
      </c>
      <c r="G211" s="185">
        <v>111.88413475210599</v>
      </c>
      <c r="H211" s="185">
        <v>78.781606499088596</v>
      </c>
      <c r="I211" s="185">
        <v>269.54922308233603</v>
      </c>
      <c r="J211" s="185">
        <v>113.90392809943501</v>
      </c>
      <c r="K211" s="185">
        <v>274.54148873115997</v>
      </c>
      <c r="L211" s="185">
        <v>765.32919334904602</v>
      </c>
      <c r="M211" s="185">
        <v>31.817232594962199</v>
      </c>
      <c r="N211" s="185">
        <v>28.285313620804601</v>
      </c>
      <c r="O211" s="185">
        <v>24.362732171585598</v>
      </c>
      <c r="P211" s="185">
        <v>19.123134684648601</v>
      </c>
      <c r="Q211" s="185">
        <v>7.7498808515393298</v>
      </c>
      <c r="R211" s="185">
        <v>29.6908630282053</v>
      </c>
      <c r="S211" s="185">
        <v>12.4474523697058</v>
      </c>
      <c r="T211" s="185">
        <v>17.955878041513198</v>
      </c>
      <c r="U211" s="185">
        <v>23.0246097827524</v>
      </c>
      <c r="V211" s="186">
        <v>47.680086514940001</v>
      </c>
      <c r="W211" s="186">
        <v>7.4632080727586798</v>
      </c>
      <c r="X211" s="186">
        <v>31.249878148274298</v>
      </c>
      <c r="Y211" s="186">
        <v>21.3300716077907</v>
      </c>
      <c r="Z211" s="186">
        <v>9.9695216817326706</v>
      </c>
      <c r="AA211" s="186">
        <v>15.197740984269601</v>
      </c>
      <c r="AB211" s="186">
        <v>11.188206737447899</v>
      </c>
      <c r="AC211" s="186">
        <v>7.4081374597955003</v>
      </c>
      <c r="AD211" s="186">
        <v>10.196940378592901</v>
      </c>
      <c r="AE211" s="186">
        <v>133.41956408375799</v>
      </c>
      <c r="AF211" s="186">
        <v>108.402217069646</v>
      </c>
      <c r="AG211" s="186">
        <v>118.688601684353</v>
      </c>
      <c r="AH211" s="186">
        <v>133.474842797983</v>
      </c>
      <c r="AI211" s="186">
        <v>130.889872475776</v>
      </c>
      <c r="AJ211" s="186">
        <v>108.917200059755</v>
      </c>
      <c r="AK211" s="186">
        <v>118.016913862704</v>
      </c>
      <c r="AL211" s="186">
        <v>111.16896944115101</v>
      </c>
      <c r="AM211" s="186">
        <v>105.46218419401301</v>
      </c>
      <c r="AN211" s="186">
        <v>2.6957855947018499</v>
      </c>
      <c r="AO211" s="186">
        <v>2.0120882929416402</v>
      </c>
      <c r="AP211" s="186">
        <v>1.8943848340374501</v>
      </c>
      <c r="AQ211" s="186">
        <v>1.5442656891048201</v>
      </c>
      <c r="AR211" s="186">
        <v>0.64020948169217295</v>
      </c>
      <c r="AS211" s="186">
        <v>-4.0336498879334E-2</v>
      </c>
      <c r="AT211" s="186">
        <v>-0.25407184543078198</v>
      </c>
      <c r="AU211" s="186">
        <v>-1.1067077558677401E-3</v>
      </c>
      <c r="AV211" s="186">
        <v>-0.36538863977519198</v>
      </c>
      <c r="AW211" s="186">
        <v>13.481888009683001</v>
      </c>
      <c r="AX211" s="186">
        <v>17.513592336552701</v>
      </c>
      <c r="AY211" s="186">
        <v>12.2485867497559</v>
      </c>
      <c r="AZ211" s="186">
        <v>12.047705047961699</v>
      </c>
      <c r="BA211" s="186">
        <v>10.039906894867499</v>
      </c>
      <c r="BB211" s="186">
        <v>7.7903935409095997</v>
      </c>
      <c r="BC211" s="186">
        <v>5.0581066829778401</v>
      </c>
      <c r="BD211" s="186">
        <v>5.5161710241759403</v>
      </c>
      <c r="BE211" s="186">
        <v>4.9654557562676498</v>
      </c>
      <c r="BF211" s="187">
        <v>126.632193388319</v>
      </c>
      <c r="BG211" s="187">
        <v>114.657615475133</v>
      </c>
      <c r="BH211" s="187">
        <v>116.290594620885</v>
      </c>
      <c r="BI211" s="187">
        <v>109.43276133870501</v>
      </c>
      <c r="BJ211" s="187">
        <v>98.376969219508197</v>
      </c>
      <c r="BK211" s="187">
        <v>127.975649452025</v>
      </c>
      <c r="BL211" s="187">
        <v>107.68351190701701</v>
      </c>
      <c r="BM211" s="187">
        <v>114.20557540665401</v>
      </c>
      <c r="BN211" s="187">
        <v>121.497480179148</v>
      </c>
      <c r="BO211" s="186">
        <v>87.591328231516201</v>
      </c>
      <c r="BP211" s="186">
        <v>126.32013093558</v>
      </c>
      <c r="BQ211" s="186">
        <v>119.594918599628</v>
      </c>
      <c r="BR211" s="186">
        <v>126.664510770596</v>
      </c>
      <c r="BS211" s="186">
        <v>119.125616135803</v>
      </c>
      <c r="BT211" s="186">
        <v>189.289468255602</v>
      </c>
      <c r="BU211" s="186">
        <v>134.62674377412401</v>
      </c>
      <c r="BV211" s="186">
        <v>162.768135331319</v>
      </c>
      <c r="BW211" s="186">
        <v>229.334864801777</v>
      </c>
      <c r="BX211" s="186">
        <v>20.643267594927199</v>
      </c>
      <c r="BY211" s="186">
        <v>25.943023608039201</v>
      </c>
      <c r="BZ211" s="186">
        <v>27.121542261305901</v>
      </c>
      <c r="CA211" s="186">
        <v>26.6551305704083</v>
      </c>
      <c r="CB211" s="186">
        <v>22.1514862740448</v>
      </c>
      <c r="CC211" s="186">
        <v>22.245471481099099</v>
      </c>
      <c r="CD211" s="186">
        <v>18.9501454144219</v>
      </c>
      <c r="CE211" s="186">
        <v>17.759006857480799</v>
      </c>
      <c r="CF211" s="186">
        <v>18.665461858577</v>
      </c>
      <c r="CG211" s="186">
        <v>27.4338597447049</v>
      </c>
      <c r="CH211" s="186">
        <v>27.308103277688399</v>
      </c>
      <c r="CI211" s="186">
        <v>30.498708248191502</v>
      </c>
      <c r="CJ211" s="186">
        <v>28.497316571967399</v>
      </c>
      <c r="CK211" s="186">
        <v>24.832015843428099</v>
      </c>
      <c r="CL211" s="186">
        <v>17.574993814213801</v>
      </c>
      <c r="CM211" s="186">
        <v>17.863672203629399</v>
      </c>
      <c r="CN211" s="186">
        <v>12.938752025548499</v>
      </c>
      <c r="CO211" s="186">
        <v>10.756735436247</v>
      </c>
      <c r="CP211" s="113">
        <v>170.082362236996</v>
      </c>
      <c r="CQ211" s="113">
        <v>146.92958160926</v>
      </c>
      <c r="CR211" s="113">
        <v>133.554494932464</v>
      </c>
      <c r="CS211" s="113">
        <v>126.87854460705501</v>
      </c>
      <c r="CT211" s="113">
        <v>124.48906359396599</v>
      </c>
      <c r="CU211" s="113">
        <v>119.42370596517701</v>
      </c>
      <c r="CV211" s="113">
        <v>121.38806454946899</v>
      </c>
      <c r="CW211" s="113">
        <v>119.676720254011</v>
      </c>
      <c r="CX211" s="113">
        <v>114.23148880636001</v>
      </c>
      <c r="CY211" s="186">
        <v>3.6039106625306498</v>
      </c>
      <c r="CZ211" s="186">
        <v>2.9660728390012601</v>
      </c>
      <c r="DA211" s="186">
        <v>2.56531780838037</v>
      </c>
      <c r="DB211" s="186">
        <v>2.2429376000986601</v>
      </c>
      <c r="DC211" s="186">
        <v>1.7401749281843899</v>
      </c>
      <c r="DD211" s="186">
        <v>1.1720393629732799</v>
      </c>
      <c r="DE211" s="186">
        <v>0.70040912356775598</v>
      </c>
      <c r="DF211" s="186">
        <v>0.33390611879694299</v>
      </c>
      <c r="DG211" s="186">
        <v>-2.5147125010094602E-2</v>
      </c>
      <c r="DH211" s="186">
        <v>13.7034800223602</v>
      </c>
      <c r="DI211" s="186">
        <v>15.7869734208354</v>
      </c>
      <c r="DJ211" s="186">
        <v>15.552242149413599</v>
      </c>
      <c r="DK211" s="186">
        <v>15.471209866477199</v>
      </c>
      <c r="DL211" s="186">
        <v>13.136393771482</v>
      </c>
      <c r="DM211" s="186">
        <v>11.8560357150009</v>
      </c>
      <c r="DN211" s="186">
        <v>9.2689282248566602</v>
      </c>
      <c r="DO211" s="186">
        <v>7.9235304934357202</v>
      </c>
      <c r="DP211" s="186">
        <v>6.5754949634433597</v>
      </c>
      <c r="DQ211" s="187">
        <v>111.786423121769</v>
      </c>
      <c r="DR211" s="187">
        <v>115.104101853413</v>
      </c>
      <c r="DS211" s="187">
        <v>116.461369620586</v>
      </c>
      <c r="DT211" s="187">
        <v>115.509265392242</v>
      </c>
      <c r="DU211" s="187">
        <v>112.05143107174599</v>
      </c>
      <c r="DV211" s="187">
        <v>113.072894585188</v>
      </c>
      <c r="DW211" s="187">
        <v>111.58426100144101</v>
      </c>
      <c r="DX211" s="187">
        <v>111.320619588193</v>
      </c>
      <c r="DY211" s="187">
        <v>113.720128552172</v>
      </c>
      <c r="DZ211" s="113">
        <v>907</v>
      </c>
      <c r="EA211" s="113">
        <v>971</v>
      </c>
      <c r="EB211" s="113">
        <v>1029</v>
      </c>
      <c r="EC211" s="113">
        <v>1056</v>
      </c>
      <c r="ED211" s="113">
        <v>1055</v>
      </c>
      <c r="EE211" s="113">
        <v>1113</v>
      </c>
      <c r="EF211" s="113">
        <v>1167</v>
      </c>
      <c r="EG211" s="113">
        <v>1170</v>
      </c>
      <c r="EH211" s="113">
        <v>1169</v>
      </c>
      <c r="EI211" s="112">
        <v>5954.6174200661499</v>
      </c>
      <c r="EJ211" s="112">
        <v>3855.8578784758001</v>
      </c>
      <c r="EK211" s="112">
        <v>3549.8036929057298</v>
      </c>
      <c r="EL211" s="112">
        <v>3358.3191287878799</v>
      </c>
      <c r="EM211" s="112">
        <v>3467.0284360189598</v>
      </c>
      <c r="EN211" s="112">
        <v>2212.05929919137</v>
      </c>
      <c r="EO211" s="112">
        <v>2032.7712082262201</v>
      </c>
      <c r="EP211" s="112">
        <v>1415.5427350427401</v>
      </c>
      <c r="EQ211" s="114">
        <v>284.602224123182</v>
      </c>
    </row>
    <row r="212" spans="1:147" x14ac:dyDescent="0.25">
      <c r="A212" s="110" t="s">
        <v>224</v>
      </c>
      <c r="B212" s="110">
        <v>5724</v>
      </c>
      <c r="C212" s="110"/>
      <c r="D212" s="185">
        <v>121.952771626581</v>
      </c>
      <c r="E212" s="185">
        <v>46.334589669431601</v>
      </c>
      <c r="F212" s="185">
        <v>53.256266567197102</v>
      </c>
      <c r="G212" s="185">
        <v>31.4662473081295</v>
      </c>
      <c r="H212" s="185">
        <v>9.4824852087216893</v>
      </c>
      <c r="I212" s="185">
        <v>27.784186290188298</v>
      </c>
      <c r="J212" s="185">
        <v>78.277349812411401</v>
      </c>
      <c r="K212" s="185">
        <v>126.615721703952</v>
      </c>
      <c r="L212" s="185">
        <v>70.142048031508807</v>
      </c>
      <c r="M212" s="185">
        <v>12.3466580608989</v>
      </c>
      <c r="N212" s="185">
        <v>7.7909446312800101</v>
      </c>
      <c r="O212" s="185">
        <v>10.066599530411199</v>
      </c>
      <c r="P212" s="185">
        <v>9.4984744729500292</v>
      </c>
      <c r="Q212" s="185">
        <v>2.7564668227335498</v>
      </c>
      <c r="R212" s="185">
        <v>4.8868567373255001</v>
      </c>
      <c r="S212" s="185">
        <v>8.7803698847379792</v>
      </c>
      <c r="T212" s="185">
        <v>10.2695219499651</v>
      </c>
      <c r="U212" s="185">
        <v>8.4350126296326593</v>
      </c>
      <c r="V212" s="186">
        <v>11.665830886005001</v>
      </c>
      <c r="W212" s="186">
        <v>17.117955476869302</v>
      </c>
      <c r="X212" s="186">
        <v>19.4309644064876</v>
      </c>
      <c r="Y212" s="186">
        <v>26.694803462710599</v>
      </c>
      <c r="Z212" s="186">
        <v>26.5699518963727</v>
      </c>
      <c r="AA212" s="186">
        <v>18.185251139539702</v>
      </c>
      <c r="AB212" s="186">
        <v>11.341775021734099</v>
      </c>
      <c r="AC212" s="186">
        <v>9.7840260705489808</v>
      </c>
      <c r="AD212" s="186">
        <v>13.130418434264801</v>
      </c>
      <c r="AE212" s="186">
        <v>83.604900059980693</v>
      </c>
      <c r="AF212" s="186">
        <v>88.809031235716603</v>
      </c>
      <c r="AG212" s="186">
        <v>95.0363528097526</v>
      </c>
      <c r="AH212" s="186">
        <v>118.41542736112601</v>
      </c>
      <c r="AI212" s="186">
        <v>147.735283152124</v>
      </c>
      <c r="AJ212" s="186">
        <v>156.353013702113</v>
      </c>
      <c r="AK212" s="186">
        <v>151.80914337807999</v>
      </c>
      <c r="AL212" s="186">
        <v>147.818337518346</v>
      </c>
      <c r="AM212" s="186">
        <v>140.88673283097199</v>
      </c>
      <c r="AN212" s="186">
        <v>1.48039094268633</v>
      </c>
      <c r="AO212" s="186">
        <v>1.7219696883559601</v>
      </c>
      <c r="AP212" s="186">
        <v>1.21243017935228</v>
      </c>
      <c r="AQ212" s="186">
        <v>1.35541220739242</v>
      </c>
      <c r="AR212" s="186">
        <v>1.2999080391003299</v>
      </c>
      <c r="AS212" s="186">
        <v>0.84688464880027403</v>
      </c>
      <c r="AT212" s="186">
        <v>0.380303055385597</v>
      </c>
      <c r="AU212" s="186">
        <v>0.31442559852561702</v>
      </c>
      <c r="AV212" s="186">
        <v>0.199207045294162</v>
      </c>
      <c r="AW212" s="186">
        <v>7.8656614029551797</v>
      </c>
      <c r="AX212" s="186">
        <v>7.4445267337788001</v>
      </c>
      <c r="AY212" s="186">
        <v>8.2480055790497495</v>
      </c>
      <c r="AZ212" s="186">
        <v>7.2722992158666901</v>
      </c>
      <c r="BA212" s="186">
        <v>7.1040334619935503</v>
      </c>
      <c r="BB212" s="186">
        <v>6.7258152573704804</v>
      </c>
      <c r="BC212" s="186">
        <v>6.6296712352986598</v>
      </c>
      <c r="BD212" s="186">
        <v>7.3397962406646498</v>
      </c>
      <c r="BE212" s="186">
        <v>7.6934016041144604</v>
      </c>
      <c r="BF212" s="187">
        <v>106.339297803778</v>
      </c>
      <c r="BG212" s="187">
        <v>102.112073473037</v>
      </c>
      <c r="BH212" s="187">
        <v>103.12576696027401</v>
      </c>
      <c r="BI212" s="187">
        <v>103.714630490315</v>
      </c>
      <c r="BJ212" s="187">
        <v>97.042476761693607</v>
      </c>
      <c r="BK212" s="187">
        <v>99.017671831650404</v>
      </c>
      <c r="BL212" s="187">
        <v>102.596724691787</v>
      </c>
      <c r="BM212" s="187">
        <v>103.352925163634</v>
      </c>
      <c r="BN212" s="187">
        <v>100.94975333459701</v>
      </c>
      <c r="BO212" s="186">
        <v>123.05222592499599</v>
      </c>
      <c r="BP212" s="186">
        <v>106.994469047229</v>
      </c>
      <c r="BQ212" s="186">
        <v>83.850197049610998</v>
      </c>
      <c r="BR212" s="186">
        <v>55.439310082382597</v>
      </c>
      <c r="BS212" s="186">
        <v>40.024123353851003</v>
      </c>
      <c r="BT212" s="186">
        <v>31.028581801940899</v>
      </c>
      <c r="BU212" s="186">
        <v>34.043396600327704</v>
      </c>
      <c r="BV212" s="186">
        <v>38.788177244718902</v>
      </c>
      <c r="BW212" s="186">
        <v>46.704517814516997</v>
      </c>
      <c r="BX212" s="186">
        <v>11.245197902672</v>
      </c>
      <c r="BY212" s="186">
        <v>11.150817911341299</v>
      </c>
      <c r="BZ212" s="186">
        <v>10.974479633722501</v>
      </c>
      <c r="CA212" s="186">
        <v>9.6823138103714008</v>
      </c>
      <c r="CB212" s="186">
        <v>8.4610617023576609</v>
      </c>
      <c r="CC212" s="186">
        <v>6.9833114583024498</v>
      </c>
      <c r="CD212" s="186">
        <v>7.21240867786012</v>
      </c>
      <c r="CE212" s="186">
        <v>7.3169545272639702</v>
      </c>
      <c r="CF212" s="186">
        <v>7.1434022018614902</v>
      </c>
      <c r="CG212" s="186">
        <v>10.684790176794699</v>
      </c>
      <c r="CH212" s="186">
        <v>11.9665108890037</v>
      </c>
      <c r="CI212" s="186">
        <v>14.4157094442605</v>
      </c>
      <c r="CJ212" s="186">
        <v>17.876089218418802</v>
      </c>
      <c r="CK212" s="186">
        <v>20.926984632691401</v>
      </c>
      <c r="CL212" s="186">
        <v>21.845616039457099</v>
      </c>
      <c r="CM212" s="186">
        <v>20.734902893589901</v>
      </c>
      <c r="CN212" s="186">
        <v>18.969954747549199</v>
      </c>
      <c r="CO212" s="186">
        <v>16.1810324791469</v>
      </c>
      <c r="CP212" s="113">
        <v>84.110934588413897</v>
      </c>
      <c r="CQ212" s="113">
        <v>82.936458422481095</v>
      </c>
      <c r="CR212" s="113">
        <v>84.617477529222597</v>
      </c>
      <c r="CS212" s="113">
        <v>93.304215569010097</v>
      </c>
      <c r="CT212" s="113">
        <v>106.986887003655</v>
      </c>
      <c r="CU212" s="113">
        <v>121.627008317643</v>
      </c>
      <c r="CV212" s="113">
        <v>134.409431992327</v>
      </c>
      <c r="CW212" s="113">
        <v>144.67223552345899</v>
      </c>
      <c r="CX212" s="113">
        <v>148.80252552359499</v>
      </c>
      <c r="CY212" s="186">
        <v>2.1110353806356601</v>
      </c>
      <c r="CZ212" s="186">
        <v>1.8754584343412599</v>
      </c>
      <c r="DA212" s="186">
        <v>1.6474423303821399</v>
      </c>
      <c r="DB212" s="186">
        <v>1.5162272198376201</v>
      </c>
      <c r="DC212" s="186">
        <v>1.4130443618339501</v>
      </c>
      <c r="DD212" s="186">
        <v>1.28340375931562</v>
      </c>
      <c r="DE212" s="186">
        <v>1.0056080426871099</v>
      </c>
      <c r="DF212" s="186">
        <v>0.82097408897019997</v>
      </c>
      <c r="DG212" s="186">
        <v>0.589401379724527</v>
      </c>
      <c r="DH212" s="186">
        <v>8.4782607584107801</v>
      </c>
      <c r="DI212" s="186">
        <v>8.1469442226098501</v>
      </c>
      <c r="DJ212" s="186">
        <v>8.1178461395078703</v>
      </c>
      <c r="DK212" s="186">
        <v>7.7851276579758499</v>
      </c>
      <c r="DL212" s="186">
        <v>7.5832817090512501</v>
      </c>
      <c r="DM212" s="186">
        <v>7.3525687519509697</v>
      </c>
      <c r="DN212" s="186">
        <v>7.1801139438764903</v>
      </c>
      <c r="DO212" s="186">
        <v>7.0119787469387296</v>
      </c>
      <c r="DP212" s="186">
        <v>7.1069394628804403</v>
      </c>
      <c r="DQ212" s="187">
        <v>105.128120851055</v>
      </c>
      <c r="DR212" s="187">
        <v>105.129623489803</v>
      </c>
      <c r="DS212" s="187">
        <v>104.716511058968</v>
      </c>
      <c r="DT212" s="187">
        <v>103.534044934612</v>
      </c>
      <c r="DU212" s="187">
        <v>102.344533499563</v>
      </c>
      <c r="DV212" s="187">
        <v>100.92258019995801</v>
      </c>
      <c r="DW212" s="187">
        <v>101.048788178295</v>
      </c>
      <c r="DX212" s="187">
        <v>101.138771869674</v>
      </c>
      <c r="DY212" s="187">
        <v>100.629805847523</v>
      </c>
      <c r="DZ212" s="113">
        <v>19016</v>
      </c>
      <c r="EA212" s="113">
        <v>19632</v>
      </c>
      <c r="EB212" s="113">
        <v>19861</v>
      </c>
      <c r="EC212" s="113">
        <v>20047</v>
      </c>
      <c r="ED212" s="113">
        <v>20551</v>
      </c>
      <c r="EE212" s="113">
        <v>21239</v>
      </c>
      <c r="EF212" s="113">
        <v>21416</v>
      </c>
      <c r="EG212" s="113">
        <v>21743</v>
      </c>
      <c r="EH212" s="113">
        <v>22124</v>
      </c>
      <c r="EI212" s="112">
        <v>3223.3317206562901</v>
      </c>
      <c r="EJ212" s="112">
        <v>3872.69198247759</v>
      </c>
      <c r="EK212" s="112">
        <v>4636.8795126126597</v>
      </c>
      <c r="EL212" s="112">
        <v>6450.1111887065399</v>
      </c>
      <c r="EM212" s="112">
        <v>8640.9753296676608</v>
      </c>
      <c r="EN212" s="112">
        <v>9468.5794999764603</v>
      </c>
      <c r="EO212" s="112">
        <v>9613.2898767276802</v>
      </c>
      <c r="EP212" s="112">
        <v>9257.3778687393606</v>
      </c>
      <c r="EQ212" s="114">
        <v>9426.1781775447507</v>
      </c>
    </row>
    <row r="213" spans="1:147" x14ac:dyDescent="0.25">
      <c r="A213" s="110" t="s">
        <v>223</v>
      </c>
      <c r="B213" s="110">
        <v>5680</v>
      </c>
      <c r="C213" s="110"/>
      <c r="D213" s="185">
        <v>100</v>
      </c>
      <c r="E213" s="185">
        <v>100</v>
      </c>
      <c r="F213" s="185">
        <v>100</v>
      </c>
      <c r="G213" s="185">
        <v>100</v>
      </c>
      <c r="H213" s="185">
        <v>-44.014172338113902</v>
      </c>
      <c r="I213" s="185">
        <v>94.389335640653599</v>
      </c>
      <c r="J213" s="185">
        <v>5643.1442315823097</v>
      </c>
      <c r="K213" s="185">
        <v>343.24437944537198</v>
      </c>
      <c r="L213" s="185">
        <v>39.8419365452935</v>
      </c>
      <c r="M213" s="185">
        <v>18.078161836190599</v>
      </c>
      <c r="N213" s="185">
        <v>21.662641703022601</v>
      </c>
      <c r="O213" s="185">
        <v>17.5604672723147</v>
      </c>
      <c r="P213" s="185">
        <v>12.414613120894099</v>
      </c>
      <c r="Q213" s="185">
        <v>-13.4625565204063</v>
      </c>
      <c r="R213" s="185">
        <v>8.59535594899579</v>
      </c>
      <c r="S213" s="185">
        <v>38.238275137166198</v>
      </c>
      <c r="T213" s="185">
        <v>18.757121062897099</v>
      </c>
      <c r="U213" s="185">
        <v>16.043467941545501</v>
      </c>
      <c r="V213" s="186">
        <v>0</v>
      </c>
      <c r="W213" s="186">
        <v>0</v>
      </c>
      <c r="X213" s="186">
        <v>0</v>
      </c>
      <c r="Y213" s="186">
        <v>0</v>
      </c>
      <c r="Z213" s="186">
        <v>21.233583509068598</v>
      </c>
      <c r="AA213" s="186">
        <v>9.0600390708087897</v>
      </c>
      <c r="AB213" s="186">
        <v>1.0852222981517701</v>
      </c>
      <c r="AC213" s="186">
        <v>6.3023874062343204</v>
      </c>
      <c r="AD213" s="186">
        <v>32.415384224234103</v>
      </c>
      <c r="AE213" s="186">
        <v>167.05073090732401</v>
      </c>
      <c r="AF213" s="186">
        <v>169.28269181383999</v>
      </c>
      <c r="AG213" s="186">
        <v>158.29824109130499</v>
      </c>
      <c r="AH213" s="186">
        <v>150.659353899764</v>
      </c>
      <c r="AI213" s="186">
        <v>175.14692592797701</v>
      </c>
      <c r="AJ213" s="186">
        <v>142.59900412685101</v>
      </c>
      <c r="AK213" s="186">
        <v>90.842749089170397</v>
      </c>
      <c r="AL213" s="186">
        <v>103.31353099759799</v>
      </c>
      <c r="AM213" s="186">
        <v>114.246601856768</v>
      </c>
      <c r="AN213" s="186">
        <v>0.47651542143903702</v>
      </c>
      <c r="AO213" s="186">
        <v>1.1661571192008999</v>
      </c>
      <c r="AP213" s="186">
        <v>0.94529949579440598</v>
      </c>
      <c r="AQ213" s="186">
        <v>0.85242874174222305</v>
      </c>
      <c r="AR213" s="186">
        <v>0.83606099173648396</v>
      </c>
      <c r="AS213" s="186">
        <v>0.88734391004942204</v>
      </c>
      <c r="AT213" s="186">
        <v>-3.9186441820914603E-2</v>
      </c>
      <c r="AU213" s="186">
        <v>-0.49431428717834103</v>
      </c>
      <c r="AV213" s="186">
        <v>-0.49801224441403302</v>
      </c>
      <c r="AW213" s="186">
        <v>7.2399375699919997</v>
      </c>
      <c r="AX213" s="186">
        <v>8.1707673132609209</v>
      </c>
      <c r="AY213" s="186">
        <v>7.6428415957993296</v>
      </c>
      <c r="AZ213" s="186">
        <v>7.3735016305493799</v>
      </c>
      <c r="BA213" s="186">
        <v>8.5765269917388895</v>
      </c>
      <c r="BB213" s="186">
        <v>8.4470228994889691</v>
      </c>
      <c r="BC213" s="186">
        <v>4.89633415933148</v>
      </c>
      <c r="BD213" s="186">
        <v>5.2636861424399299</v>
      </c>
      <c r="BE213" s="186">
        <v>7.7861145677458596</v>
      </c>
      <c r="BF213" s="187">
        <v>112.75830579068899</v>
      </c>
      <c r="BG213" s="187">
        <v>117.17561601675401</v>
      </c>
      <c r="BH213" s="187">
        <v>112.186685880208</v>
      </c>
      <c r="BI213" s="187">
        <v>106.262712618129</v>
      </c>
      <c r="BJ213" s="187">
        <v>82.5061987258903</v>
      </c>
      <c r="BK213" s="187">
        <v>101.046564095761</v>
      </c>
      <c r="BL213" s="187">
        <v>149.93120508945401</v>
      </c>
      <c r="BM213" s="187">
        <v>114.941326530525</v>
      </c>
      <c r="BN213" s="187">
        <v>108.412061851925</v>
      </c>
      <c r="BO213" s="186">
        <v>943.81584652070205</v>
      </c>
      <c r="BP213" s="186">
        <v>1037.5738348146499</v>
      </c>
      <c r="BQ213" s="186">
        <v>1450.5449919780001</v>
      </c>
      <c r="BR213" s="186">
        <v>2591.5832799999998</v>
      </c>
      <c r="BS213" s="186">
        <v>217.06384047388599</v>
      </c>
      <c r="BT213" s="186">
        <v>134.73241577212099</v>
      </c>
      <c r="BU213" s="186">
        <v>240.04182715496401</v>
      </c>
      <c r="BV213" s="186">
        <v>217.93184916633501</v>
      </c>
      <c r="BW213" s="186">
        <v>111.437283927392</v>
      </c>
      <c r="BX213" s="186">
        <v>9.8977588482558296</v>
      </c>
      <c r="BY213" s="186">
        <v>10.688357895045099</v>
      </c>
      <c r="BZ213" s="186">
        <v>13.8057596847616</v>
      </c>
      <c r="CA213" s="186">
        <v>13.585132655293901</v>
      </c>
      <c r="CB213" s="186">
        <v>11.8483764794015</v>
      </c>
      <c r="CC213" s="186">
        <v>9.89255751826615</v>
      </c>
      <c r="CD213" s="186">
        <v>16.048420305332201</v>
      </c>
      <c r="CE213" s="186">
        <v>16.421028493758399</v>
      </c>
      <c r="CF213" s="186">
        <v>17.0236497849471</v>
      </c>
      <c r="CG213" s="186">
        <v>1.30729889500499</v>
      </c>
      <c r="CH213" s="186">
        <v>1.29567457085247</v>
      </c>
      <c r="CI213" s="186">
        <v>1.2496099373820699</v>
      </c>
      <c r="CJ213" s="186">
        <v>0.60295337028033802</v>
      </c>
      <c r="CK213" s="186">
        <v>5.83107541363204</v>
      </c>
      <c r="CL213" s="186">
        <v>7.5345177928196101</v>
      </c>
      <c r="CM213" s="186">
        <v>7.37630074828086</v>
      </c>
      <c r="CN213" s="186">
        <v>8.2697993379737103</v>
      </c>
      <c r="CO213" s="186">
        <v>15.5480978630995</v>
      </c>
      <c r="CP213" s="113">
        <v>192.20030716130199</v>
      </c>
      <c r="CQ213" s="113">
        <v>185.40327693709901</v>
      </c>
      <c r="CR213" s="113">
        <v>177.29678915547601</v>
      </c>
      <c r="CS213" s="113">
        <v>166.74867178680799</v>
      </c>
      <c r="CT213" s="113">
        <v>163.64641832938901</v>
      </c>
      <c r="CU213" s="113">
        <v>158.46512479026899</v>
      </c>
      <c r="CV213" s="113">
        <v>137.056938106053</v>
      </c>
      <c r="CW213" s="113">
        <v>125.62522615215001</v>
      </c>
      <c r="CX213" s="113">
        <v>119.145156827359</v>
      </c>
      <c r="CY213" s="186">
        <v>2.601195695286</v>
      </c>
      <c r="CZ213" s="186">
        <v>1.9261699966743999</v>
      </c>
      <c r="DA213" s="186">
        <v>1.27233302289289</v>
      </c>
      <c r="DB213" s="186">
        <v>0.90790327121012804</v>
      </c>
      <c r="DC213" s="186">
        <v>0.85376593090255104</v>
      </c>
      <c r="DD213" s="186">
        <v>0.93732804032530004</v>
      </c>
      <c r="DE213" s="186">
        <v>0.61562848845327101</v>
      </c>
      <c r="DF213" s="186">
        <v>0.302120401662891</v>
      </c>
      <c r="DG213" s="186">
        <v>5.0996001138223099E-2</v>
      </c>
      <c r="DH213" s="186">
        <v>10.112401658608301</v>
      </c>
      <c r="DI213" s="186">
        <v>9.3062063332156004</v>
      </c>
      <c r="DJ213" s="186">
        <v>8.4834269996651503</v>
      </c>
      <c r="DK213" s="186">
        <v>7.8409356186303301</v>
      </c>
      <c r="DL213" s="186">
        <v>7.7741458244007298</v>
      </c>
      <c r="DM213" s="186">
        <v>8.0259309050075096</v>
      </c>
      <c r="DN213" s="186">
        <v>7.0966441506298397</v>
      </c>
      <c r="DO213" s="186">
        <v>6.5786158835561501</v>
      </c>
      <c r="DP213" s="186">
        <v>6.6828441531802003</v>
      </c>
      <c r="DQ213" s="187">
        <v>102.444901758382</v>
      </c>
      <c r="DR213" s="187">
        <v>103.421516320565</v>
      </c>
      <c r="DS213" s="187">
        <v>107.06026669459</v>
      </c>
      <c r="DT213" s="187">
        <v>107.126138166807</v>
      </c>
      <c r="DU213" s="187">
        <v>105.183436142014</v>
      </c>
      <c r="DV213" s="187">
        <v>102.884844381878</v>
      </c>
      <c r="DW213" s="187">
        <v>110.57959755042199</v>
      </c>
      <c r="DX213" s="187">
        <v>111.28983394322</v>
      </c>
      <c r="DY213" s="187">
        <v>111.596931778868</v>
      </c>
      <c r="DZ213" s="113">
        <v>267</v>
      </c>
      <c r="EA213" s="113">
        <v>261</v>
      </c>
      <c r="EB213" s="113">
        <v>283</v>
      </c>
      <c r="EC213" s="113">
        <v>296</v>
      </c>
      <c r="ED213" s="113">
        <v>304</v>
      </c>
      <c r="EE213" s="113">
        <v>299</v>
      </c>
      <c r="EF213" s="113">
        <v>296</v>
      </c>
      <c r="EG213" s="113">
        <v>301</v>
      </c>
      <c r="EH213" s="113">
        <v>321</v>
      </c>
      <c r="EI213" s="112">
        <v>2515.5805243445702</v>
      </c>
      <c r="EJ213" s="112">
        <v>1793.5977011494299</v>
      </c>
      <c r="EK213" s="112">
        <v>1044.42756183746</v>
      </c>
      <c r="EL213" s="112">
        <v>575.27027027026998</v>
      </c>
      <c r="EM213" s="112">
        <v>1788.55263157895</v>
      </c>
      <c r="EN213" s="112">
        <v>1843.2943143812699</v>
      </c>
      <c r="EO213" s="112">
        <v>-133.486486486486</v>
      </c>
      <c r="EP213" s="112">
        <v>-1197.5946843853801</v>
      </c>
      <c r="EQ213" s="114">
        <v>-232.70093457943901</v>
      </c>
    </row>
    <row r="214" spans="1:147" x14ac:dyDescent="0.25">
      <c r="A214" s="110" t="s">
        <v>222</v>
      </c>
      <c r="B214" s="110">
        <v>5409</v>
      </c>
      <c r="C214" s="110"/>
      <c r="D214" s="185">
        <v>67.090693868909895</v>
      </c>
      <c r="E214" s="185">
        <v>82.106883441477507</v>
      </c>
      <c r="F214" s="185">
        <v>339.36346047636999</v>
      </c>
      <c r="G214" s="185">
        <v>70.785261955099799</v>
      </c>
      <c r="H214" s="185">
        <v>47.644681470719298</v>
      </c>
      <c r="I214" s="185">
        <v>26.029121030037899</v>
      </c>
      <c r="J214" s="185">
        <v>35.821419694462598</v>
      </c>
      <c r="K214" s="185">
        <v>40.768252886078997</v>
      </c>
      <c r="L214" s="185">
        <v>71.761501367549499</v>
      </c>
      <c r="M214" s="185">
        <v>12.0246403887573</v>
      </c>
      <c r="N214" s="185">
        <v>24.404009666770499</v>
      </c>
      <c r="O214" s="185">
        <v>20.7899792370896</v>
      </c>
      <c r="P214" s="185">
        <v>7.3980830793964198</v>
      </c>
      <c r="Q214" s="185">
        <v>8.6259427416805199</v>
      </c>
      <c r="R214" s="185">
        <v>8.9086925457431008</v>
      </c>
      <c r="S214" s="185">
        <v>9.3652576348567305</v>
      </c>
      <c r="T214" s="185">
        <v>6.89199300788525</v>
      </c>
      <c r="U214" s="185">
        <v>16.419108849842601</v>
      </c>
      <c r="V214" s="186">
        <v>18.294942418857801</v>
      </c>
      <c r="W214" s="186">
        <v>28.391566763388202</v>
      </c>
      <c r="X214" s="186">
        <v>7.1788642730985597</v>
      </c>
      <c r="Y214" s="186">
        <v>10.8294552353274</v>
      </c>
      <c r="Z214" s="186">
        <v>17.375879624105298</v>
      </c>
      <c r="AA214" s="186">
        <v>27.7573005061797</v>
      </c>
      <c r="AB214" s="186">
        <v>23.700111070750001</v>
      </c>
      <c r="AC214" s="186">
        <v>16.157786874254501</v>
      </c>
      <c r="AD214" s="186">
        <v>21.927111993759102</v>
      </c>
      <c r="AE214" s="186">
        <v>43.5562796296974</v>
      </c>
      <c r="AF214" s="186">
        <v>36.913288030001397</v>
      </c>
      <c r="AG214" s="186">
        <v>25.173862275411501</v>
      </c>
      <c r="AH214" s="186">
        <v>41.375091043810301</v>
      </c>
      <c r="AI214" s="186">
        <v>61.824368985516699</v>
      </c>
      <c r="AJ214" s="186">
        <v>87.148698634838297</v>
      </c>
      <c r="AK214" s="186">
        <v>102.51748947037601</v>
      </c>
      <c r="AL214" s="186">
        <v>94.775585914238803</v>
      </c>
      <c r="AM214" s="186">
        <v>91.461610214008005</v>
      </c>
      <c r="AN214" s="186">
        <v>-0.58636472765519598</v>
      </c>
      <c r="AO214" s="186">
        <v>-0.39418622987575802</v>
      </c>
      <c r="AP214" s="186">
        <v>-1.33373406186854</v>
      </c>
      <c r="AQ214" s="186">
        <v>-0.64426864168597797</v>
      </c>
      <c r="AR214" s="186">
        <v>-0.80166979195460697</v>
      </c>
      <c r="AS214" s="186">
        <v>-0.72061435790440698</v>
      </c>
      <c r="AT214" s="186">
        <v>-1.03799876645462</v>
      </c>
      <c r="AU214" s="186">
        <v>-0.68924211883373498</v>
      </c>
      <c r="AV214" s="186">
        <v>-0.90569089856342999</v>
      </c>
      <c r="AW214" s="186">
        <v>1.3063170845521801</v>
      </c>
      <c r="AX214" s="186">
        <v>1.1971564626033</v>
      </c>
      <c r="AY214" s="186">
        <v>-0.44643277254695302</v>
      </c>
      <c r="AZ214" s="186">
        <v>1.0769432345565799</v>
      </c>
      <c r="BA214" s="186">
        <v>0.89103879337298897</v>
      </c>
      <c r="BB214" s="186">
        <v>1.73517342290415</v>
      </c>
      <c r="BC214" s="186">
        <v>1.2719253062919</v>
      </c>
      <c r="BD214" s="186">
        <v>2.38818277012337</v>
      </c>
      <c r="BE214" s="186">
        <v>1.8372945624774299</v>
      </c>
      <c r="BF214" s="187">
        <v>111.274261975478</v>
      </c>
      <c r="BG214" s="187">
        <v>129.55493584566199</v>
      </c>
      <c r="BH214" s="187">
        <v>124.84811998573301</v>
      </c>
      <c r="BI214" s="187">
        <v>106.018536385362</v>
      </c>
      <c r="BJ214" s="187">
        <v>107.44974128195901</v>
      </c>
      <c r="BK214" s="187">
        <v>106.89802769841199</v>
      </c>
      <c r="BL214" s="187">
        <v>107.59089681397499</v>
      </c>
      <c r="BM214" s="187">
        <v>103.965848050495</v>
      </c>
      <c r="BN214" s="187">
        <v>115.842805704271</v>
      </c>
      <c r="BO214" s="186">
        <v>112.265382953311</v>
      </c>
      <c r="BP214" s="186">
        <v>85.280755090371699</v>
      </c>
      <c r="BQ214" s="186">
        <v>104.327259832178</v>
      </c>
      <c r="BR214" s="186">
        <v>106.725947253149</v>
      </c>
      <c r="BS214" s="186">
        <v>100.01845998678399</v>
      </c>
      <c r="BT214" s="186">
        <v>80.156353226261899</v>
      </c>
      <c r="BU214" s="186">
        <v>67.719296389631893</v>
      </c>
      <c r="BV214" s="186">
        <v>38.6152504415167</v>
      </c>
      <c r="BW214" s="186">
        <v>43.347488862844202</v>
      </c>
      <c r="BX214" s="186">
        <v>16.135337354774801</v>
      </c>
      <c r="BY214" s="186">
        <v>15.8501419857866</v>
      </c>
      <c r="BZ214" s="186">
        <v>15.2754435712262</v>
      </c>
      <c r="CA214" s="186">
        <v>15.2277854770999</v>
      </c>
      <c r="CB214" s="186">
        <v>15.556353730040399</v>
      </c>
      <c r="CC214" s="186">
        <v>14.9084442550469</v>
      </c>
      <c r="CD214" s="186">
        <v>12.0688460055884</v>
      </c>
      <c r="CE214" s="186">
        <v>8.2447106340281806</v>
      </c>
      <c r="CF214" s="186">
        <v>10.275534045948501</v>
      </c>
      <c r="CG214" s="186">
        <v>15.410152240617</v>
      </c>
      <c r="CH214" s="186">
        <v>18.657490811320901</v>
      </c>
      <c r="CI214" s="186">
        <v>15.083694347252599</v>
      </c>
      <c r="CJ214" s="186">
        <v>14.851909262804501</v>
      </c>
      <c r="CK214" s="186">
        <v>16.1228508790301</v>
      </c>
      <c r="CL214" s="186">
        <v>18.3447449631552</v>
      </c>
      <c r="CM214" s="186">
        <v>17.507467607675601</v>
      </c>
      <c r="CN214" s="186">
        <v>19.691284869934201</v>
      </c>
      <c r="CO214" s="186">
        <v>21.647858413931701</v>
      </c>
      <c r="CP214" s="113">
        <v>28.822502923710001</v>
      </c>
      <c r="CQ214" s="113">
        <v>29.928402567481399</v>
      </c>
      <c r="CR214" s="113">
        <v>31.242484849605798</v>
      </c>
      <c r="CS214" s="113">
        <v>34.342194304607602</v>
      </c>
      <c r="CT214" s="113">
        <v>39.8075512321861</v>
      </c>
      <c r="CU214" s="113">
        <v>47.896246337427399</v>
      </c>
      <c r="CV214" s="113">
        <v>59.934127588777898</v>
      </c>
      <c r="CW214" s="113">
        <v>78.067604728818594</v>
      </c>
      <c r="CX214" s="113">
        <v>87.884245873255693</v>
      </c>
      <c r="CY214" s="186">
        <v>-8.5019296589405199E-2</v>
      </c>
      <c r="CZ214" s="186">
        <v>-0.36310236706487498</v>
      </c>
      <c r="DA214" s="186">
        <v>-0.73509520930337102</v>
      </c>
      <c r="DB214" s="186">
        <v>-0.75655811989433797</v>
      </c>
      <c r="DC214" s="186">
        <v>-0.81225910695332004</v>
      </c>
      <c r="DD214" s="186">
        <v>-0.83209614341027904</v>
      </c>
      <c r="DE214" s="186">
        <v>-0.95402049060740102</v>
      </c>
      <c r="DF214" s="186">
        <v>-0.77950525499708601</v>
      </c>
      <c r="DG214" s="186">
        <v>-0.83330869668066698</v>
      </c>
      <c r="DH214" s="186">
        <v>1.45585942723893</v>
      </c>
      <c r="DI214" s="186">
        <v>1.1012386085005099</v>
      </c>
      <c r="DJ214" s="186">
        <v>0.64514027013137099</v>
      </c>
      <c r="DK214" s="186">
        <v>0.66443528275559804</v>
      </c>
      <c r="DL214" s="186">
        <v>0.66683362412730596</v>
      </c>
      <c r="DM214" s="186">
        <v>0.75928494111505795</v>
      </c>
      <c r="DN214" s="186">
        <v>0.76783443045119204</v>
      </c>
      <c r="DO214" s="186">
        <v>1.48334854561218</v>
      </c>
      <c r="DP214" s="186">
        <v>1.6392409321755901</v>
      </c>
      <c r="DQ214" s="187">
        <v>117.08842119257901</v>
      </c>
      <c r="DR214" s="187">
        <v>116.803055077276</v>
      </c>
      <c r="DS214" s="187">
        <v>116.137554930281</v>
      </c>
      <c r="DT214" s="187">
        <v>116.01842234062801</v>
      </c>
      <c r="DU214" s="187">
        <v>116.383626921843</v>
      </c>
      <c r="DV214" s="187">
        <v>115.36295799105</v>
      </c>
      <c r="DW214" s="187">
        <v>111.541153174553</v>
      </c>
      <c r="DX214" s="187">
        <v>106.362449450656</v>
      </c>
      <c r="DY214" s="187">
        <v>108.463380693788</v>
      </c>
      <c r="DZ214" s="113">
        <v>7217</v>
      </c>
      <c r="EA214" s="113">
        <v>7152</v>
      </c>
      <c r="EB214" s="113">
        <v>7419</v>
      </c>
      <c r="EC214" s="113">
        <v>7473</v>
      </c>
      <c r="ED214" s="113">
        <v>7494</v>
      </c>
      <c r="EE214" s="113">
        <v>7461</v>
      </c>
      <c r="EF214" s="113">
        <v>7560</v>
      </c>
      <c r="EG214" s="113">
        <v>7634</v>
      </c>
      <c r="EH214" s="113">
        <v>7904</v>
      </c>
      <c r="EI214" s="112">
        <v>-1499.8080920049899</v>
      </c>
      <c r="EJ214" s="112">
        <v>-1127.84018456376</v>
      </c>
      <c r="EK214" s="112">
        <v>-2601.0669901604001</v>
      </c>
      <c r="EL214" s="112">
        <v>-2392.5711227084198</v>
      </c>
      <c r="EM214" s="112">
        <v>-1792.5621830798</v>
      </c>
      <c r="EN214" s="112">
        <v>-106.751641871063</v>
      </c>
      <c r="EO214" s="112">
        <v>977.11997354497396</v>
      </c>
      <c r="EP214" s="112">
        <v>1611.1971443542</v>
      </c>
      <c r="EQ214" s="114">
        <v>2029.84400303644</v>
      </c>
    </row>
    <row r="215" spans="1:147" x14ac:dyDescent="0.25">
      <c r="A215" s="110" t="s">
        <v>221</v>
      </c>
      <c r="B215" s="110">
        <v>5565</v>
      </c>
      <c r="C215" s="110"/>
      <c r="D215" s="185">
        <v>-112.57737415047799</v>
      </c>
      <c r="E215" s="185">
        <v>333.76411274462498</v>
      </c>
      <c r="F215" s="185">
        <v>53.200060788685299</v>
      </c>
      <c r="G215" s="185">
        <v>-280.47013380016301</v>
      </c>
      <c r="H215" s="185">
        <v>615.96504802561299</v>
      </c>
      <c r="I215" s="185">
        <v>25.037754545256099</v>
      </c>
      <c r="J215" s="185" t="s">
        <v>465</v>
      </c>
      <c r="K215" s="185">
        <v>124.34139861169299</v>
      </c>
      <c r="L215" s="185">
        <v>181.079522026847</v>
      </c>
      <c r="M215" s="185">
        <v>-5.2749985761205904</v>
      </c>
      <c r="N215" s="185">
        <v>21.5235319737228</v>
      </c>
      <c r="O215" s="185">
        <v>4.3322607756362697</v>
      </c>
      <c r="P215" s="185">
        <v>-4.98230679084402</v>
      </c>
      <c r="Q215" s="185">
        <v>9.5998232756380304</v>
      </c>
      <c r="R215" s="185">
        <v>9.1136848076255408</v>
      </c>
      <c r="S215" s="185">
        <v>-3.5125112707211801</v>
      </c>
      <c r="T215" s="185">
        <v>2.53380554716844</v>
      </c>
      <c r="U215" s="185">
        <v>20.324429389681999</v>
      </c>
      <c r="V215" s="186">
        <v>11.9683841033021</v>
      </c>
      <c r="W215" s="186">
        <v>7.5934234947706303</v>
      </c>
      <c r="X215" s="186">
        <v>8.2622449166762593</v>
      </c>
      <c r="Y215" s="186">
        <v>2.2936098509171501</v>
      </c>
      <c r="Z215" s="186">
        <v>1.7946994694032901</v>
      </c>
      <c r="AA215" s="186">
        <v>28.596813494090899</v>
      </c>
      <c r="AB215" s="186">
        <v>6.3948141912265797</v>
      </c>
      <c r="AC215" s="186">
        <v>2.4576799795684399</v>
      </c>
      <c r="AD215" s="186">
        <v>12.3477285708118</v>
      </c>
      <c r="AE215" s="186">
        <v>162.55956658629401</v>
      </c>
      <c r="AF215" s="186">
        <v>113.007596717098</v>
      </c>
      <c r="AG215" s="186">
        <v>121.057324554893</v>
      </c>
      <c r="AH215" s="186">
        <v>121.364150109767</v>
      </c>
      <c r="AI215" s="186">
        <v>128.48901672298601</v>
      </c>
      <c r="AJ215" s="186">
        <v>114.084421335711</v>
      </c>
      <c r="AK215" s="186">
        <v>141.307599836451</v>
      </c>
      <c r="AL215" s="186">
        <v>135.33038959902899</v>
      </c>
      <c r="AM215" s="186">
        <v>100.936198241594</v>
      </c>
      <c r="AN215" s="186">
        <v>1.3896790183637699</v>
      </c>
      <c r="AO215" s="186">
        <v>4.4659034963956498E-2</v>
      </c>
      <c r="AP215" s="186">
        <v>-0.11261030496586399</v>
      </c>
      <c r="AQ215" s="186">
        <v>-0.119331323528942</v>
      </c>
      <c r="AR215" s="186">
        <v>-0.69740636447370197</v>
      </c>
      <c r="AS215" s="186">
        <v>-0.50555645353783396</v>
      </c>
      <c r="AT215" s="186">
        <v>-1.0156884246703699</v>
      </c>
      <c r="AU215" s="186">
        <v>-0.95473672025925505</v>
      </c>
      <c r="AV215" s="186">
        <v>-0.93179113880115405</v>
      </c>
      <c r="AW215" s="186">
        <v>11.337782232700899</v>
      </c>
      <c r="AX215" s="186">
        <v>5.47970165796497</v>
      </c>
      <c r="AY215" s="186">
        <v>4.6347377744397802</v>
      </c>
      <c r="AZ215" s="186">
        <v>3.5219830494828699</v>
      </c>
      <c r="BA215" s="186">
        <v>4.1458810862737998</v>
      </c>
      <c r="BB215" s="186">
        <v>2.6826105577449502</v>
      </c>
      <c r="BC215" s="186">
        <v>2.5122981642114599</v>
      </c>
      <c r="BD215" s="186">
        <v>3.0979757057068</v>
      </c>
      <c r="BE215" s="186">
        <v>3.31019845385998</v>
      </c>
      <c r="BF215" s="187">
        <v>86.788167438053904</v>
      </c>
      <c r="BG215" s="187">
        <v>119.173177289411</v>
      </c>
      <c r="BH215" s="187">
        <v>99.586660983389194</v>
      </c>
      <c r="BI215" s="187">
        <v>92.061031748715806</v>
      </c>
      <c r="BJ215" s="187">
        <v>104.99407961374401</v>
      </c>
      <c r="BK215" s="187">
        <v>106.298749679</v>
      </c>
      <c r="BL215" s="187">
        <v>93.422613787773102</v>
      </c>
      <c r="BM215" s="187">
        <v>98.503808025228906</v>
      </c>
      <c r="BN215" s="187">
        <v>119.16457342965801</v>
      </c>
      <c r="BO215" s="186">
        <v>33.869036138014998</v>
      </c>
      <c r="BP215" s="186">
        <v>68.332743690436999</v>
      </c>
      <c r="BQ215" s="186">
        <v>67.301703259774996</v>
      </c>
      <c r="BR215" s="186">
        <v>60.0405119252597</v>
      </c>
      <c r="BS215" s="186">
        <v>125.240252824338</v>
      </c>
      <c r="BT215" s="186">
        <v>69.884091979563905</v>
      </c>
      <c r="BU215" s="186">
        <v>28.5271245045504</v>
      </c>
      <c r="BV215" s="186">
        <v>28.116811586564701</v>
      </c>
      <c r="BW215" s="186">
        <v>70.395509398429397</v>
      </c>
      <c r="BX215" s="186">
        <v>5.3396333614541902</v>
      </c>
      <c r="BY215" s="186">
        <v>10.7140881452674</v>
      </c>
      <c r="BZ215" s="186">
        <v>9.9187934701545792</v>
      </c>
      <c r="CA215" s="186">
        <v>6.3698052079072998</v>
      </c>
      <c r="CB215" s="186">
        <v>5.8049075006327602</v>
      </c>
      <c r="CC215" s="186">
        <v>8.2092338903065194</v>
      </c>
      <c r="CD215" s="186">
        <v>3.0849798645863999</v>
      </c>
      <c r="CE215" s="186">
        <v>2.7221294569041699</v>
      </c>
      <c r="CF215" s="186">
        <v>8.17721821577166</v>
      </c>
      <c r="CG215" s="186">
        <v>16.037711891914</v>
      </c>
      <c r="CH215" s="186">
        <v>16.540979999551698</v>
      </c>
      <c r="CI215" s="186">
        <v>15.476052869304301</v>
      </c>
      <c r="CJ215" s="186">
        <v>11.746605284846201</v>
      </c>
      <c r="CK215" s="186">
        <v>6.41441042391354</v>
      </c>
      <c r="CL215" s="186">
        <v>11.551928544963401</v>
      </c>
      <c r="CM215" s="186">
        <v>11.3004047960659</v>
      </c>
      <c r="CN215" s="186">
        <v>10.3404450958922</v>
      </c>
      <c r="CO215" s="186">
        <v>12.3884315825296</v>
      </c>
      <c r="CP215" s="113">
        <v>152.68760733193599</v>
      </c>
      <c r="CQ215" s="113">
        <v>142.417278319036</v>
      </c>
      <c r="CR215" s="113">
        <v>136.67312616141001</v>
      </c>
      <c r="CS215" s="113">
        <v>131.93101712038199</v>
      </c>
      <c r="CT215" s="113">
        <v>127.346050499936</v>
      </c>
      <c r="CU215" s="113">
        <v>119.089311075137</v>
      </c>
      <c r="CV215" s="113">
        <v>124.48377668946</v>
      </c>
      <c r="CW215" s="113">
        <v>127.270483280969</v>
      </c>
      <c r="CX215" s="113">
        <v>122.621317278379</v>
      </c>
      <c r="CY215" s="186">
        <v>1.4044102691462099</v>
      </c>
      <c r="CZ215" s="186">
        <v>1.08387770455267</v>
      </c>
      <c r="DA215" s="186">
        <v>0.73240029030813503</v>
      </c>
      <c r="DB215" s="186">
        <v>0.375823924118736</v>
      </c>
      <c r="DC215" s="186">
        <v>5.7941299132253397E-2</v>
      </c>
      <c r="DD215" s="186">
        <v>-0.26820638295843902</v>
      </c>
      <c r="DE215" s="186">
        <v>-0.47409722597099502</v>
      </c>
      <c r="DF215" s="186">
        <v>-0.64080301634931203</v>
      </c>
      <c r="DG215" s="186">
        <v>-0.81038053783060704</v>
      </c>
      <c r="DH215" s="186">
        <v>8.1070639364377293</v>
      </c>
      <c r="DI215" s="186">
        <v>7.9721401987056204</v>
      </c>
      <c r="DJ215" s="186">
        <v>7.7751314301127703</v>
      </c>
      <c r="DK215" s="186">
        <v>6.80741504757823</v>
      </c>
      <c r="DL215" s="186">
        <v>5.5943888253229197</v>
      </c>
      <c r="DM215" s="186">
        <v>4.0798724815588798</v>
      </c>
      <c r="DN215" s="186">
        <v>3.4804259010277399</v>
      </c>
      <c r="DO215" s="186">
        <v>3.16911067540918</v>
      </c>
      <c r="DP215" s="186">
        <v>3.12930331693223</v>
      </c>
      <c r="DQ215" s="187">
        <v>98.655308117571096</v>
      </c>
      <c r="DR215" s="187">
        <v>103.9780176716</v>
      </c>
      <c r="DS215" s="187">
        <v>102.961229125751</v>
      </c>
      <c r="DT215" s="187">
        <v>99.9382522358692</v>
      </c>
      <c r="DU215" s="187">
        <v>100.26918262204001</v>
      </c>
      <c r="DV215" s="187">
        <v>104.016227807631</v>
      </c>
      <c r="DW215" s="187">
        <v>99.137952612563893</v>
      </c>
      <c r="DX215" s="187">
        <v>98.923921180894496</v>
      </c>
      <c r="DY215" s="187">
        <v>104.42504725910401</v>
      </c>
      <c r="DZ215" s="113">
        <v>506</v>
      </c>
      <c r="EA215" s="113">
        <v>500</v>
      </c>
      <c r="EB215" s="113">
        <v>493</v>
      </c>
      <c r="EC215" s="113">
        <v>500</v>
      </c>
      <c r="ED215" s="113">
        <v>477</v>
      </c>
      <c r="EE215" s="113">
        <v>494</v>
      </c>
      <c r="EF215" s="113">
        <v>497</v>
      </c>
      <c r="EG215" s="113">
        <v>505</v>
      </c>
      <c r="EH215" s="113">
        <v>495</v>
      </c>
      <c r="EI215" s="112">
        <v>-3370.0790513833999</v>
      </c>
      <c r="EJ215" s="112">
        <v>-4141.5339999999997</v>
      </c>
      <c r="EK215" s="112">
        <v>-4031.3711967545601</v>
      </c>
      <c r="EL215" s="112">
        <v>-3670.364</v>
      </c>
      <c r="EM215" s="112">
        <v>-4111.2494758909897</v>
      </c>
      <c r="EN215" s="112">
        <v>-2567.7246963562802</v>
      </c>
      <c r="EO215" s="112">
        <v>-2411.7243460764598</v>
      </c>
      <c r="EP215" s="112">
        <v>-2381.6831683168298</v>
      </c>
      <c r="EQ215" s="114">
        <v>-2858.7030303030301</v>
      </c>
    </row>
    <row r="216" spans="1:147" x14ac:dyDescent="0.25">
      <c r="A216" s="110" t="s">
        <v>220</v>
      </c>
      <c r="B216" s="110">
        <v>5923</v>
      </c>
      <c r="C216" s="110"/>
      <c r="D216" s="185">
        <v>37.170465293577102</v>
      </c>
      <c r="E216" s="185">
        <v>100</v>
      </c>
      <c r="F216" s="185">
        <v>40.732034894552797</v>
      </c>
      <c r="G216" s="185">
        <v>100</v>
      </c>
      <c r="H216" s="185">
        <v>17.9701569316152</v>
      </c>
      <c r="I216" s="185">
        <v>32.335497273109901</v>
      </c>
      <c r="J216" s="185">
        <v>445.00061201851298</v>
      </c>
      <c r="K216" s="185">
        <v>100</v>
      </c>
      <c r="L216" s="185">
        <v>251.27827700050699</v>
      </c>
      <c r="M216" s="185">
        <v>1.7567450395655</v>
      </c>
      <c r="N216" s="185">
        <v>20.3462659009902</v>
      </c>
      <c r="O216" s="185">
        <v>25.792665365846901</v>
      </c>
      <c r="P216" s="185">
        <v>14.2139226310033</v>
      </c>
      <c r="Q216" s="185">
        <v>8.1539121544017394</v>
      </c>
      <c r="R216" s="185">
        <v>16.442431409298099</v>
      </c>
      <c r="S216" s="185">
        <v>12.5744859080714</v>
      </c>
      <c r="T216" s="185">
        <v>11.903003474042899</v>
      </c>
      <c r="U216" s="185">
        <v>18.2976760927763</v>
      </c>
      <c r="V216" s="186">
        <v>4.5900940119579703</v>
      </c>
      <c r="W216" s="186">
        <v>0</v>
      </c>
      <c r="X216" s="186">
        <v>46.0428406363311</v>
      </c>
      <c r="Y216" s="186">
        <v>0</v>
      </c>
      <c r="Z216" s="186">
        <v>33.067100816620602</v>
      </c>
      <c r="AA216" s="186">
        <v>39.224132231678297</v>
      </c>
      <c r="AB216" s="186">
        <v>25.999551846700101</v>
      </c>
      <c r="AC216" s="186">
        <v>0</v>
      </c>
      <c r="AD216" s="186">
        <v>8.2464604352387703</v>
      </c>
      <c r="AE216" s="186">
        <v>18.3364326879577</v>
      </c>
      <c r="AF216" s="186">
        <v>16.336970184925701</v>
      </c>
      <c r="AG216" s="186">
        <v>88.447946761855505</v>
      </c>
      <c r="AH216" s="186">
        <v>76.311682772478207</v>
      </c>
      <c r="AI216" s="186">
        <v>144.22166860041699</v>
      </c>
      <c r="AJ216" s="186">
        <v>132.087338533918</v>
      </c>
      <c r="AK216" s="186">
        <v>129.31289187503799</v>
      </c>
      <c r="AL216" s="186">
        <v>126.794363529751</v>
      </c>
      <c r="AM216" s="186">
        <v>110.10116527447801</v>
      </c>
      <c r="AN216" s="186">
        <v>-0.82828651452175095</v>
      </c>
      <c r="AO216" s="186">
        <v>-1.4706021926496</v>
      </c>
      <c r="AP216" s="186">
        <v>-0.89718385658937805</v>
      </c>
      <c r="AQ216" s="186">
        <v>-0.90371985525328702</v>
      </c>
      <c r="AR216" s="186">
        <v>-1.10857815034284</v>
      </c>
      <c r="AS216" s="186">
        <v>-0.87561589776923099</v>
      </c>
      <c r="AT216" s="186">
        <v>-0.72063204018567895</v>
      </c>
      <c r="AU216" s="186">
        <v>-0.83236646249329505</v>
      </c>
      <c r="AV216" s="186">
        <v>-0.60377032500757</v>
      </c>
      <c r="AW216" s="186">
        <v>8.5888291353350006</v>
      </c>
      <c r="AX216" s="186">
        <v>7.1127900791129504</v>
      </c>
      <c r="AY216" s="186">
        <v>8.6449873933459997</v>
      </c>
      <c r="AZ216" s="186">
        <v>8.6250475976371792</v>
      </c>
      <c r="BA216" s="186">
        <v>8.3618881247916708</v>
      </c>
      <c r="BB216" s="186">
        <v>9.8024581873325403</v>
      </c>
      <c r="BC216" s="186">
        <v>10.355668252510201</v>
      </c>
      <c r="BD216" s="186">
        <v>10.5804281839577</v>
      </c>
      <c r="BE216" s="186">
        <v>10.379697847535899</v>
      </c>
      <c r="BF216" s="187">
        <v>92.884757587549402</v>
      </c>
      <c r="BG216" s="187">
        <v>113.33096372696301</v>
      </c>
      <c r="BH216" s="187">
        <v>119.403673746935</v>
      </c>
      <c r="BI216" s="187">
        <v>104.915436488325</v>
      </c>
      <c r="BJ216" s="187">
        <v>98.700603963421798</v>
      </c>
      <c r="BK216" s="187">
        <v>106.116951688594</v>
      </c>
      <c r="BL216" s="187">
        <v>101.521024519714</v>
      </c>
      <c r="BM216" s="187">
        <v>100.492610461892</v>
      </c>
      <c r="BN216" s="187">
        <v>107.89141404599199</v>
      </c>
      <c r="BO216" s="186">
        <v>585.75682134420003</v>
      </c>
      <c r="BP216" s="186">
        <v>100</v>
      </c>
      <c r="BQ216" s="186">
        <v>112.189472870351</v>
      </c>
      <c r="BR216" s="186">
        <v>110.389616293519</v>
      </c>
      <c r="BS216" s="186">
        <v>61.334786465903903</v>
      </c>
      <c r="BT216" s="186">
        <v>51.948872333516</v>
      </c>
      <c r="BU216" s="186">
        <v>48.1322767338565</v>
      </c>
      <c r="BV216" s="186">
        <v>65.018759875203401</v>
      </c>
      <c r="BW216" s="186">
        <v>66.033939333266801</v>
      </c>
      <c r="BX216" s="186">
        <v>11.9046549554719</v>
      </c>
      <c r="BY216" s="186">
        <v>13.224785881345699</v>
      </c>
      <c r="BZ216" s="186">
        <v>17.076603000770898</v>
      </c>
      <c r="CA216" s="186">
        <v>16.215003074419201</v>
      </c>
      <c r="CB216" s="186">
        <v>14.4817282703712</v>
      </c>
      <c r="CC216" s="186">
        <v>17.0213292956917</v>
      </c>
      <c r="CD216" s="186">
        <v>15.5054356670051</v>
      </c>
      <c r="CE216" s="186">
        <v>12.773366075480499</v>
      </c>
      <c r="CF216" s="186">
        <v>13.686680154962</v>
      </c>
      <c r="CG216" s="186">
        <v>4.5356200372825297</v>
      </c>
      <c r="CH216" s="186">
        <v>2.2237350157060098</v>
      </c>
      <c r="CI216" s="186">
        <v>15.5089681363184</v>
      </c>
      <c r="CJ216" s="186">
        <v>14.916528283210001</v>
      </c>
      <c r="CK216" s="186">
        <v>21.6357753007591</v>
      </c>
      <c r="CL216" s="186">
        <v>28.728119713276101</v>
      </c>
      <c r="CM216" s="186">
        <v>31.429726609193899</v>
      </c>
      <c r="CN216" s="186">
        <v>23.039969680015801</v>
      </c>
      <c r="CO216" s="186">
        <v>23.860246654738098</v>
      </c>
      <c r="CP216" s="113">
        <v>45.468998966914299</v>
      </c>
      <c r="CQ216" s="113">
        <v>34.711418989989802</v>
      </c>
      <c r="CR216" s="113">
        <v>42.733807367739999</v>
      </c>
      <c r="CS216" s="113">
        <v>49.2790832595444</v>
      </c>
      <c r="CT216" s="113">
        <v>70.925393209100804</v>
      </c>
      <c r="CU216" s="113">
        <v>93.166626441484198</v>
      </c>
      <c r="CV216" s="113">
        <v>114.207314605695</v>
      </c>
      <c r="CW216" s="113">
        <v>121.768896792758</v>
      </c>
      <c r="CX216" s="113">
        <v>127.911689723081</v>
      </c>
      <c r="CY216" s="186">
        <v>2.5532399315975101E-2</v>
      </c>
      <c r="CZ216" s="186">
        <v>-0.50407670884203504</v>
      </c>
      <c r="DA216" s="186">
        <v>-0.75349641999396699</v>
      </c>
      <c r="DB216" s="186">
        <v>-0.97304172389573096</v>
      </c>
      <c r="DC216" s="186">
        <v>-1.0392931298698</v>
      </c>
      <c r="DD216" s="186">
        <v>-1.0379745832119001</v>
      </c>
      <c r="DE216" s="186">
        <v>-0.89559594897808903</v>
      </c>
      <c r="DF216" s="186">
        <v>-0.88251406008552302</v>
      </c>
      <c r="DG216" s="186">
        <v>-0.81856223498148195</v>
      </c>
      <c r="DH216" s="186">
        <v>9.2925660215562509</v>
      </c>
      <c r="DI216" s="186">
        <v>8.2723657161895598</v>
      </c>
      <c r="DJ216" s="186">
        <v>8.1253485525586697</v>
      </c>
      <c r="DK216" s="186">
        <v>8.1188659459559904</v>
      </c>
      <c r="DL216" s="186">
        <v>8.2793989207884096</v>
      </c>
      <c r="DM216" s="186">
        <v>8.5653587831671203</v>
      </c>
      <c r="DN216" s="186">
        <v>9.1956131116475408</v>
      </c>
      <c r="DO216" s="186">
        <v>9.5826331296914393</v>
      </c>
      <c r="DP216" s="186">
        <v>9.93619728152213</v>
      </c>
      <c r="DQ216" s="187">
        <v>102.709076513279</v>
      </c>
      <c r="DR216" s="187">
        <v>104.655433110446</v>
      </c>
      <c r="DS216" s="187">
        <v>108.929801551838</v>
      </c>
      <c r="DT216" s="187">
        <v>107.669393629768</v>
      </c>
      <c r="DU216" s="187">
        <v>105.444118004109</v>
      </c>
      <c r="DV216" s="187">
        <v>108.012351864461</v>
      </c>
      <c r="DW216" s="187">
        <v>105.72414477581999</v>
      </c>
      <c r="DX216" s="187">
        <v>102.362756476927</v>
      </c>
      <c r="DY216" s="187">
        <v>103.020478676145</v>
      </c>
      <c r="DZ216" s="113">
        <v>176</v>
      </c>
      <c r="EA216" s="113">
        <v>176</v>
      </c>
      <c r="EB216" s="113">
        <v>182</v>
      </c>
      <c r="EC216" s="113">
        <v>182</v>
      </c>
      <c r="ED216" s="113">
        <v>187</v>
      </c>
      <c r="EE216" s="113">
        <v>196</v>
      </c>
      <c r="EF216" s="113">
        <v>202</v>
      </c>
      <c r="EG216" s="113">
        <v>201</v>
      </c>
      <c r="EH216" s="113">
        <v>201</v>
      </c>
      <c r="EI216" s="112">
        <v>-1258.77272727273</v>
      </c>
      <c r="EJ216" s="112">
        <v>-2150.375</v>
      </c>
      <c r="EK216" s="112">
        <v>-296.626373626374</v>
      </c>
      <c r="EL216" s="112">
        <v>-972.80769230769204</v>
      </c>
      <c r="EM216" s="112">
        <v>663.17112299465202</v>
      </c>
      <c r="EN216" s="112">
        <v>2284.9591836734699</v>
      </c>
      <c r="EO216" s="112">
        <v>1770.5792079207899</v>
      </c>
      <c r="EP216" s="112">
        <v>1248.5771144278599</v>
      </c>
      <c r="EQ216" s="114">
        <v>712.62686567164201</v>
      </c>
    </row>
    <row r="217" spans="1:147" x14ac:dyDescent="0.25">
      <c r="A217" s="110" t="s">
        <v>219</v>
      </c>
      <c r="B217" s="110">
        <v>5757</v>
      </c>
      <c r="C217" s="110"/>
      <c r="D217" s="185">
        <v>41.709353468173298</v>
      </c>
      <c r="E217" s="185">
        <v>20.510657740266701</v>
      </c>
      <c r="F217" s="185">
        <v>22.461117625168299</v>
      </c>
      <c r="G217" s="185">
        <v>78.116266402909304</v>
      </c>
      <c r="H217" s="185">
        <v>180.79959895988901</v>
      </c>
      <c r="I217" s="185">
        <v>202.66890409441399</v>
      </c>
      <c r="J217" s="185">
        <v>44.118957937537097</v>
      </c>
      <c r="K217" s="185">
        <v>48.632308763533601</v>
      </c>
      <c r="L217" s="185">
        <v>133.922438464084</v>
      </c>
      <c r="M217" s="185">
        <v>5.9243104607516903</v>
      </c>
      <c r="N217" s="185">
        <v>3.9845254715469598</v>
      </c>
      <c r="O217" s="185">
        <v>4.7465923911822099</v>
      </c>
      <c r="P217" s="185">
        <v>5.36488334910677</v>
      </c>
      <c r="Q217" s="185">
        <v>9.0053461769428793</v>
      </c>
      <c r="R217" s="185">
        <v>17.544880704333998</v>
      </c>
      <c r="S217" s="185">
        <v>8.2171424992480606</v>
      </c>
      <c r="T217" s="185">
        <v>10.0982197322235</v>
      </c>
      <c r="U217" s="185">
        <v>13.4269713946351</v>
      </c>
      <c r="V217" s="186">
        <v>16.451284266957799</v>
      </c>
      <c r="W217" s="186">
        <v>16.9619042136286</v>
      </c>
      <c r="X217" s="186">
        <v>19.885252844325102</v>
      </c>
      <c r="Y217" s="186">
        <v>7.7548157300413099</v>
      </c>
      <c r="Z217" s="186">
        <v>5.6428517248999199</v>
      </c>
      <c r="AA217" s="186">
        <v>10.0817298682228</v>
      </c>
      <c r="AB217" s="186">
        <v>17.398830085525798</v>
      </c>
      <c r="AC217" s="186">
        <v>19.437956541700199</v>
      </c>
      <c r="AD217" s="186">
        <v>10.8588245256792</v>
      </c>
      <c r="AE217" s="186">
        <v>187.47744687665701</v>
      </c>
      <c r="AF217" s="186">
        <v>197.81772197619699</v>
      </c>
      <c r="AG217" s="186">
        <v>216.484529269375</v>
      </c>
      <c r="AH217" s="186">
        <v>211.56905767633</v>
      </c>
      <c r="AI217" s="186">
        <v>203.11159432474301</v>
      </c>
      <c r="AJ217" s="186">
        <v>174.151621912199</v>
      </c>
      <c r="AK217" s="186">
        <v>200.503021446909</v>
      </c>
      <c r="AL217" s="186">
        <v>196.28054857571499</v>
      </c>
      <c r="AM217" s="186">
        <v>176.97912754289601</v>
      </c>
      <c r="AN217" s="186">
        <v>3.7042751128548299</v>
      </c>
      <c r="AO217" s="186">
        <v>3.2445957025112402</v>
      </c>
      <c r="AP217" s="186">
        <v>2.53797017129608</v>
      </c>
      <c r="AQ217" s="186">
        <v>3.1693613656439599</v>
      </c>
      <c r="AR217" s="186">
        <v>2.9591320586371199</v>
      </c>
      <c r="AS217" s="186">
        <v>2.68280525003351</v>
      </c>
      <c r="AT217" s="186">
        <v>2.4203163127705101</v>
      </c>
      <c r="AU217" s="186">
        <v>2.19874737747215</v>
      </c>
      <c r="AV217" s="186">
        <v>1.2556427135171</v>
      </c>
      <c r="AW217" s="186">
        <v>11.2132834742411</v>
      </c>
      <c r="AX217" s="186">
        <v>10.660640803184601</v>
      </c>
      <c r="AY217" s="186">
        <v>8.7719005001400294</v>
      </c>
      <c r="AZ217" s="186">
        <v>10.727159570433701</v>
      </c>
      <c r="BA217" s="186">
        <v>10.282923665396501</v>
      </c>
      <c r="BB217" s="186">
        <v>9.1316879576180092</v>
      </c>
      <c r="BC217" s="186">
        <v>10.8492144891769</v>
      </c>
      <c r="BD217" s="186">
        <v>10.266803438138</v>
      </c>
      <c r="BE217" s="186">
        <v>9.9442913173169707</v>
      </c>
      <c r="BF217" s="187">
        <v>98.440024441397298</v>
      </c>
      <c r="BG217" s="187">
        <v>96.682329004895905</v>
      </c>
      <c r="BH217" s="187">
        <v>98.5344592639468</v>
      </c>
      <c r="BI217" s="187">
        <v>97.400364928386907</v>
      </c>
      <c r="BJ217" s="187">
        <v>100.92129636524901</v>
      </c>
      <c r="BK217" s="187">
        <v>110.982047828155</v>
      </c>
      <c r="BL217" s="187">
        <v>99.577800841404397</v>
      </c>
      <c r="BM217" s="187">
        <v>101.70837920003</v>
      </c>
      <c r="BN217" s="187">
        <v>104.97400602734101</v>
      </c>
      <c r="BO217" s="186">
        <v>38.182843352273601</v>
      </c>
      <c r="BP217" s="186">
        <v>26.385289366670499</v>
      </c>
      <c r="BQ217" s="186">
        <v>21.432800494396599</v>
      </c>
      <c r="BR217" s="186">
        <v>27.915807586115701</v>
      </c>
      <c r="BS217" s="186">
        <v>44.638925488351603</v>
      </c>
      <c r="BT217" s="186">
        <v>72.081229052317994</v>
      </c>
      <c r="BU217" s="186">
        <v>78.070615762857003</v>
      </c>
      <c r="BV217" s="186">
        <v>85.699239061476902</v>
      </c>
      <c r="BW217" s="186">
        <v>94.632746610753699</v>
      </c>
      <c r="BX217" s="186">
        <v>7.3724346014732003</v>
      </c>
      <c r="BY217" s="186">
        <v>5.4675354658621798</v>
      </c>
      <c r="BZ217" s="186">
        <v>4.7761122176423196</v>
      </c>
      <c r="CA217" s="186">
        <v>4.6427262340230602</v>
      </c>
      <c r="CB217" s="186">
        <v>5.8588665172422303</v>
      </c>
      <c r="CC217" s="186">
        <v>8.5703622193705904</v>
      </c>
      <c r="CD217" s="186">
        <v>9.3014643463655897</v>
      </c>
      <c r="CE217" s="186">
        <v>10.2986481227162</v>
      </c>
      <c r="CF217" s="186">
        <v>11.8521074880674</v>
      </c>
      <c r="CG217" s="186">
        <v>20.174309969536399</v>
      </c>
      <c r="CH217" s="186">
        <v>20.4529477296986</v>
      </c>
      <c r="CI217" s="186">
        <v>20.354470875246999</v>
      </c>
      <c r="CJ217" s="186">
        <v>16.2196474473742</v>
      </c>
      <c r="CK217" s="186">
        <v>13.593893077018301</v>
      </c>
      <c r="CL217" s="186">
        <v>12.319489907347201</v>
      </c>
      <c r="CM217" s="186">
        <v>12.4989377885416</v>
      </c>
      <c r="CN217" s="186">
        <v>12.458618555548099</v>
      </c>
      <c r="CO217" s="186">
        <v>12.993070567804001</v>
      </c>
      <c r="CP217" s="113">
        <v>167.755781867119</v>
      </c>
      <c r="CQ217" s="113">
        <v>180.580828904355</v>
      </c>
      <c r="CR217" s="113">
        <v>195.63059975339101</v>
      </c>
      <c r="CS217" s="113">
        <v>201.52233425385299</v>
      </c>
      <c r="CT217" s="113">
        <v>203.58958389329999</v>
      </c>
      <c r="CU217" s="113">
        <v>199.62582270655801</v>
      </c>
      <c r="CV217" s="113">
        <v>200.11653879948599</v>
      </c>
      <c r="CW217" s="113">
        <v>196.335918547913</v>
      </c>
      <c r="CX217" s="113">
        <v>189.483790336916</v>
      </c>
      <c r="CY217" s="186">
        <v>3.1487019166397698</v>
      </c>
      <c r="CZ217" s="186">
        <v>3.2428354754019302</v>
      </c>
      <c r="DA217" s="186">
        <v>3.1741733302038702</v>
      </c>
      <c r="DB217" s="186">
        <v>3.28729396993542</v>
      </c>
      <c r="DC217" s="186">
        <v>3.1125759975131402</v>
      </c>
      <c r="DD217" s="186">
        <v>2.9060594103839099</v>
      </c>
      <c r="DE217" s="186">
        <v>2.7501449804391802</v>
      </c>
      <c r="DF217" s="186">
        <v>2.6772837929584901</v>
      </c>
      <c r="DG217" s="186">
        <v>2.2871276110549599</v>
      </c>
      <c r="DH217" s="186">
        <v>9.9885308418510999</v>
      </c>
      <c r="DI217" s="186">
        <v>10.4827816687654</v>
      </c>
      <c r="DJ217" s="186">
        <v>10.464645166915201</v>
      </c>
      <c r="DK217" s="186">
        <v>10.6671680749975</v>
      </c>
      <c r="DL217" s="186">
        <v>10.316388014675899</v>
      </c>
      <c r="DM217" s="186">
        <v>9.8790833561563893</v>
      </c>
      <c r="DN217" s="186">
        <v>9.9357208909782493</v>
      </c>
      <c r="DO217" s="186">
        <v>10.2163616078129</v>
      </c>
      <c r="DP217" s="186">
        <v>10.066512555012901</v>
      </c>
      <c r="DQ217" s="187">
        <v>100.300378841274</v>
      </c>
      <c r="DR217" s="187">
        <v>98.038179595160102</v>
      </c>
      <c r="DS217" s="187">
        <v>97.379069470146803</v>
      </c>
      <c r="DT217" s="187">
        <v>97.1142730802664</v>
      </c>
      <c r="DU217" s="187">
        <v>98.4190490593665</v>
      </c>
      <c r="DV217" s="187">
        <v>101.081640341438</v>
      </c>
      <c r="DW217" s="187">
        <v>101.58391151548</v>
      </c>
      <c r="DX217" s="187">
        <v>102.189481082188</v>
      </c>
      <c r="DY217" s="187">
        <v>103.69258471229401</v>
      </c>
      <c r="DZ217" s="113">
        <v>6601</v>
      </c>
      <c r="EA217" s="113">
        <v>6738</v>
      </c>
      <c r="EB217" s="113">
        <v>6767</v>
      </c>
      <c r="EC217" s="113">
        <v>6805</v>
      </c>
      <c r="ED217" s="113">
        <v>6985</v>
      </c>
      <c r="EE217" s="113">
        <v>6942</v>
      </c>
      <c r="EF217" s="113">
        <v>7030</v>
      </c>
      <c r="EG217" s="113">
        <v>7124</v>
      </c>
      <c r="EH217" s="113">
        <v>7570</v>
      </c>
      <c r="EI217" s="112">
        <v>5409.0103014694696</v>
      </c>
      <c r="EJ217" s="112">
        <v>6057.40323538142</v>
      </c>
      <c r="EK217" s="112">
        <v>6922.1854588443903</v>
      </c>
      <c r="EL217" s="112">
        <v>6962.9798677443096</v>
      </c>
      <c r="EM217" s="112">
        <v>6569.2735862562604</v>
      </c>
      <c r="EN217" s="112">
        <v>6058.8359262460399</v>
      </c>
      <c r="EO217" s="112">
        <v>6541.3229018492202</v>
      </c>
      <c r="EP217" s="112">
        <v>7041.0298989331804</v>
      </c>
      <c r="EQ217" s="114">
        <v>6432.4459709379098</v>
      </c>
    </row>
    <row r="218" spans="1:147" x14ac:dyDescent="0.25">
      <c r="A218" s="110" t="s">
        <v>218</v>
      </c>
      <c r="B218" s="110">
        <v>5924</v>
      </c>
      <c r="C218" s="110"/>
      <c r="D218" s="185">
        <v>455.60017545587198</v>
      </c>
      <c r="E218" s="185">
        <v>106.562826420891</v>
      </c>
      <c r="F218" s="185">
        <v>64.516968731147401</v>
      </c>
      <c r="G218" s="185">
        <v>235.81990526762499</v>
      </c>
      <c r="H218" s="185">
        <v>100</v>
      </c>
      <c r="I218" s="185">
        <v>38.326589136393899</v>
      </c>
      <c r="J218" s="185">
        <v>443.02183532855099</v>
      </c>
      <c r="K218" s="185">
        <v>103.311642994755</v>
      </c>
      <c r="L218" s="185">
        <v>349.61545832876999</v>
      </c>
      <c r="M218" s="185">
        <v>14.9427233447022</v>
      </c>
      <c r="N218" s="185">
        <v>4.4320005281388299</v>
      </c>
      <c r="O218" s="185">
        <v>24.936021183275301</v>
      </c>
      <c r="P218" s="185">
        <v>14.835531537251599</v>
      </c>
      <c r="Q218" s="185">
        <v>3.1341628834262898</v>
      </c>
      <c r="R218" s="185">
        <v>3.5070158823903301</v>
      </c>
      <c r="S218" s="185">
        <v>17.675286084163901</v>
      </c>
      <c r="T218" s="185">
        <v>15.7804687346006</v>
      </c>
      <c r="U218" s="185">
        <v>11.141309428397999</v>
      </c>
      <c r="V218" s="186">
        <v>3.7128097092155898</v>
      </c>
      <c r="W218" s="186">
        <v>4.6793513267808997</v>
      </c>
      <c r="X218" s="186">
        <v>33.989002678432797</v>
      </c>
      <c r="Y218" s="186">
        <v>6.8788328460501296</v>
      </c>
      <c r="Z218" s="186">
        <v>0</v>
      </c>
      <c r="AA218" s="186">
        <v>8.6615383933425392</v>
      </c>
      <c r="AB218" s="186">
        <v>4.62228717097602</v>
      </c>
      <c r="AC218" s="186">
        <v>15.3522833089442</v>
      </c>
      <c r="AD218" s="186">
        <v>3.46213017854843</v>
      </c>
      <c r="AE218" s="186">
        <v>156.68506315029501</v>
      </c>
      <c r="AF218" s="186">
        <v>169.94145772332499</v>
      </c>
      <c r="AG218" s="186">
        <v>147.09581366423799</v>
      </c>
      <c r="AH218" s="186">
        <v>143.03952017798801</v>
      </c>
      <c r="AI218" s="186">
        <v>140.81319728378099</v>
      </c>
      <c r="AJ218" s="186">
        <v>127.129968072194</v>
      </c>
      <c r="AK218" s="186">
        <v>107.118447260344</v>
      </c>
      <c r="AL218" s="186">
        <v>103.812809262794</v>
      </c>
      <c r="AM218" s="186">
        <v>98.468270584749902</v>
      </c>
      <c r="AN218" s="186">
        <v>-0.242496803981926</v>
      </c>
      <c r="AO218" s="186">
        <v>1.4502427064288801</v>
      </c>
      <c r="AP218" s="186">
        <v>1.3207022130403401</v>
      </c>
      <c r="AQ218" s="186">
        <v>1.1484224598814701</v>
      </c>
      <c r="AR218" s="186">
        <v>1.0805710656044101</v>
      </c>
      <c r="AS218" s="186">
        <v>0.76742246612794995</v>
      </c>
      <c r="AT218" s="186">
        <v>0.802641915146041</v>
      </c>
      <c r="AU218" s="186">
        <v>0.23612617692680399</v>
      </c>
      <c r="AV218" s="186">
        <v>-0.17594908876309501</v>
      </c>
      <c r="AW218" s="186">
        <v>9.5774777347442495</v>
      </c>
      <c r="AX218" s="186">
        <v>9.2232542438992606</v>
      </c>
      <c r="AY218" s="186">
        <v>22.494862602432399</v>
      </c>
      <c r="AZ218" s="186">
        <v>13.3057895976322</v>
      </c>
      <c r="BA218" s="186">
        <v>9.3472326178406799</v>
      </c>
      <c r="BB218" s="186">
        <v>7.84321740136979</v>
      </c>
      <c r="BC218" s="186">
        <v>7.3090387745796104</v>
      </c>
      <c r="BD218" s="186">
        <v>8.9090346040814001</v>
      </c>
      <c r="BE218" s="186">
        <v>6.7136009653978803</v>
      </c>
      <c r="BF218" s="187">
        <v>105.3993363811</v>
      </c>
      <c r="BG218" s="187">
        <v>96.767047887042395</v>
      </c>
      <c r="BH218" s="187">
        <v>103.908931944684</v>
      </c>
      <c r="BI218" s="187">
        <v>102.75192942430201</v>
      </c>
      <c r="BJ218" s="187">
        <v>95.118073155744995</v>
      </c>
      <c r="BK218" s="187">
        <v>96.5541906436342</v>
      </c>
      <c r="BL218" s="187">
        <v>112.573127560109</v>
      </c>
      <c r="BM218" s="187">
        <v>107.651384347891</v>
      </c>
      <c r="BN218" s="187">
        <v>104.44056090916099</v>
      </c>
      <c r="BO218" s="186">
        <v>22.1246540033912</v>
      </c>
      <c r="BP218" s="186">
        <v>23.6205025002319</v>
      </c>
      <c r="BQ218" s="186">
        <v>26.766097221428101</v>
      </c>
      <c r="BR218" s="186">
        <v>42.589357946310699</v>
      </c>
      <c r="BS218" s="186">
        <v>118.43540145171301</v>
      </c>
      <c r="BT218" s="186">
        <v>86.574586064871696</v>
      </c>
      <c r="BU218" s="186">
        <v>117.156725678542</v>
      </c>
      <c r="BV218" s="186">
        <v>156.72529573538</v>
      </c>
      <c r="BW218" s="186">
        <v>166.25218436487901</v>
      </c>
      <c r="BX218" s="186">
        <v>11.823848637949</v>
      </c>
      <c r="BY218" s="186">
        <v>8.7723149288102498</v>
      </c>
      <c r="BZ218" s="186">
        <v>11.276014299755101</v>
      </c>
      <c r="CA218" s="186">
        <v>13.7558013190453</v>
      </c>
      <c r="CB218" s="186">
        <v>12.585445942677699</v>
      </c>
      <c r="CC218" s="186">
        <v>10.0935467953928</v>
      </c>
      <c r="CD218" s="186">
        <v>12.829744037054301</v>
      </c>
      <c r="CE218" s="186">
        <v>11.5001435771229</v>
      </c>
      <c r="CF218" s="186">
        <v>10.8866191528231</v>
      </c>
      <c r="CG218" s="186">
        <v>38.059269845074098</v>
      </c>
      <c r="CH218" s="186">
        <v>29.400899567589601</v>
      </c>
      <c r="CI218" s="186">
        <v>32.342222440689703</v>
      </c>
      <c r="CJ218" s="186">
        <v>27.306404644524701</v>
      </c>
      <c r="CK218" s="186">
        <v>10.9249008953245</v>
      </c>
      <c r="CL218" s="186">
        <v>11.558354414064199</v>
      </c>
      <c r="CM218" s="186">
        <v>11.1606118473685</v>
      </c>
      <c r="CN218" s="186">
        <v>7.6564616221409896</v>
      </c>
      <c r="CO218" s="186">
        <v>6.8452270987559301</v>
      </c>
      <c r="CP218" s="113">
        <v>92.450429474158696</v>
      </c>
      <c r="CQ218" s="113">
        <v>119.217546566213</v>
      </c>
      <c r="CR218" s="113">
        <v>138.15907410354799</v>
      </c>
      <c r="CS218" s="113">
        <v>152.517999980653</v>
      </c>
      <c r="CT218" s="113">
        <v>150.83281779033999</v>
      </c>
      <c r="CU218" s="113">
        <v>144.38295433733001</v>
      </c>
      <c r="CV218" s="113">
        <v>131.287617428354</v>
      </c>
      <c r="CW218" s="113">
        <v>122.18277389764999</v>
      </c>
      <c r="CX218" s="113">
        <v>113.401026817876</v>
      </c>
      <c r="CY218" s="186">
        <v>-0.68331174273876005</v>
      </c>
      <c r="CZ218" s="186">
        <v>-0.23437590030132799</v>
      </c>
      <c r="DA218" s="186">
        <v>0.26470614428188599</v>
      </c>
      <c r="DB218" s="186">
        <v>0.65378939159378202</v>
      </c>
      <c r="DC218" s="186">
        <v>0.95356207789436398</v>
      </c>
      <c r="DD218" s="186">
        <v>1.1338884994126499</v>
      </c>
      <c r="DE218" s="186">
        <v>1.0035970734300299</v>
      </c>
      <c r="DF218" s="186">
        <v>0.77007261874285204</v>
      </c>
      <c r="DG218" s="186">
        <v>0.49195676517811998</v>
      </c>
      <c r="DH218" s="186">
        <v>6.7754458953913304</v>
      </c>
      <c r="DI218" s="186">
        <v>7.1805665711118296</v>
      </c>
      <c r="DJ218" s="186">
        <v>9.9842764933096504</v>
      </c>
      <c r="DK218" s="186">
        <v>12.2009457579545</v>
      </c>
      <c r="DL218" s="186">
        <v>12.8987627212781</v>
      </c>
      <c r="DM218" s="186">
        <v>12.3728698804908</v>
      </c>
      <c r="DN218" s="186">
        <v>11.6247754390143</v>
      </c>
      <c r="DO218" s="186">
        <v>9.1689960868146194</v>
      </c>
      <c r="DP218" s="186">
        <v>7.9450279536545603</v>
      </c>
      <c r="DQ218" s="187">
        <v>104.564328073769</v>
      </c>
      <c r="DR218" s="187">
        <v>101.376050589093</v>
      </c>
      <c r="DS218" s="187">
        <v>101.581052141136</v>
      </c>
      <c r="DT218" s="187">
        <v>102.258527813237</v>
      </c>
      <c r="DU218" s="187">
        <v>100.644370853393</v>
      </c>
      <c r="DV218" s="187">
        <v>98.867537036765498</v>
      </c>
      <c r="DW218" s="187">
        <v>102.25844491047199</v>
      </c>
      <c r="DX218" s="187">
        <v>103.200473847598</v>
      </c>
      <c r="DY218" s="187">
        <v>103.555632304974</v>
      </c>
      <c r="DZ218" s="113">
        <v>266</v>
      </c>
      <c r="EA218" s="113">
        <v>274</v>
      </c>
      <c r="EB218" s="113">
        <v>275</v>
      </c>
      <c r="EC218" s="113">
        <v>292</v>
      </c>
      <c r="ED218" s="113">
        <v>336</v>
      </c>
      <c r="EE218" s="113">
        <v>332</v>
      </c>
      <c r="EF218" s="113">
        <v>332</v>
      </c>
      <c r="EG218" s="113">
        <v>343</v>
      </c>
      <c r="EH218" s="113">
        <v>367</v>
      </c>
      <c r="EI218" s="112">
        <v>2907.9060150375899</v>
      </c>
      <c r="EJ218" s="112">
        <v>2850.1459854014602</v>
      </c>
      <c r="EK218" s="112">
        <v>2002.3527272727299</v>
      </c>
      <c r="EL218" s="112">
        <v>1620.91780821918</v>
      </c>
      <c r="EM218" s="112">
        <v>1303.99107142857</v>
      </c>
      <c r="EN218" s="112">
        <v>1530.9548192771099</v>
      </c>
      <c r="EO218" s="112">
        <v>922.93674698795201</v>
      </c>
      <c r="EP218" s="112">
        <v>908.75510204081604</v>
      </c>
      <c r="EQ218" s="114">
        <v>492.79836512261602</v>
      </c>
    </row>
    <row r="219" spans="1:147" x14ac:dyDescent="0.25">
      <c r="A219" s="110" t="s">
        <v>217</v>
      </c>
      <c r="B219" s="110">
        <v>5410</v>
      </c>
      <c r="C219" s="110"/>
      <c r="D219" s="185">
        <v>79.071189291873793</v>
      </c>
      <c r="E219" s="185">
        <v>86.923335037550899</v>
      </c>
      <c r="F219" s="185">
        <v>32.183157753579401</v>
      </c>
      <c r="G219" s="185">
        <v>93.555703486266395</v>
      </c>
      <c r="H219" s="185">
        <v>156.44445868814299</v>
      </c>
      <c r="I219" s="185">
        <v>103.055275871346</v>
      </c>
      <c r="J219" s="185">
        <v>43.732650903273701</v>
      </c>
      <c r="K219" s="185">
        <v>163.37361620678601</v>
      </c>
      <c r="L219" s="185">
        <v>207.09789953577001</v>
      </c>
      <c r="M219" s="185">
        <v>9.4019709851795792</v>
      </c>
      <c r="N219" s="185">
        <v>20.620263317366099</v>
      </c>
      <c r="O219" s="185">
        <v>16.558517848323699</v>
      </c>
      <c r="P219" s="185">
        <v>25.511385112889901</v>
      </c>
      <c r="Q219" s="185">
        <v>18.995498270477</v>
      </c>
      <c r="R219" s="185">
        <v>15.606822537389499</v>
      </c>
      <c r="S219" s="185">
        <v>5.0260498901796797</v>
      </c>
      <c r="T219" s="185">
        <v>15.537401855969399</v>
      </c>
      <c r="U219" s="185">
        <v>21.758420190448099</v>
      </c>
      <c r="V219" s="186">
        <v>11.629834252473101</v>
      </c>
      <c r="W219" s="186">
        <v>24.551920789330399</v>
      </c>
      <c r="X219" s="186">
        <v>39.9015598164425</v>
      </c>
      <c r="Y219" s="186">
        <v>34.055839431587202</v>
      </c>
      <c r="Z219" s="186">
        <v>14.481650759130099</v>
      </c>
      <c r="AA219" s="186">
        <v>18.0148056738688</v>
      </c>
      <c r="AB219" s="186">
        <v>12.040756607923401</v>
      </c>
      <c r="AC219" s="186">
        <v>11.958519093037999</v>
      </c>
      <c r="AD219" s="186">
        <v>12.141767331898601</v>
      </c>
      <c r="AE219" s="186">
        <v>85.773251141860698</v>
      </c>
      <c r="AF219" s="186">
        <v>96.195588416721094</v>
      </c>
      <c r="AG219" s="186">
        <v>117.501685162567</v>
      </c>
      <c r="AH219" s="186">
        <v>96.622014410658593</v>
      </c>
      <c r="AI219" s="186">
        <v>95.281144928921705</v>
      </c>
      <c r="AJ219" s="186">
        <v>97.031613918433706</v>
      </c>
      <c r="AK219" s="186">
        <v>96.0033454742332</v>
      </c>
      <c r="AL219" s="186">
        <v>100.83925513435599</v>
      </c>
      <c r="AM219" s="186">
        <v>81.158132568188805</v>
      </c>
      <c r="AN219" s="186">
        <v>-0.72011834197841396</v>
      </c>
      <c r="AO219" s="186">
        <v>-0.75196920422403302</v>
      </c>
      <c r="AP219" s="186">
        <v>-0.59773730115729296</v>
      </c>
      <c r="AQ219" s="186">
        <v>-0.44999846814322803</v>
      </c>
      <c r="AR219" s="186">
        <v>-0.59453833760835895</v>
      </c>
      <c r="AS219" s="186">
        <v>-0.68343755725112698</v>
      </c>
      <c r="AT219" s="186">
        <v>-0.81229906490486303</v>
      </c>
      <c r="AU219" s="186">
        <v>-0.79593488604468698</v>
      </c>
      <c r="AV219" s="186">
        <v>-0.66034530037054695</v>
      </c>
      <c r="AW219" s="186">
        <v>3.1696001452117102</v>
      </c>
      <c r="AX219" s="186">
        <v>15.450371998963799</v>
      </c>
      <c r="AY219" s="186">
        <v>7.5459393998237898</v>
      </c>
      <c r="AZ219" s="186">
        <v>21.761278800325002</v>
      </c>
      <c r="BA219" s="186">
        <v>9.8599556987976396</v>
      </c>
      <c r="BB219" s="186">
        <v>9.3333942125183498</v>
      </c>
      <c r="BC219" s="186">
        <v>6.9474272679020102</v>
      </c>
      <c r="BD219" s="186">
        <v>6.4448582974540702</v>
      </c>
      <c r="BE219" s="186">
        <v>17.7289389272864</v>
      </c>
      <c r="BF219" s="187">
        <v>105.833831354091</v>
      </c>
      <c r="BG219" s="187">
        <v>104.622121003356</v>
      </c>
      <c r="BH219" s="187">
        <v>109.18800191981001</v>
      </c>
      <c r="BI219" s="187">
        <v>103.412732198236</v>
      </c>
      <c r="BJ219" s="187">
        <v>109.338615642647</v>
      </c>
      <c r="BK219" s="187">
        <v>105.920965305118</v>
      </c>
      <c r="BL219" s="187">
        <v>97.339064187284293</v>
      </c>
      <c r="BM219" s="187">
        <v>109.047216596637</v>
      </c>
      <c r="BN219" s="187">
        <v>103.48661012049899</v>
      </c>
      <c r="BO219" s="186">
        <v>94.469240712360005</v>
      </c>
      <c r="BP219" s="186">
        <v>122.80809324124201</v>
      </c>
      <c r="BQ219" s="186">
        <v>79.187402642375204</v>
      </c>
      <c r="BR219" s="186">
        <v>67.167840433856796</v>
      </c>
      <c r="BS219" s="186">
        <v>74.159368313619495</v>
      </c>
      <c r="BT219" s="186">
        <v>77.323018947319397</v>
      </c>
      <c r="BU219" s="186">
        <v>72.254140487578198</v>
      </c>
      <c r="BV219" s="186">
        <v>106.94856241294301</v>
      </c>
      <c r="BW219" s="186">
        <v>133.67790474469399</v>
      </c>
      <c r="BX219" s="186">
        <v>14.7503271337968</v>
      </c>
      <c r="BY219" s="186">
        <v>15.315936596845701</v>
      </c>
      <c r="BZ219" s="186">
        <v>15.1454442944619</v>
      </c>
      <c r="CA219" s="186">
        <v>16.301226559894602</v>
      </c>
      <c r="CB219" s="186">
        <v>18.643622513220599</v>
      </c>
      <c r="CC219" s="186">
        <v>19.563743025118999</v>
      </c>
      <c r="CD219" s="186">
        <v>16.519049876898102</v>
      </c>
      <c r="CE219" s="186">
        <v>16.322143563108099</v>
      </c>
      <c r="CF219" s="186">
        <v>15.679052125066899</v>
      </c>
      <c r="CG219" s="186">
        <v>16.9489429398525</v>
      </c>
      <c r="CH219" s="186">
        <v>14.0176549927082</v>
      </c>
      <c r="CI219" s="186">
        <v>19.8550190248584</v>
      </c>
      <c r="CJ219" s="186">
        <v>25.186269288003</v>
      </c>
      <c r="CK219" s="186">
        <v>26.394617743554399</v>
      </c>
      <c r="CL219" s="186">
        <v>27.081494935307202</v>
      </c>
      <c r="CM219" s="186">
        <v>24.6188822256237</v>
      </c>
      <c r="CN219" s="186">
        <v>18.718824296524499</v>
      </c>
      <c r="CO219" s="186">
        <v>13.737529051419701</v>
      </c>
      <c r="CP219" s="113">
        <v>88.713520695917396</v>
      </c>
      <c r="CQ219" s="113">
        <v>89.1197182984465</v>
      </c>
      <c r="CR219" s="113">
        <v>94.272240813543405</v>
      </c>
      <c r="CS219" s="113">
        <v>97.130174765823796</v>
      </c>
      <c r="CT219" s="113">
        <v>98.322254660737201</v>
      </c>
      <c r="CU219" s="113">
        <v>100.152996348682</v>
      </c>
      <c r="CV219" s="113">
        <v>100.031179565701</v>
      </c>
      <c r="CW219" s="113">
        <v>97.1218362637144</v>
      </c>
      <c r="CX219" s="113">
        <v>93.599490712285601</v>
      </c>
      <c r="CY219" s="186">
        <v>-0.166336655456715</v>
      </c>
      <c r="CZ219" s="186">
        <v>-0.36347387528462699</v>
      </c>
      <c r="DA219" s="186">
        <v>-0.447515087058169</v>
      </c>
      <c r="DB219" s="186">
        <v>-0.53423193040037398</v>
      </c>
      <c r="DC219" s="186">
        <v>-0.61360339568594302</v>
      </c>
      <c r="DD219" s="186">
        <v>-0.61014642668224695</v>
      </c>
      <c r="DE219" s="186">
        <v>-0.62502284113835005</v>
      </c>
      <c r="DF219" s="186">
        <v>-0.66288762356028297</v>
      </c>
      <c r="DG219" s="186">
        <v>-0.70580373335245605</v>
      </c>
      <c r="DH219" s="186">
        <v>7.6095159052873598</v>
      </c>
      <c r="DI219" s="186">
        <v>9.4369326952323096</v>
      </c>
      <c r="DJ219" s="186">
        <v>9.9551645850977106</v>
      </c>
      <c r="DK219" s="186">
        <v>11.221673482379099</v>
      </c>
      <c r="DL219" s="186">
        <v>11.9925725033074</v>
      </c>
      <c r="DM219" s="186">
        <v>12.920267906910899</v>
      </c>
      <c r="DN219" s="186">
        <v>11.301588760158699</v>
      </c>
      <c r="DO219" s="186">
        <v>11.0207056356702</v>
      </c>
      <c r="DP219" s="186">
        <v>10.3494653242666</v>
      </c>
      <c r="DQ219" s="187">
        <v>107.497377242475</v>
      </c>
      <c r="DR219" s="187">
        <v>105.837499038589</v>
      </c>
      <c r="DS219" s="187">
        <v>104.978902236141</v>
      </c>
      <c r="DT219" s="187">
        <v>104.761758356676</v>
      </c>
      <c r="DU219" s="187">
        <v>106.42537521244201</v>
      </c>
      <c r="DV219" s="187">
        <v>106.42071130914</v>
      </c>
      <c r="DW219" s="187">
        <v>104.81349506537801</v>
      </c>
      <c r="DX219" s="187">
        <v>104.86417763012101</v>
      </c>
      <c r="DY219" s="187">
        <v>104.847941359131</v>
      </c>
      <c r="DZ219" s="113">
        <v>1028</v>
      </c>
      <c r="EA219" s="113">
        <v>1072</v>
      </c>
      <c r="EB219" s="113">
        <v>1119</v>
      </c>
      <c r="EC219" s="113">
        <v>1105</v>
      </c>
      <c r="ED219" s="113">
        <v>1117</v>
      </c>
      <c r="EE219" s="113">
        <v>1121</v>
      </c>
      <c r="EF219" s="113">
        <v>1141</v>
      </c>
      <c r="EG219" s="113">
        <v>1180</v>
      </c>
      <c r="EH219" s="113">
        <v>1162</v>
      </c>
      <c r="EI219" s="112">
        <v>951.20038910505798</v>
      </c>
      <c r="EJ219" s="112">
        <v>1213.29664179104</v>
      </c>
      <c r="EK219" s="112">
        <v>3413.61483467382</v>
      </c>
      <c r="EL219" s="112">
        <v>3596.20633484163</v>
      </c>
      <c r="EM219" s="112">
        <v>2979.4798567591802</v>
      </c>
      <c r="EN219" s="112">
        <v>2935.3059768064199</v>
      </c>
      <c r="EO219" s="112">
        <v>3334.87467134093</v>
      </c>
      <c r="EP219" s="112">
        <v>2819.5533898305098</v>
      </c>
      <c r="EQ219" s="114">
        <v>1893.7745266781401</v>
      </c>
    </row>
    <row r="220" spans="1:147" x14ac:dyDescent="0.25">
      <c r="A220" s="110" t="s">
        <v>216</v>
      </c>
      <c r="B220" s="110">
        <v>5411</v>
      </c>
      <c r="C220" s="110"/>
      <c r="D220" s="185">
        <v>12.690939472860199</v>
      </c>
      <c r="E220" s="185">
        <v>21.746070980270101</v>
      </c>
      <c r="F220" s="185">
        <v>30.2562556240335</v>
      </c>
      <c r="G220" s="185">
        <v>208.47138150729799</v>
      </c>
      <c r="H220" s="185">
        <v>153.67415692114599</v>
      </c>
      <c r="I220" s="185">
        <v>167.03477391890101</v>
      </c>
      <c r="J220" s="185">
        <v>99.559310070892906</v>
      </c>
      <c r="K220" s="185">
        <v>72.6566550416794</v>
      </c>
      <c r="L220" s="185">
        <v>1097.6401838638899</v>
      </c>
      <c r="M220" s="185">
        <v>2.06013997719085</v>
      </c>
      <c r="N220" s="185">
        <v>5.7494240740509897</v>
      </c>
      <c r="O220" s="185">
        <v>7.5701046568901296</v>
      </c>
      <c r="P220" s="185">
        <v>12.362520256026199</v>
      </c>
      <c r="Q220" s="185">
        <v>8.7435277256948396</v>
      </c>
      <c r="R220" s="185">
        <v>8.3764730630604998</v>
      </c>
      <c r="S220" s="185">
        <v>4.6954401307878699</v>
      </c>
      <c r="T220" s="185">
        <v>4.0055539479037297</v>
      </c>
      <c r="U220" s="185">
        <v>17.267019537621302</v>
      </c>
      <c r="V220" s="186">
        <v>16.590057248872</v>
      </c>
      <c r="W220" s="186">
        <v>24.8028351454528</v>
      </c>
      <c r="X220" s="186">
        <v>22.450038031075898</v>
      </c>
      <c r="Y220" s="186">
        <v>7.36827782658085</v>
      </c>
      <c r="Z220" s="186">
        <v>7.79780852855514</v>
      </c>
      <c r="AA220" s="186">
        <v>10.3115261393634</v>
      </c>
      <c r="AB220" s="186">
        <v>6.2086190129926804</v>
      </c>
      <c r="AC220" s="186">
        <v>7.1407497731272596</v>
      </c>
      <c r="AD220" s="186">
        <v>3.5353901282673101</v>
      </c>
      <c r="AE220" s="186">
        <v>130.358713252922</v>
      </c>
      <c r="AF220" s="186">
        <v>163.51725646786099</v>
      </c>
      <c r="AG220" s="186">
        <v>183.357314519158</v>
      </c>
      <c r="AH220" s="186">
        <v>175.32322575051501</v>
      </c>
      <c r="AI220" s="186">
        <v>166.39022230270299</v>
      </c>
      <c r="AJ220" s="186">
        <v>163.86702897885399</v>
      </c>
      <c r="AK220" s="186">
        <v>154.695619348874</v>
      </c>
      <c r="AL220" s="186">
        <v>158.003509097793</v>
      </c>
      <c r="AM220" s="186">
        <v>141.79898011315601</v>
      </c>
      <c r="AN220" s="186">
        <v>2.5908543490079499</v>
      </c>
      <c r="AO220" s="186">
        <v>2.9872384983985998</v>
      </c>
      <c r="AP220" s="186">
        <v>2.2223465276066201</v>
      </c>
      <c r="AQ220" s="186">
        <v>1.5634312821730101</v>
      </c>
      <c r="AR220" s="186">
        <v>0.82841507473723996</v>
      </c>
      <c r="AS220" s="186">
        <v>0.93839572556316397</v>
      </c>
      <c r="AT220" s="186">
        <v>0.74461766912517002</v>
      </c>
      <c r="AU220" s="186">
        <v>0.72488341513188703</v>
      </c>
      <c r="AV220" s="186">
        <v>0.34967818807310103</v>
      </c>
      <c r="AW220" s="186">
        <v>6.0068696381538604</v>
      </c>
      <c r="AX220" s="186">
        <v>7.1412011780231799</v>
      </c>
      <c r="AY220" s="186">
        <v>7.5202230686271196</v>
      </c>
      <c r="AZ220" s="186">
        <v>10.554731836321601</v>
      </c>
      <c r="BA220" s="186">
        <v>8.0870694372088003</v>
      </c>
      <c r="BB220" s="186">
        <v>11.7798681154937</v>
      </c>
      <c r="BC220" s="186">
        <v>10.4420114819942</v>
      </c>
      <c r="BD220" s="186">
        <v>22.447354363617698</v>
      </c>
      <c r="BE220" s="186">
        <v>9.6094205620512803</v>
      </c>
      <c r="BF220" s="187">
        <v>98.662270111748597</v>
      </c>
      <c r="BG220" s="187">
        <v>101.621329873066</v>
      </c>
      <c r="BH220" s="187">
        <v>102.325066775957</v>
      </c>
      <c r="BI220" s="187">
        <v>103.48884236345199</v>
      </c>
      <c r="BJ220" s="187">
        <v>101.507250062823</v>
      </c>
      <c r="BK220" s="187">
        <v>97.5942983376641</v>
      </c>
      <c r="BL220" s="187">
        <v>95.236325109882301</v>
      </c>
      <c r="BM220" s="187">
        <v>84.949555069509202</v>
      </c>
      <c r="BN220" s="187">
        <v>108.704252572698</v>
      </c>
      <c r="BO220" s="186">
        <v>30.132906492136801</v>
      </c>
      <c r="BP220" s="186">
        <v>24.8687030867593</v>
      </c>
      <c r="BQ220" s="186">
        <v>21.4032772189877</v>
      </c>
      <c r="BR220" s="186">
        <v>26.315025084727999</v>
      </c>
      <c r="BS220" s="186">
        <v>48.217725093234698</v>
      </c>
      <c r="BT220" s="186">
        <v>66.009871776624806</v>
      </c>
      <c r="BU220" s="186">
        <v>92.759355584174401</v>
      </c>
      <c r="BV220" s="186">
        <v>141.68736108175901</v>
      </c>
      <c r="BW220" s="186">
        <v>195.71487850688001</v>
      </c>
      <c r="BX220" s="186">
        <v>6.3784909658520403</v>
      </c>
      <c r="BY220" s="186">
        <v>5.6901186971793098</v>
      </c>
      <c r="BZ220" s="186">
        <v>4.9557328078359797</v>
      </c>
      <c r="CA220" s="186">
        <v>4.7327890498112204</v>
      </c>
      <c r="CB220" s="186">
        <v>7.4484017784688099</v>
      </c>
      <c r="CC220" s="186">
        <v>8.6299896742480495</v>
      </c>
      <c r="CD220" s="186">
        <v>8.3037502759433206</v>
      </c>
      <c r="CE220" s="186">
        <v>7.59607804987695</v>
      </c>
      <c r="CF220" s="186">
        <v>8.7250592035399404</v>
      </c>
      <c r="CG220" s="186">
        <v>20.861695955935801</v>
      </c>
      <c r="CH220" s="186">
        <v>21.6061918382408</v>
      </c>
      <c r="CI220" s="186">
        <v>21.297460698591902</v>
      </c>
      <c r="CJ220" s="186">
        <v>17.4391849330265</v>
      </c>
      <c r="CK220" s="186">
        <v>16.232304983412</v>
      </c>
      <c r="CL220" s="186">
        <v>14.9574658146194</v>
      </c>
      <c r="CM220" s="186">
        <v>11.0235192250232</v>
      </c>
      <c r="CN220" s="186">
        <v>7.7711985816506299</v>
      </c>
      <c r="CO220" s="186">
        <v>7.0679118698599197</v>
      </c>
      <c r="CP220" s="113">
        <v>107.981437699945</v>
      </c>
      <c r="CQ220" s="113">
        <v>121.936093863192</v>
      </c>
      <c r="CR220" s="113">
        <v>140.554248418485</v>
      </c>
      <c r="CS220" s="113">
        <v>156.52571180399499</v>
      </c>
      <c r="CT220" s="113">
        <v>164.28189022695099</v>
      </c>
      <c r="CU220" s="113">
        <v>170.38311612948499</v>
      </c>
      <c r="CV220" s="113">
        <v>168.26943462703599</v>
      </c>
      <c r="CW220" s="113">
        <v>163.52102971058201</v>
      </c>
      <c r="CX220" s="113">
        <v>156.72649730527499</v>
      </c>
      <c r="CY220" s="186">
        <v>1.90485688029628</v>
      </c>
      <c r="CZ220" s="186">
        <v>2.04437342436196</v>
      </c>
      <c r="DA220" s="186">
        <v>2.1376543730319901</v>
      </c>
      <c r="DB220" s="186">
        <v>2.0817220620646801</v>
      </c>
      <c r="DC220" s="186">
        <v>1.9962444525663701</v>
      </c>
      <c r="DD220" s="186">
        <v>1.6616018536023101</v>
      </c>
      <c r="DE220" s="186">
        <v>1.23412916925761</v>
      </c>
      <c r="DF220" s="186">
        <v>0.95503880216106696</v>
      </c>
      <c r="DG220" s="186">
        <v>0.71280525083662805</v>
      </c>
      <c r="DH220" s="186">
        <v>4.7970152099758199</v>
      </c>
      <c r="DI220" s="186">
        <v>5.3126794006491798</v>
      </c>
      <c r="DJ220" s="186">
        <v>5.8923644721897999</v>
      </c>
      <c r="DK220" s="186">
        <v>7.1385656480020696</v>
      </c>
      <c r="DL220" s="186">
        <v>7.9229886494283601</v>
      </c>
      <c r="DM220" s="186">
        <v>9.0971368351456992</v>
      </c>
      <c r="DN220" s="186">
        <v>9.7261427568613197</v>
      </c>
      <c r="DO220" s="186">
        <v>12.6155234785055</v>
      </c>
      <c r="DP220" s="186">
        <v>12.3741804301906</v>
      </c>
      <c r="DQ220" s="187">
        <v>103.61226832571801</v>
      </c>
      <c r="DR220" s="187">
        <v>102.48192017952201</v>
      </c>
      <c r="DS220" s="187">
        <v>101.215622612304</v>
      </c>
      <c r="DT220" s="187">
        <v>99.676992185349206</v>
      </c>
      <c r="DU220" s="187">
        <v>101.54516977463101</v>
      </c>
      <c r="DV220" s="187">
        <v>101.208894388457</v>
      </c>
      <c r="DW220" s="187">
        <v>99.812090453075598</v>
      </c>
      <c r="DX220" s="187">
        <v>96.094335461829502</v>
      </c>
      <c r="DY220" s="187">
        <v>97.147444079401495</v>
      </c>
      <c r="DZ220" s="113">
        <v>1467</v>
      </c>
      <c r="EA220" s="113">
        <v>1457</v>
      </c>
      <c r="EB220" s="113">
        <v>1481</v>
      </c>
      <c r="EC220" s="113">
        <v>1479</v>
      </c>
      <c r="ED220" s="113">
        <v>1467</v>
      </c>
      <c r="EE220" s="113">
        <v>1446</v>
      </c>
      <c r="EF220" s="113">
        <v>1434</v>
      </c>
      <c r="EG220" s="113">
        <v>1466</v>
      </c>
      <c r="EH220" s="113">
        <v>1451</v>
      </c>
      <c r="EI220" s="112">
        <v>6222.7102931152003</v>
      </c>
      <c r="EJ220" s="112">
        <v>7817.2175703500297</v>
      </c>
      <c r="EK220" s="112">
        <v>9055.5300472653598</v>
      </c>
      <c r="EL220" s="112">
        <v>8573.0588235294108</v>
      </c>
      <c r="EM220" s="112">
        <v>8259.8070892978903</v>
      </c>
      <c r="EN220" s="112">
        <v>8113.9004149377597</v>
      </c>
      <c r="EO220" s="112">
        <v>8297.0788005578797</v>
      </c>
      <c r="EP220" s="112">
        <v>8085.9276944065496</v>
      </c>
      <c r="EQ220" s="114">
        <v>6801.4052377670596</v>
      </c>
    </row>
    <row r="221" spans="1:147" x14ac:dyDescent="0.25">
      <c r="A221" s="110" t="s">
        <v>215</v>
      </c>
      <c r="B221" s="110">
        <v>5493</v>
      </c>
      <c r="C221" s="110"/>
      <c r="D221" s="185">
        <v>89.321228674630802</v>
      </c>
      <c r="E221" s="185">
        <v>350.41485015232701</v>
      </c>
      <c r="F221" s="185">
        <v>86.433630784722098</v>
      </c>
      <c r="G221" s="185">
        <v>100</v>
      </c>
      <c r="H221" s="185" t="s">
        <v>466</v>
      </c>
      <c r="I221" s="185">
        <v>-494.68119604876398</v>
      </c>
      <c r="J221" s="185">
        <v>100</v>
      </c>
      <c r="K221" s="185">
        <v>1511.89988235294</v>
      </c>
      <c r="L221" s="185">
        <v>1215.1651635974499</v>
      </c>
      <c r="M221" s="185">
        <v>8.9809415998452007</v>
      </c>
      <c r="N221" s="185">
        <v>14.3757469968981</v>
      </c>
      <c r="O221" s="185">
        <v>11.4841082646539</v>
      </c>
      <c r="P221" s="185">
        <v>12.156510353684901</v>
      </c>
      <c r="Q221" s="185">
        <v>-0.58406395048994297</v>
      </c>
      <c r="R221" s="185">
        <v>-12.6073494241964</v>
      </c>
      <c r="S221" s="185">
        <v>21.231567225133599</v>
      </c>
      <c r="T221" s="185">
        <v>15.269757416754601</v>
      </c>
      <c r="U221" s="185">
        <v>5.3972444240396404</v>
      </c>
      <c r="V221" s="186">
        <v>10.0788937467852</v>
      </c>
      <c r="W221" s="186">
        <v>4.5853919168971302</v>
      </c>
      <c r="X221" s="186">
        <v>13.3045945533233</v>
      </c>
      <c r="Y221" s="186">
        <v>0</v>
      </c>
      <c r="Z221" s="186">
        <v>1.7395857152121199</v>
      </c>
      <c r="AA221" s="186">
        <v>2.4686367892000098</v>
      </c>
      <c r="AB221" s="186">
        <v>0</v>
      </c>
      <c r="AC221" s="186">
        <v>1.1779434087854399</v>
      </c>
      <c r="AD221" s="186">
        <v>0.46730400644771097</v>
      </c>
      <c r="AE221" s="186">
        <v>24.579075616960498</v>
      </c>
      <c r="AF221" s="186">
        <v>24.027923237141</v>
      </c>
      <c r="AG221" s="186">
        <v>23.043887976672998</v>
      </c>
      <c r="AH221" s="186">
        <v>20.015175812088099</v>
      </c>
      <c r="AI221" s="186">
        <v>16.945411003115801</v>
      </c>
      <c r="AJ221" s="186">
        <v>40.595208831292197</v>
      </c>
      <c r="AK221" s="186">
        <v>43.569211194643401</v>
      </c>
      <c r="AL221" s="186">
        <v>46.339856806872</v>
      </c>
      <c r="AM221" s="186">
        <v>42.7805170383727</v>
      </c>
      <c r="AN221" s="186">
        <v>-0.294390517122192</v>
      </c>
      <c r="AO221" s="186">
        <v>-0.14882043049357399</v>
      </c>
      <c r="AP221" s="186">
        <v>-0.130690065579188</v>
      </c>
      <c r="AQ221" s="186">
        <v>-0.215636415491337</v>
      </c>
      <c r="AR221" s="186">
        <v>-4.0797918882501699E-2</v>
      </c>
      <c r="AS221" s="186">
        <v>-6.7416237777188998E-2</v>
      </c>
      <c r="AT221" s="186">
        <v>-5.5865057439087901E-2</v>
      </c>
      <c r="AU221" s="186">
        <v>-0.37248392771873501</v>
      </c>
      <c r="AV221" s="186">
        <v>-4.7589557273472201E-2</v>
      </c>
      <c r="AW221" s="186">
        <v>1.6298086801776901</v>
      </c>
      <c r="AX221" s="186">
        <v>3.0630114459725202</v>
      </c>
      <c r="AY221" s="186">
        <v>14.5137951492021</v>
      </c>
      <c r="AZ221" s="186">
        <v>1.8434247961772301</v>
      </c>
      <c r="BA221" s="186">
        <v>1.0414981143165101</v>
      </c>
      <c r="BB221" s="186">
        <v>4.3871138816547601</v>
      </c>
      <c r="BC221" s="186">
        <v>1.0496374217417901</v>
      </c>
      <c r="BD221" s="186">
        <v>0.85807691079503301</v>
      </c>
      <c r="BE221" s="186">
        <v>12.388747323507699</v>
      </c>
      <c r="BF221" s="187">
        <v>107.592535120075</v>
      </c>
      <c r="BG221" s="187">
        <v>112.566796874029</v>
      </c>
      <c r="BH221" s="187">
        <v>96.936449182041699</v>
      </c>
      <c r="BI221" s="187">
        <v>111.231555921809</v>
      </c>
      <c r="BJ221" s="187">
        <v>98.360950510688298</v>
      </c>
      <c r="BK221" s="187">
        <v>85.424894804494798</v>
      </c>
      <c r="BL221" s="187">
        <v>125.19729928148099</v>
      </c>
      <c r="BM221" s="187">
        <v>116.33208625186199</v>
      </c>
      <c r="BN221" s="187">
        <v>93.423819202456599</v>
      </c>
      <c r="BO221" s="186">
        <v>93.384324914579594</v>
      </c>
      <c r="BP221" s="186">
        <v>115.83421411342199</v>
      </c>
      <c r="BQ221" s="186">
        <v>148.49072861840901</v>
      </c>
      <c r="BR221" s="186">
        <v>188.13995918465599</v>
      </c>
      <c r="BS221" s="186">
        <v>634.77168586797802</v>
      </c>
      <c r="BT221" s="186">
        <v>1159.6230001971501</v>
      </c>
      <c r="BU221" s="186">
        <v>100</v>
      </c>
      <c r="BV221" s="186">
        <v>100</v>
      </c>
      <c r="BW221" s="186">
        <v>100</v>
      </c>
      <c r="BX221" s="186">
        <v>10.787263064151601</v>
      </c>
      <c r="BY221" s="186">
        <v>11.8207641471363</v>
      </c>
      <c r="BZ221" s="186">
        <v>11.991885865754901</v>
      </c>
      <c r="CA221" s="186">
        <v>11.1611380228067</v>
      </c>
      <c r="CB221" s="186">
        <v>8.8837046656021208</v>
      </c>
      <c r="CC221" s="186">
        <v>3.02682000654185</v>
      </c>
      <c r="CD221" s="186">
        <v>5.3647829628806196</v>
      </c>
      <c r="CE221" s="186">
        <v>6.3276222247734797</v>
      </c>
      <c r="CF221" s="186">
        <v>5.2237601319262801</v>
      </c>
      <c r="CG221" s="186">
        <v>11.562463989189</v>
      </c>
      <c r="CH221" s="186">
        <v>10.4746378810711</v>
      </c>
      <c r="CI221" s="186">
        <v>8.5676697768433296</v>
      </c>
      <c r="CJ221" s="186">
        <v>6.4721503841788204</v>
      </c>
      <c r="CK221" s="186">
        <v>5.8715477616345897</v>
      </c>
      <c r="CL221" s="186">
        <v>4.1098449916225199</v>
      </c>
      <c r="CM221" s="186">
        <v>3.3026158415139402</v>
      </c>
      <c r="CN221" s="186">
        <v>1.2823723889616601</v>
      </c>
      <c r="CO221" s="186">
        <v>1.31509609231067</v>
      </c>
      <c r="CP221" s="113">
        <v>26.2328128933142</v>
      </c>
      <c r="CQ221" s="113">
        <v>26.662071282729698</v>
      </c>
      <c r="CR221" s="113">
        <v>25.134798705851299</v>
      </c>
      <c r="CS221" s="113">
        <v>23.3595279829829</v>
      </c>
      <c r="CT221" s="113">
        <v>21.4751163565677</v>
      </c>
      <c r="CU221" s="113">
        <v>26.151060374421899</v>
      </c>
      <c r="CV221" s="113">
        <v>30.3752643572012</v>
      </c>
      <c r="CW221" s="113">
        <v>34.565889289399202</v>
      </c>
      <c r="CX221" s="113">
        <v>38.444357853070002</v>
      </c>
      <c r="CY221" s="186">
        <v>-0.499224711533378</v>
      </c>
      <c r="CZ221" s="186">
        <v>-0.34019385387019802</v>
      </c>
      <c r="DA221" s="186">
        <v>-0.33667804023648401</v>
      </c>
      <c r="DB221" s="186">
        <v>-0.282312980082561</v>
      </c>
      <c r="DC221" s="186">
        <v>-0.16120669215453801</v>
      </c>
      <c r="DD221" s="186">
        <v>-0.113393194063954</v>
      </c>
      <c r="DE221" s="186">
        <v>-9.5091782177617101E-2</v>
      </c>
      <c r="DF221" s="186">
        <v>-0.14289333290320999</v>
      </c>
      <c r="DG221" s="186">
        <v>-0.11316770615036501</v>
      </c>
      <c r="DH221" s="186">
        <v>3.84225577366756</v>
      </c>
      <c r="DI221" s="186">
        <v>3.9296708306432402</v>
      </c>
      <c r="DJ221" s="186">
        <v>6.05267927434969</v>
      </c>
      <c r="DK221" s="186">
        <v>4.8036434008601896</v>
      </c>
      <c r="DL221" s="186">
        <v>4.2710671814375498</v>
      </c>
      <c r="DM221" s="186">
        <v>4.7453323421808999</v>
      </c>
      <c r="DN221" s="186">
        <v>4.1755561232434104</v>
      </c>
      <c r="DO221" s="186">
        <v>1.9519718170866101</v>
      </c>
      <c r="DP221" s="186">
        <v>3.9582046816741401</v>
      </c>
      <c r="DQ221" s="187">
        <v>106.88988990196</v>
      </c>
      <c r="DR221" s="187">
        <v>108.16762891010499</v>
      </c>
      <c r="DS221" s="187">
        <v>105.935040912834</v>
      </c>
      <c r="DT221" s="187">
        <v>106.468132436199</v>
      </c>
      <c r="DU221" s="187">
        <v>104.6588147043</v>
      </c>
      <c r="DV221" s="187">
        <v>98.2010495431919</v>
      </c>
      <c r="DW221" s="187">
        <v>101.10623880403401</v>
      </c>
      <c r="DX221" s="187">
        <v>104.419838083977</v>
      </c>
      <c r="DY221" s="187">
        <v>101.165822540173</v>
      </c>
      <c r="DZ221" s="113">
        <v>365</v>
      </c>
      <c r="EA221" s="113">
        <v>364</v>
      </c>
      <c r="EB221" s="113">
        <v>375</v>
      </c>
      <c r="EC221" s="113">
        <v>371</v>
      </c>
      <c r="ED221" s="113">
        <v>356</v>
      </c>
      <c r="EE221" s="113">
        <v>368</v>
      </c>
      <c r="EF221" s="113">
        <v>416</v>
      </c>
      <c r="EG221" s="113">
        <v>462</v>
      </c>
      <c r="EH221" s="113">
        <v>480</v>
      </c>
      <c r="EI221" s="112">
        <v>-3946.8328767123298</v>
      </c>
      <c r="EJ221" s="112">
        <v>-4321.8021978021998</v>
      </c>
      <c r="EK221" s="112">
        <v>-4130.3680000000004</v>
      </c>
      <c r="EL221" s="112">
        <v>-4663.68733153639</v>
      </c>
      <c r="EM221" s="112">
        <v>-5561.1376404494404</v>
      </c>
      <c r="EN221" s="112">
        <v>-4503.2527173913004</v>
      </c>
      <c r="EO221" s="112">
        <v>-4946.5456730769201</v>
      </c>
      <c r="EP221" s="112">
        <v>-4973.5627705627703</v>
      </c>
      <c r="EQ221" s="114">
        <v>-4966.7312499999998</v>
      </c>
    </row>
    <row r="222" spans="1:147" x14ac:dyDescent="0.25">
      <c r="A222" s="110" t="s">
        <v>214</v>
      </c>
      <c r="B222" s="110">
        <v>5805</v>
      </c>
      <c r="C222" s="110"/>
      <c r="D222" s="185">
        <v>87.2660273488342</v>
      </c>
      <c r="E222" s="185">
        <v>73.157190769802796</v>
      </c>
      <c r="F222" s="185">
        <v>45.478223185951499</v>
      </c>
      <c r="G222" s="185">
        <v>74.574526574085098</v>
      </c>
      <c r="H222" s="185">
        <v>192.48913287917699</v>
      </c>
      <c r="I222" s="185">
        <v>112.735802803327</v>
      </c>
      <c r="J222" s="185">
        <v>41.650670901683903</v>
      </c>
      <c r="K222" s="185">
        <v>29.667152114408001</v>
      </c>
      <c r="L222" s="185">
        <v>10.3863998545411</v>
      </c>
      <c r="M222" s="185">
        <v>13.946489788839299</v>
      </c>
      <c r="N222" s="185">
        <v>10.2843424289397</v>
      </c>
      <c r="O222" s="185">
        <v>12.4174665278207</v>
      </c>
      <c r="P222" s="185">
        <v>10.920666459787199</v>
      </c>
      <c r="Q222" s="185">
        <v>21.7307183677752</v>
      </c>
      <c r="R222" s="185">
        <v>16.5196384582887</v>
      </c>
      <c r="S222" s="185">
        <v>14.653979557283501</v>
      </c>
      <c r="T222" s="185">
        <v>11.417418573853499</v>
      </c>
      <c r="U222" s="185">
        <v>10.776148379118199</v>
      </c>
      <c r="V222" s="186">
        <v>17.792313841621201</v>
      </c>
      <c r="W222" s="186">
        <v>16.251681385879301</v>
      </c>
      <c r="X222" s="186">
        <v>24.128087860868799</v>
      </c>
      <c r="Y222" s="186">
        <v>15.4314194415677</v>
      </c>
      <c r="Z222" s="186">
        <v>14.954104372369001</v>
      </c>
      <c r="AA222" s="186">
        <v>18.065716761880999</v>
      </c>
      <c r="AB222" s="186">
        <v>31.2903513776027</v>
      </c>
      <c r="AC222" s="186">
        <v>33.057346065238697</v>
      </c>
      <c r="AD222" s="186">
        <v>55.171885078780399</v>
      </c>
      <c r="AE222" s="186">
        <v>84.427314356692506</v>
      </c>
      <c r="AF222" s="186">
        <v>106.15926795698</v>
      </c>
      <c r="AG222" s="186">
        <v>108.94930928474901</v>
      </c>
      <c r="AH222" s="186">
        <v>108.52348032243501</v>
      </c>
      <c r="AI222" s="186">
        <v>82.918398505883602</v>
      </c>
      <c r="AJ222" s="186">
        <v>77.966150401094694</v>
      </c>
      <c r="AK222" s="186">
        <v>77.176121638099701</v>
      </c>
      <c r="AL222" s="186">
        <v>114.049990301656</v>
      </c>
      <c r="AM222" s="186">
        <v>199.18621375057899</v>
      </c>
      <c r="AN222" s="186">
        <v>1.32035574966331</v>
      </c>
      <c r="AO222" s="186">
        <v>0.84116765785102798</v>
      </c>
      <c r="AP222" s="186">
        <v>0.76553853928726001</v>
      </c>
      <c r="AQ222" s="186">
        <v>0.30814147671679598</v>
      </c>
      <c r="AR222" s="186">
        <v>0.203329754220791</v>
      </c>
      <c r="AS222" s="186">
        <v>3.72256028936502E-3</v>
      </c>
      <c r="AT222" s="186">
        <v>-0.18571919590739899</v>
      </c>
      <c r="AU222" s="186">
        <v>-0.120129727796737</v>
      </c>
      <c r="AV222" s="186">
        <v>-1.26656893055143E-2</v>
      </c>
      <c r="AW222" s="186">
        <v>8.7215703829902207</v>
      </c>
      <c r="AX222" s="186">
        <v>8.2391362119937508</v>
      </c>
      <c r="AY222" s="186">
        <v>7.4191338531361799</v>
      </c>
      <c r="AZ222" s="186">
        <v>7.7065091245372699</v>
      </c>
      <c r="BA222" s="186">
        <v>7.2613786958196496</v>
      </c>
      <c r="BB222" s="186">
        <v>7.2313410027073299</v>
      </c>
      <c r="BC222" s="186">
        <v>6.3273777673390699</v>
      </c>
      <c r="BD222" s="186">
        <v>8.4371464016354096</v>
      </c>
      <c r="BE222" s="186">
        <v>5.5027568879279203</v>
      </c>
      <c r="BF222" s="187">
        <v>107.003683004873</v>
      </c>
      <c r="BG222" s="187">
        <v>102.972160860965</v>
      </c>
      <c r="BH222" s="187">
        <v>106.11641448281</v>
      </c>
      <c r="BI222" s="187">
        <v>103.65089113294199</v>
      </c>
      <c r="BJ222" s="187">
        <v>117.19574464517299</v>
      </c>
      <c r="BK222" s="187">
        <v>110.243883170788</v>
      </c>
      <c r="BL222" s="187">
        <v>108.862353796658</v>
      </c>
      <c r="BM222" s="187">
        <v>102.944355642453</v>
      </c>
      <c r="BN222" s="187">
        <v>105.552846491295</v>
      </c>
      <c r="BO222" s="186">
        <v>139.68593765628501</v>
      </c>
      <c r="BP222" s="186">
        <v>111.81910873795999</v>
      </c>
      <c r="BQ222" s="186">
        <v>71.885152715697203</v>
      </c>
      <c r="BR222" s="186">
        <v>71.995144250514201</v>
      </c>
      <c r="BS222" s="186">
        <v>84.804081104377303</v>
      </c>
      <c r="BT222" s="186">
        <v>89.7995782225493</v>
      </c>
      <c r="BU222" s="186">
        <v>74.876671566708595</v>
      </c>
      <c r="BV222" s="186">
        <v>66.241937826232601</v>
      </c>
      <c r="BW222" s="186">
        <v>36.926778620250403</v>
      </c>
      <c r="BX222" s="186">
        <v>18.8723490495478</v>
      </c>
      <c r="BY222" s="186">
        <v>16.655442877974199</v>
      </c>
      <c r="BZ222" s="186">
        <v>14.1280733853099</v>
      </c>
      <c r="CA222" s="186">
        <v>13.744158170061599</v>
      </c>
      <c r="CB222" s="186">
        <v>14.118158331531699</v>
      </c>
      <c r="CC222" s="186">
        <v>14.6709349234239</v>
      </c>
      <c r="CD222" s="186">
        <v>15.410993716795</v>
      </c>
      <c r="CE222" s="186">
        <v>15.175771542582099</v>
      </c>
      <c r="CF222" s="186">
        <v>15.0404949007303</v>
      </c>
      <c r="CG222" s="186">
        <v>15.5226527679876</v>
      </c>
      <c r="CH222" s="186">
        <v>16.759071258258999</v>
      </c>
      <c r="CI222" s="186">
        <v>19.956051673870899</v>
      </c>
      <c r="CJ222" s="186">
        <v>19.479001023461301</v>
      </c>
      <c r="CK222" s="186">
        <v>17.916826401879401</v>
      </c>
      <c r="CL222" s="186">
        <v>17.971489436747</v>
      </c>
      <c r="CM222" s="186">
        <v>21.4082924316141</v>
      </c>
      <c r="CN222" s="186">
        <v>23.665026614945901</v>
      </c>
      <c r="CO222" s="186">
        <v>34.612833505229901</v>
      </c>
      <c r="CP222" s="113">
        <v>102.247896151586</v>
      </c>
      <c r="CQ222" s="113">
        <v>99.656581983756197</v>
      </c>
      <c r="CR222" s="113">
        <v>99.610906386581703</v>
      </c>
      <c r="CS222" s="113">
        <v>99.133950119077795</v>
      </c>
      <c r="CT222" s="113">
        <v>97.848565544769897</v>
      </c>
      <c r="CU222" s="113">
        <v>95.9977145150025</v>
      </c>
      <c r="CV222" s="113">
        <v>90.422216091779106</v>
      </c>
      <c r="CW222" s="113">
        <v>91.658757113047102</v>
      </c>
      <c r="CX222" s="113">
        <v>110.42042404111299</v>
      </c>
      <c r="CY222" s="186">
        <v>1.8214818001792601</v>
      </c>
      <c r="CZ222" s="186">
        <v>1.47249935125724</v>
      </c>
      <c r="DA222" s="186">
        <v>1.2514976131394699</v>
      </c>
      <c r="DB222" s="186">
        <v>0.902379163685466</v>
      </c>
      <c r="DC222" s="186">
        <v>0.66808763800678195</v>
      </c>
      <c r="DD222" s="186">
        <v>0.40410076061667999</v>
      </c>
      <c r="DE222" s="186">
        <v>0.20927120092972001</v>
      </c>
      <c r="DF222" s="186">
        <v>3.7177866139923701E-2</v>
      </c>
      <c r="DG222" s="186">
        <v>-2.0969891610811701E-2</v>
      </c>
      <c r="DH222" s="186">
        <v>9.2437099361155095</v>
      </c>
      <c r="DI222" s="186">
        <v>8.8704009892543905</v>
      </c>
      <c r="DJ222" s="186">
        <v>8.5801894251877293</v>
      </c>
      <c r="DK222" s="186">
        <v>8.3203523818598804</v>
      </c>
      <c r="DL222" s="186">
        <v>7.8368710172196296</v>
      </c>
      <c r="DM222" s="186">
        <v>7.5429703809866098</v>
      </c>
      <c r="DN222" s="186">
        <v>7.1761167997365396</v>
      </c>
      <c r="DO222" s="186">
        <v>7.3838919689248499</v>
      </c>
      <c r="DP222" s="186">
        <v>6.9461051728024099</v>
      </c>
      <c r="DQ222" s="187">
        <v>112.930701918227</v>
      </c>
      <c r="DR222" s="187">
        <v>110.20199514811399</v>
      </c>
      <c r="DS222" s="187">
        <v>107.29542538240401</v>
      </c>
      <c r="DT222" s="187">
        <v>106.753418710061</v>
      </c>
      <c r="DU222" s="187">
        <v>107.468380732271</v>
      </c>
      <c r="DV222" s="187">
        <v>108.14559698747399</v>
      </c>
      <c r="DW222" s="187">
        <v>109.22294746257199</v>
      </c>
      <c r="DX222" s="187">
        <v>108.494062469507</v>
      </c>
      <c r="DY222" s="187">
        <v>108.782465117207</v>
      </c>
      <c r="DZ222" s="113">
        <v>5363</v>
      </c>
      <c r="EA222" s="113">
        <v>5510</v>
      </c>
      <c r="EB222" s="113">
        <v>5627</v>
      </c>
      <c r="EC222" s="113">
        <v>5732</v>
      </c>
      <c r="ED222" s="113">
        <v>5809</v>
      </c>
      <c r="EE222" s="113">
        <v>5875</v>
      </c>
      <c r="EF222" s="113">
        <v>6049</v>
      </c>
      <c r="EG222" s="113">
        <v>6052</v>
      </c>
      <c r="EH222" s="113">
        <v>6100</v>
      </c>
      <c r="EI222" s="112">
        <v>1442.8359127354099</v>
      </c>
      <c r="EJ222" s="112">
        <v>1554.21615245009</v>
      </c>
      <c r="EK222" s="112">
        <v>2196.3591611871302</v>
      </c>
      <c r="EL222" s="112">
        <v>2314.5230286113101</v>
      </c>
      <c r="EM222" s="112">
        <v>1785.6877259425</v>
      </c>
      <c r="EN222" s="112">
        <v>1569.3290212766001</v>
      </c>
      <c r="EO222" s="112">
        <v>2441.1697801289502</v>
      </c>
      <c r="EP222" s="112">
        <v>3628.6781229345702</v>
      </c>
      <c r="EQ222" s="114">
        <v>7806.2952459016396</v>
      </c>
    </row>
    <row r="223" spans="1:147" x14ac:dyDescent="0.25">
      <c r="A223" s="110" t="s">
        <v>213</v>
      </c>
      <c r="B223" s="110">
        <v>5925</v>
      </c>
      <c r="C223" s="110"/>
      <c r="D223" s="185">
        <v>1218.39950638852</v>
      </c>
      <c r="E223" s="185">
        <v>-43.130378843575699</v>
      </c>
      <c r="F223" s="185">
        <v>100</v>
      </c>
      <c r="G223" s="185">
        <v>3.8218691413632402</v>
      </c>
      <c r="H223" s="185">
        <v>4.6345209524110196</v>
      </c>
      <c r="I223" s="185">
        <v>176.26703642434401</v>
      </c>
      <c r="J223" s="185">
        <v>433.39115337217299</v>
      </c>
      <c r="K223" s="185">
        <v>201.70495682386399</v>
      </c>
      <c r="L223" s="185">
        <v>464.42956621263897</v>
      </c>
      <c r="M223" s="185">
        <v>10.1383461457255</v>
      </c>
      <c r="N223" s="185">
        <v>-2.1005588063002301</v>
      </c>
      <c r="O223" s="185">
        <v>21.0898535555901</v>
      </c>
      <c r="P223" s="185">
        <v>6.9134567283641797</v>
      </c>
      <c r="Q223" s="185">
        <v>3.0806408446639102</v>
      </c>
      <c r="R223" s="185">
        <v>19.289779502137101</v>
      </c>
      <c r="S223" s="185">
        <v>10.7595140203443</v>
      </c>
      <c r="T223" s="185">
        <v>19.048071643867601</v>
      </c>
      <c r="U223" s="185">
        <v>22.904280428000099</v>
      </c>
      <c r="V223" s="186">
        <v>0.91748522936112997</v>
      </c>
      <c r="W223" s="186">
        <v>13.2192177062269</v>
      </c>
      <c r="X223" s="186">
        <v>43.030702622840003</v>
      </c>
      <c r="Y223" s="186">
        <v>75.928608139590693</v>
      </c>
      <c r="Z223" s="186">
        <v>48.583965949326803</v>
      </c>
      <c r="AA223" s="186">
        <v>11.940024313142301</v>
      </c>
      <c r="AB223" s="186">
        <v>2.7066611127324598</v>
      </c>
      <c r="AC223" s="186">
        <v>10.4468726640465</v>
      </c>
      <c r="AD223" s="186">
        <v>6.0122530697454204</v>
      </c>
      <c r="AE223" s="186">
        <v>44.996260118534003</v>
      </c>
      <c r="AF223" s="186">
        <v>48.706308450285199</v>
      </c>
      <c r="AG223" s="186">
        <v>40.349574036883197</v>
      </c>
      <c r="AH223" s="186">
        <v>131.051411666078</v>
      </c>
      <c r="AI223" s="186">
        <v>181.04434248237001</v>
      </c>
      <c r="AJ223" s="186">
        <v>152.486548851967</v>
      </c>
      <c r="AK223" s="186">
        <v>128.60863522184201</v>
      </c>
      <c r="AL223" s="186">
        <v>124.367692658675</v>
      </c>
      <c r="AM223" s="186">
        <v>125.907543977771</v>
      </c>
      <c r="AN223" s="186">
        <v>-0.26993602570186398</v>
      </c>
      <c r="AO223" s="186">
        <v>-0.62119104326793295</v>
      </c>
      <c r="AP223" s="186">
        <v>-1.19019505350904</v>
      </c>
      <c r="AQ223" s="186">
        <v>-1.88809432590226</v>
      </c>
      <c r="AR223" s="186">
        <v>-0.93792514262489601</v>
      </c>
      <c r="AS223" s="186">
        <v>-0.68862925461548097</v>
      </c>
      <c r="AT223" s="186">
        <v>-0.44521797626394999</v>
      </c>
      <c r="AU223" s="186">
        <v>-0.96045630122211101</v>
      </c>
      <c r="AV223" s="186">
        <v>-1.0456056010419099</v>
      </c>
      <c r="AW223" s="186">
        <v>4.4026371500430299</v>
      </c>
      <c r="AX223" s="186">
        <v>3.5252954699091799</v>
      </c>
      <c r="AY223" s="186">
        <v>2.04999801308916</v>
      </c>
      <c r="AZ223" s="186">
        <v>1.8461663290989001</v>
      </c>
      <c r="BA223" s="186">
        <v>7.8431151066810303</v>
      </c>
      <c r="BB223" s="186">
        <v>7.0241117234318704</v>
      </c>
      <c r="BC223" s="186">
        <v>6.7642957591081503</v>
      </c>
      <c r="BD223" s="186">
        <v>6.5728891797003204</v>
      </c>
      <c r="BE223" s="186">
        <v>4.8199947325832104</v>
      </c>
      <c r="BF223" s="187">
        <v>105.78177073486999</v>
      </c>
      <c r="BG223" s="187">
        <v>94.120281217807602</v>
      </c>
      <c r="BH223" s="187">
        <v>121.72804506309799</v>
      </c>
      <c r="BI223" s="187">
        <v>103.283562052471</v>
      </c>
      <c r="BJ223" s="187">
        <v>94.607000027988207</v>
      </c>
      <c r="BK223" s="187">
        <v>113.092751846097</v>
      </c>
      <c r="BL223" s="187">
        <v>103.68066596806401</v>
      </c>
      <c r="BM223" s="187">
        <v>113.013078192508</v>
      </c>
      <c r="BN223" s="187">
        <v>120.538071237303</v>
      </c>
      <c r="BO223" s="186">
        <v>1855.39960989154</v>
      </c>
      <c r="BP223" s="186">
        <v>503.39708080733197</v>
      </c>
      <c r="BQ223" s="186">
        <v>100</v>
      </c>
      <c r="BR223" s="186">
        <v>32.797583559577099</v>
      </c>
      <c r="BS223" s="186">
        <v>18.955492456672101</v>
      </c>
      <c r="BT223" s="186">
        <v>22.571295859868801</v>
      </c>
      <c r="BU223" s="186">
        <v>29.769090927335299</v>
      </c>
      <c r="BV223" s="186">
        <v>26.760660605489399</v>
      </c>
      <c r="BW223" s="186">
        <v>91.572891742402504</v>
      </c>
      <c r="BX223" s="186">
        <v>13.7614305963401</v>
      </c>
      <c r="BY223" s="186">
        <v>8.3641011750294094</v>
      </c>
      <c r="BZ223" s="186">
        <v>11.331147349034101</v>
      </c>
      <c r="CA223" s="186">
        <v>9.7421298241738796</v>
      </c>
      <c r="CB223" s="186">
        <v>8.0932462568489907</v>
      </c>
      <c r="CC223" s="186">
        <v>10.131474404716499</v>
      </c>
      <c r="CD223" s="186">
        <v>12.517008131121401</v>
      </c>
      <c r="CE223" s="186">
        <v>12.389444093939</v>
      </c>
      <c r="CF223" s="186">
        <v>15.405403408596699</v>
      </c>
      <c r="CG223" s="186">
        <v>0.908452549578038</v>
      </c>
      <c r="CH223" s="186">
        <v>3.8518362933180699</v>
      </c>
      <c r="CI223" s="186">
        <v>14.8317945667026</v>
      </c>
      <c r="CJ223" s="186">
        <v>42.959174887424098</v>
      </c>
      <c r="CK223" s="186">
        <v>48.537211087879399</v>
      </c>
      <c r="CL223" s="186">
        <v>49.704113875582699</v>
      </c>
      <c r="CM223" s="186">
        <v>48.238923980630901</v>
      </c>
      <c r="CN223" s="186">
        <v>44.130357979394297</v>
      </c>
      <c r="CO223" s="186">
        <v>19.905734274449799</v>
      </c>
      <c r="CP223" s="113">
        <v>50.532346776488303</v>
      </c>
      <c r="CQ223" s="113">
        <v>49.632974269186697</v>
      </c>
      <c r="CR223" s="113">
        <v>46.598113421536802</v>
      </c>
      <c r="CS223" s="113">
        <v>60.6562590876743</v>
      </c>
      <c r="CT223" s="113">
        <v>86.820279404257107</v>
      </c>
      <c r="CU223" s="113">
        <v>110.668969876628</v>
      </c>
      <c r="CV223" s="113">
        <v>126.286392887966</v>
      </c>
      <c r="CW223" s="113">
        <v>142.08589172554599</v>
      </c>
      <c r="CX223" s="113">
        <v>140.47661978695501</v>
      </c>
      <c r="CY223" s="186">
        <v>-0.51860943769095003</v>
      </c>
      <c r="CZ223" s="186">
        <v>-0.47645458721890399</v>
      </c>
      <c r="DA223" s="186">
        <v>-0.56702250354241002</v>
      </c>
      <c r="DB223" s="186">
        <v>-0.83867612218035703</v>
      </c>
      <c r="DC223" s="186">
        <v>-0.95350729350993502</v>
      </c>
      <c r="DD223" s="186">
        <v>-1.04567590669181</v>
      </c>
      <c r="DE223" s="186">
        <v>-0.97948880942355698</v>
      </c>
      <c r="DF223" s="186">
        <v>-0.935326704594451</v>
      </c>
      <c r="DG223" s="186">
        <v>-0.80960582989210295</v>
      </c>
      <c r="DH223" s="186">
        <v>4.2362523612561702</v>
      </c>
      <c r="DI223" s="186">
        <v>4.2232053798378502</v>
      </c>
      <c r="DJ223" s="186">
        <v>3.7861104776369898</v>
      </c>
      <c r="DK223" s="186">
        <v>3.3023741124398001</v>
      </c>
      <c r="DL223" s="186">
        <v>3.9475222481753902</v>
      </c>
      <c r="DM223" s="186">
        <v>4.5312017428945</v>
      </c>
      <c r="DN223" s="186">
        <v>5.2496312990582297</v>
      </c>
      <c r="DO223" s="186">
        <v>6.15656297471633</v>
      </c>
      <c r="DP223" s="186">
        <v>6.5530200862162999</v>
      </c>
      <c r="DQ223" s="187">
        <v>109.898042834915</v>
      </c>
      <c r="DR223" s="187">
        <v>103.803830334221</v>
      </c>
      <c r="DS223" s="187">
        <v>107.501467873895</v>
      </c>
      <c r="DT223" s="187">
        <v>105.933414879323</v>
      </c>
      <c r="DU223" s="187">
        <v>103.297479403873</v>
      </c>
      <c r="DV223" s="187">
        <v>104.771939349918</v>
      </c>
      <c r="DW223" s="187">
        <v>106.709792245594</v>
      </c>
      <c r="DX223" s="187">
        <v>105.593893992793</v>
      </c>
      <c r="DY223" s="187">
        <v>108.74621620050701</v>
      </c>
      <c r="DZ223" s="113">
        <v>197</v>
      </c>
      <c r="EA223" s="113">
        <v>197</v>
      </c>
      <c r="EB223" s="113">
        <v>211</v>
      </c>
      <c r="EC223" s="113">
        <v>200</v>
      </c>
      <c r="ED223" s="113">
        <v>195</v>
      </c>
      <c r="EE223" s="113">
        <v>196</v>
      </c>
      <c r="EF223" s="113">
        <v>208</v>
      </c>
      <c r="EG223" s="113">
        <v>201</v>
      </c>
      <c r="EH223" s="113">
        <v>202</v>
      </c>
      <c r="EI223" s="112">
        <v>-3407.7664974619302</v>
      </c>
      <c r="EJ223" s="112">
        <v>-3138.9695431472101</v>
      </c>
      <c r="EK223" s="112">
        <v>-4518.4549763033201</v>
      </c>
      <c r="EL223" s="112">
        <v>1406.165</v>
      </c>
      <c r="EM223" s="112">
        <v>3920.1230769230801</v>
      </c>
      <c r="EN223" s="112">
        <v>3528.7040816326498</v>
      </c>
      <c r="EO223" s="112">
        <v>2449.7596153846198</v>
      </c>
      <c r="EP223" s="112">
        <v>2558.5074626865699</v>
      </c>
      <c r="EQ223" s="114">
        <v>1711.99504950495</v>
      </c>
    </row>
    <row r="224" spans="1:147" ht="25.5" x14ac:dyDescent="0.25">
      <c r="A224" s="110" t="s">
        <v>212</v>
      </c>
      <c r="B224" s="110">
        <v>5529</v>
      </c>
      <c r="C224" s="110"/>
      <c r="D224" s="185">
        <v>100</v>
      </c>
      <c r="E224" s="185">
        <v>2204.0602720209599</v>
      </c>
      <c r="F224" s="185">
        <v>8.6716098796454109</v>
      </c>
      <c r="G224" s="185">
        <v>7062.7110498928696</v>
      </c>
      <c r="H224" s="185">
        <v>197.04300846079099</v>
      </c>
      <c r="I224" s="185">
        <v>-7357.4047058823598</v>
      </c>
      <c r="J224" s="185">
        <v>-27.9846012058672</v>
      </c>
      <c r="K224" s="185">
        <v>124.115047335928</v>
      </c>
      <c r="L224" s="185">
        <v>38.322147605207803</v>
      </c>
      <c r="M224" s="185">
        <v>26.848924701422199</v>
      </c>
      <c r="N224" s="185">
        <v>15.5814254212543</v>
      </c>
      <c r="O224" s="185">
        <v>1.73209573866502</v>
      </c>
      <c r="P224" s="185">
        <v>18.161578809831902</v>
      </c>
      <c r="Q224" s="185">
        <v>7.13495626896768</v>
      </c>
      <c r="R224" s="185">
        <v>-7.5309393744407904</v>
      </c>
      <c r="S224" s="185">
        <v>-2.8381514022593302</v>
      </c>
      <c r="T224" s="185">
        <v>2.7311941144777898</v>
      </c>
      <c r="U224" s="185">
        <v>2.9931776996055901</v>
      </c>
      <c r="V224" s="186">
        <v>0</v>
      </c>
      <c r="W224" s="186">
        <v>0.83046850467911304</v>
      </c>
      <c r="X224" s="186">
        <v>19.5521139931469</v>
      </c>
      <c r="Y224" s="186">
        <v>0.31322974735144599</v>
      </c>
      <c r="Z224" s="186">
        <v>3.7528959866449298</v>
      </c>
      <c r="AA224" s="186">
        <v>9.50993283581964E-2</v>
      </c>
      <c r="AB224" s="186">
        <v>10.2296327685387</v>
      </c>
      <c r="AC224" s="186">
        <v>2.2122810128813302</v>
      </c>
      <c r="AD224" s="186">
        <v>7.45154890684812</v>
      </c>
      <c r="AE224" s="186">
        <v>102.76479601060799</v>
      </c>
      <c r="AF224" s="186">
        <v>94.258848141909795</v>
      </c>
      <c r="AG224" s="186">
        <v>84.396770404725203</v>
      </c>
      <c r="AH224" s="186">
        <v>51.513953837252501</v>
      </c>
      <c r="AI224" s="186">
        <v>49.8130789372794</v>
      </c>
      <c r="AJ224" s="186">
        <v>51.018705669245499</v>
      </c>
      <c r="AK224" s="186">
        <v>45.018621135029697</v>
      </c>
      <c r="AL224" s="186">
        <v>45.057079786362898</v>
      </c>
      <c r="AM224" s="186">
        <v>37.522656169135097</v>
      </c>
      <c r="AN224" s="186">
        <v>1.3738317482863001</v>
      </c>
      <c r="AO224" s="186">
        <v>1.40205322452602</v>
      </c>
      <c r="AP224" s="186">
        <v>1.43632741274061</v>
      </c>
      <c r="AQ224" s="186">
        <v>0.81001402186883198</v>
      </c>
      <c r="AR224" s="186">
        <v>0.35918671566844002</v>
      </c>
      <c r="AS224" s="186">
        <v>0.17779758011816399</v>
      </c>
      <c r="AT224" s="186">
        <v>-3.3996124659816198E-4</v>
      </c>
      <c r="AU224" s="186">
        <v>-0.21626443610365201</v>
      </c>
      <c r="AV224" s="186">
        <v>-0.24565827157640699</v>
      </c>
      <c r="AW224" s="186">
        <v>5.9259669229895398</v>
      </c>
      <c r="AX224" s="186">
        <v>5.8709105255247396</v>
      </c>
      <c r="AY224" s="186">
        <v>9.3322817540017091</v>
      </c>
      <c r="AZ224" s="186">
        <v>7.0161123960646101</v>
      </c>
      <c r="BA224" s="186">
        <v>7.0633765879694801</v>
      </c>
      <c r="BB224" s="186">
        <v>6.6263853580601699</v>
      </c>
      <c r="BC224" s="186">
        <v>11.175118887213699</v>
      </c>
      <c r="BD224" s="186">
        <v>7.1229838783153498</v>
      </c>
      <c r="BE224" s="186">
        <v>7.5115592699668801</v>
      </c>
      <c r="BF224" s="187">
        <v>128.69480613335099</v>
      </c>
      <c r="BG224" s="187">
        <v>112.501813429739</v>
      </c>
      <c r="BH224" s="187">
        <v>94.193980425620495</v>
      </c>
      <c r="BI224" s="187">
        <v>113.578928155697</v>
      </c>
      <c r="BJ224" s="187">
        <v>100.432642928365</v>
      </c>
      <c r="BK224" s="187">
        <v>87.735060130773803</v>
      </c>
      <c r="BL224" s="187">
        <v>87.7088236468053</v>
      </c>
      <c r="BM224" s="187">
        <v>95.594941637980696</v>
      </c>
      <c r="BN224" s="187">
        <v>95.452581938179904</v>
      </c>
      <c r="BO224" s="186">
        <v>175.388925408386</v>
      </c>
      <c r="BP224" s="186">
        <v>217.37171646480201</v>
      </c>
      <c r="BQ224" s="186">
        <v>114.15681612353301</v>
      </c>
      <c r="BR224" s="186">
        <v>216.10788458778401</v>
      </c>
      <c r="BS224" s="186">
        <v>304.420220444893</v>
      </c>
      <c r="BT224" s="186">
        <v>155.93154768685901</v>
      </c>
      <c r="BU224" s="186">
        <v>53.344651974199301</v>
      </c>
      <c r="BV224" s="186">
        <v>110.582360363772</v>
      </c>
      <c r="BW224" s="186">
        <v>11.0073872209774</v>
      </c>
      <c r="BX224" s="186">
        <v>16.184682676307499</v>
      </c>
      <c r="BY224" s="186">
        <v>17.366559988310399</v>
      </c>
      <c r="BZ224" s="186">
        <v>12.4828613907207</v>
      </c>
      <c r="CA224" s="186">
        <v>14.6395953609497</v>
      </c>
      <c r="CB224" s="186">
        <v>14.029531462023099</v>
      </c>
      <c r="CC224" s="186">
        <v>7.1014491277543401</v>
      </c>
      <c r="CD224" s="186">
        <v>3.4343517102053398</v>
      </c>
      <c r="CE224" s="186">
        <v>3.59466005086739</v>
      </c>
      <c r="CF224" s="186">
        <v>0.53561920273776298</v>
      </c>
      <c r="CG224" s="186">
        <v>15.6079960303507</v>
      </c>
      <c r="CH224" s="186">
        <v>14.2352855935998</v>
      </c>
      <c r="CI224" s="186">
        <v>16.709698370958499</v>
      </c>
      <c r="CJ224" s="186">
        <v>8.9506631781386599</v>
      </c>
      <c r="CK224" s="186">
        <v>5.8321369312238396</v>
      </c>
      <c r="CL224" s="186">
        <v>5.3570344856580299</v>
      </c>
      <c r="CM224" s="186">
        <v>7.1680173007099199</v>
      </c>
      <c r="CN224" s="186">
        <v>3.56716035160315</v>
      </c>
      <c r="CO224" s="186">
        <v>4.9452499982509703</v>
      </c>
      <c r="CP224" s="113">
        <v>109.1008593209</v>
      </c>
      <c r="CQ224" s="113">
        <v>105.327411473323</v>
      </c>
      <c r="CR224" s="113">
        <v>103.237248365429</v>
      </c>
      <c r="CS224" s="113">
        <v>91.033229010896406</v>
      </c>
      <c r="CT224" s="113">
        <v>75.631525164982904</v>
      </c>
      <c r="CU224" s="113">
        <v>65.332541616516096</v>
      </c>
      <c r="CV224" s="113">
        <v>55.598337392862</v>
      </c>
      <c r="CW224" s="113">
        <v>48.5200660148571</v>
      </c>
      <c r="CX224" s="113">
        <v>45.472829955748999</v>
      </c>
      <c r="CY224" s="186">
        <v>2.5977589968608599</v>
      </c>
      <c r="CZ224" s="186">
        <v>2.28274852481678</v>
      </c>
      <c r="DA224" s="186">
        <v>2.0082026755474001</v>
      </c>
      <c r="DB224" s="186">
        <v>1.5365889651549201</v>
      </c>
      <c r="DC224" s="186">
        <v>1.0578233645742099</v>
      </c>
      <c r="DD224" s="186">
        <v>0.81467026729614</v>
      </c>
      <c r="DE224" s="186">
        <v>0.53483046049110505</v>
      </c>
      <c r="DF224" s="186">
        <v>0.231304086613772</v>
      </c>
      <c r="DG224" s="186">
        <v>9.0056952979349209E-3</v>
      </c>
      <c r="DH224" s="186">
        <v>6.5528057061054898</v>
      </c>
      <c r="DI224" s="186">
        <v>6.3738388320881203</v>
      </c>
      <c r="DJ224" s="186">
        <v>7.0747935705415603</v>
      </c>
      <c r="DK224" s="186">
        <v>7.0842313184709802</v>
      </c>
      <c r="DL224" s="186">
        <v>7.0107728554529798</v>
      </c>
      <c r="DM224" s="186">
        <v>7.1383980777187901</v>
      </c>
      <c r="DN224" s="186">
        <v>8.2073288640925899</v>
      </c>
      <c r="DO224" s="186">
        <v>7.7999455267201396</v>
      </c>
      <c r="DP224" s="186">
        <v>7.8932085619254</v>
      </c>
      <c r="DQ224" s="187">
        <v>113.933673514757</v>
      </c>
      <c r="DR224" s="187">
        <v>115.307629378001</v>
      </c>
      <c r="DS224" s="187">
        <v>108.010338895869</v>
      </c>
      <c r="DT224" s="187">
        <v>110.001263153742</v>
      </c>
      <c r="DU224" s="187">
        <v>108.786207197614</v>
      </c>
      <c r="DV224" s="187">
        <v>100.78381723102601</v>
      </c>
      <c r="DW224" s="187">
        <v>95.934169181017594</v>
      </c>
      <c r="DX224" s="187">
        <v>96.177907841807198</v>
      </c>
      <c r="DY224" s="187">
        <v>93.154466120486305</v>
      </c>
      <c r="DZ224" s="113">
        <v>540</v>
      </c>
      <c r="EA224" s="113">
        <v>529</v>
      </c>
      <c r="EB224" s="113">
        <v>532</v>
      </c>
      <c r="EC224" s="113">
        <v>560</v>
      </c>
      <c r="ED224" s="113">
        <v>577</v>
      </c>
      <c r="EE224" s="113">
        <v>611</v>
      </c>
      <c r="EF224" s="113">
        <v>615</v>
      </c>
      <c r="EG224" s="113">
        <v>618</v>
      </c>
      <c r="EH224" s="113">
        <v>619</v>
      </c>
      <c r="EI224" s="112">
        <v>-1024.5796296296301</v>
      </c>
      <c r="EJ224" s="112">
        <v>-1704.7410207939499</v>
      </c>
      <c r="EK224" s="112">
        <v>-954.15225563909803</v>
      </c>
      <c r="EL224" s="112">
        <v>-1718.8428571428601</v>
      </c>
      <c r="EM224" s="112">
        <v>-1818.1230502599699</v>
      </c>
      <c r="EN224" s="112">
        <v>-1405.71685761047</v>
      </c>
      <c r="EO224" s="112">
        <v>-873.837398373984</v>
      </c>
      <c r="EP224" s="112">
        <v>-890.28317152103602</v>
      </c>
      <c r="EQ224" s="114">
        <v>-669.82229402261703</v>
      </c>
    </row>
    <row r="225" spans="1:147" x14ac:dyDescent="0.25">
      <c r="A225" s="110" t="s">
        <v>211</v>
      </c>
      <c r="B225" s="110">
        <v>5530</v>
      </c>
      <c r="C225" s="110"/>
      <c r="D225" s="185">
        <v>157.990537414046</v>
      </c>
      <c r="E225" s="185">
        <v>152.54453279671901</v>
      </c>
      <c r="F225" s="185">
        <v>235.788569770815</v>
      </c>
      <c r="G225" s="185">
        <v>83.816883455890604</v>
      </c>
      <c r="H225" s="185">
        <v>38.178649766432201</v>
      </c>
      <c r="I225" s="185">
        <v>3888.7712648782699</v>
      </c>
      <c r="J225" s="185">
        <v>100</v>
      </c>
      <c r="K225" s="185">
        <v>1423.5667857142901</v>
      </c>
      <c r="L225" s="185">
        <v>338.71375614369202</v>
      </c>
      <c r="M225" s="185">
        <v>15.900617575842499</v>
      </c>
      <c r="N225" s="185">
        <v>14.7934941745737</v>
      </c>
      <c r="O225" s="185">
        <v>19.072452330823701</v>
      </c>
      <c r="P225" s="185">
        <v>6.5214541751322104</v>
      </c>
      <c r="Q225" s="185">
        <v>10.100400040327401</v>
      </c>
      <c r="R225" s="185">
        <v>25.330435273236901</v>
      </c>
      <c r="S225" s="185">
        <v>6.6255135265648999</v>
      </c>
      <c r="T225" s="185">
        <v>6.3081480918784996</v>
      </c>
      <c r="U225" s="185">
        <v>12.013939079159099</v>
      </c>
      <c r="V225" s="186">
        <v>11.352711244218201</v>
      </c>
      <c r="W225" s="186">
        <v>10.2185120769063</v>
      </c>
      <c r="X225" s="186">
        <v>9.0868754173429007</v>
      </c>
      <c r="Y225" s="186">
        <v>7.6838376956646499</v>
      </c>
      <c r="Z225" s="186">
        <v>22.736930125167799</v>
      </c>
      <c r="AA225" s="186">
        <v>10.012731946769399</v>
      </c>
      <c r="AB225" s="186">
        <v>2.6144467080433098</v>
      </c>
      <c r="AC225" s="186">
        <v>0.47073212267666498</v>
      </c>
      <c r="AD225" s="186">
        <v>6.8038225585448799</v>
      </c>
      <c r="AE225" s="186">
        <v>168.08462024678801</v>
      </c>
      <c r="AF225" s="186">
        <v>140.81327049168101</v>
      </c>
      <c r="AG225" s="186">
        <v>137.14539366951399</v>
      </c>
      <c r="AH225" s="186">
        <v>133.612812967313</v>
      </c>
      <c r="AI225" s="186">
        <v>145.03126647485399</v>
      </c>
      <c r="AJ225" s="186">
        <v>117.047515285244</v>
      </c>
      <c r="AK225" s="186">
        <v>106.905540445803</v>
      </c>
      <c r="AL225" s="186">
        <v>119.299928528292</v>
      </c>
      <c r="AM225" s="186">
        <v>83.551393906692397</v>
      </c>
      <c r="AN225" s="186">
        <v>2.5962073301914201</v>
      </c>
      <c r="AO225" s="186">
        <v>1.95692550160554</v>
      </c>
      <c r="AP225" s="186">
        <v>1.39343106186784</v>
      </c>
      <c r="AQ225" s="186">
        <v>1.6360886877224201</v>
      </c>
      <c r="AR225" s="186">
        <v>1.2987110733970899</v>
      </c>
      <c r="AS225" s="186">
        <v>0.58387542316826102</v>
      </c>
      <c r="AT225" s="186">
        <v>0.49615302353040103</v>
      </c>
      <c r="AU225" s="186">
        <v>0.31246443241405603</v>
      </c>
      <c r="AV225" s="186">
        <v>1.44519134428785E-2</v>
      </c>
      <c r="AW225" s="186">
        <v>16.378197403380401</v>
      </c>
      <c r="AX225" s="186">
        <v>12.871345121777599</v>
      </c>
      <c r="AY225" s="186">
        <v>12.3703048184686</v>
      </c>
      <c r="AZ225" s="186">
        <v>13.0463243852835</v>
      </c>
      <c r="BA225" s="186">
        <v>10.9386876742395</v>
      </c>
      <c r="BB225" s="186">
        <v>10.407646816779</v>
      </c>
      <c r="BC225" s="186">
        <v>11.644013459727001</v>
      </c>
      <c r="BD225" s="186">
        <v>12.256510631028499</v>
      </c>
      <c r="BE225" s="186">
        <v>9.5072906678767701</v>
      </c>
      <c r="BF225" s="187">
        <v>102.164516921252</v>
      </c>
      <c r="BG225" s="187">
        <v>104.035603590791</v>
      </c>
      <c r="BH225" s="187">
        <v>108.80871765884</v>
      </c>
      <c r="BI225" s="187">
        <v>95.339073625827098</v>
      </c>
      <c r="BJ225" s="187">
        <v>100.46254504935</v>
      </c>
      <c r="BK225" s="187">
        <v>118.35250560368701</v>
      </c>
      <c r="BL225" s="187">
        <v>95.673328456659902</v>
      </c>
      <c r="BM225" s="187">
        <v>94.664798897160296</v>
      </c>
      <c r="BN225" s="187">
        <v>102.58632107267501</v>
      </c>
      <c r="BO225" s="186">
        <v>68.958425074749698</v>
      </c>
      <c r="BP225" s="186">
        <v>72.9743955206078</v>
      </c>
      <c r="BQ225" s="186">
        <v>114.30218975389199</v>
      </c>
      <c r="BR225" s="186">
        <v>223.11904062129099</v>
      </c>
      <c r="BS225" s="186">
        <v>102.837221334251</v>
      </c>
      <c r="BT225" s="186">
        <v>148.54929725143799</v>
      </c>
      <c r="BU225" s="186">
        <v>165.22946000137901</v>
      </c>
      <c r="BV225" s="186">
        <v>166.615604076274</v>
      </c>
      <c r="BW225" s="186">
        <v>207.634643209551</v>
      </c>
      <c r="BX225" s="186">
        <v>18.9051510927256</v>
      </c>
      <c r="BY225" s="186">
        <v>17.968042375391502</v>
      </c>
      <c r="BZ225" s="186">
        <v>18.340463957017299</v>
      </c>
      <c r="CA225" s="186">
        <v>17.144152784044799</v>
      </c>
      <c r="CB225" s="186">
        <v>13.1716850954626</v>
      </c>
      <c r="CC225" s="186">
        <v>15.529082119693999</v>
      </c>
      <c r="CD225" s="186">
        <v>13.7370307513975</v>
      </c>
      <c r="CE225" s="186">
        <v>11.322878896520001</v>
      </c>
      <c r="CF225" s="186">
        <v>12.2622791630173</v>
      </c>
      <c r="CG225" s="186">
        <v>27.811864538427201</v>
      </c>
      <c r="CH225" s="186">
        <v>25.634768807411898</v>
      </c>
      <c r="CI225" s="186">
        <v>17.539935839998801</v>
      </c>
      <c r="CJ225" s="186">
        <v>8.6186053918785905</v>
      </c>
      <c r="CK225" s="186">
        <v>12.9652895960182</v>
      </c>
      <c r="CL225" s="186">
        <v>12.643684880037901</v>
      </c>
      <c r="CM225" s="186">
        <v>10.9279621371291</v>
      </c>
      <c r="CN225" s="186">
        <v>9.2302249128184499</v>
      </c>
      <c r="CO225" s="186">
        <v>8.9620860618419407</v>
      </c>
      <c r="CP225" s="113">
        <v>163.42014108249799</v>
      </c>
      <c r="CQ225" s="113">
        <v>164.83973010987401</v>
      </c>
      <c r="CR225" s="113">
        <v>163.38442368655899</v>
      </c>
      <c r="CS225" s="113">
        <v>149.092626256507</v>
      </c>
      <c r="CT225" s="113">
        <v>144.48321785000701</v>
      </c>
      <c r="CU225" s="113">
        <v>134.18261268151599</v>
      </c>
      <c r="CV225" s="113">
        <v>127.078062797371</v>
      </c>
      <c r="CW225" s="113">
        <v>123.757827035304</v>
      </c>
      <c r="CX225" s="113">
        <v>113.123220411397</v>
      </c>
      <c r="CY225" s="186">
        <v>3.2947195662920201</v>
      </c>
      <c r="CZ225" s="186">
        <v>2.9913663506991099</v>
      </c>
      <c r="DA225" s="186">
        <v>2.5639168322447499</v>
      </c>
      <c r="DB225" s="186">
        <v>2.0831232258736199</v>
      </c>
      <c r="DC225" s="186">
        <v>1.7484275141322001</v>
      </c>
      <c r="DD225" s="186">
        <v>1.3369823809305299</v>
      </c>
      <c r="DE225" s="186">
        <v>1.0424697989782401</v>
      </c>
      <c r="DF225" s="186">
        <v>0.83589872143972799</v>
      </c>
      <c r="DG225" s="186">
        <v>0.52080891309016397</v>
      </c>
      <c r="DH225" s="186">
        <v>16.7268588674611</v>
      </c>
      <c r="DI225" s="186">
        <v>15.569801785664</v>
      </c>
      <c r="DJ225" s="186">
        <v>15.0611087818386</v>
      </c>
      <c r="DK225" s="186">
        <v>14.1528826607626</v>
      </c>
      <c r="DL225" s="186">
        <v>13.000983970269299</v>
      </c>
      <c r="DM225" s="186">
        <v>11.8354530660612</v>
      </c>
      <c r="DN225" s="186">
        <v>11.6058109696444</v>
      </c>
      <c r="DO225" s="186">
        <v>11.599388606043</v>
      </c>
      <c r="DP225" s="186">
        <v>10.893443109685601</v>
      </c>
      <c r="DQ225" s="187">
        <v>105.789893336586</v>
      </c>
      <c r="DR225" s="187">
        <v>105.696633071837</v>
      </c>
      <c r="DS225" s="187">
        <v>106.205899601656</v>
      </c>
      <c r="DT225" s="187">
        <v>105.34565279927099</v>
      </c>
      <c r="DU225" s="187">
        <v>101.956679842564</v>
      </c>
      <c r="DV225" s="187">
        <v>105.29708731471599</v>
      </c>
      <c r="DW225" s="187">
        <v>103.27771405002299</v>
      </c>
      <c r="DX225" s="187">
        <v>100.562535775231</v>
      </c>
      <c r="DY225" s="187">
        <v>101.92604028980899</v>
      </c>
      <c r="DZ225" s="113">
        <v>501</v>
      </c>
      <c r="EA225" s="113">
        <v>524</v>
      </c>
      <c r="EB225" s="113">
        <v>533</v>
      </c>
      <c r="EC225" s="113">
        <v>534</v>
      </c>
      <c r="ED225" s="113">
        <v>543</v>
      </c>
      <c r="EE225" s="113">
        <v>561</v>
      </c>
      <c r="EF225" s="113">
        <v>563</v>
      </c>
      <c r="EG225" s="113">
        <v>567</v>
      </c>
      <c r="EH225" s="113">
        <v>575</v>
      </c>
      <c r="EI225" s="112">
        <v>6153.1297405189598</v>
      </c>
      <c r="EJ225" s="112">
        <v>5606.9332061068699</v>
      </c>
      <c r="EK225" s="112">
        <v>4930.4709193245799</v>
      </c>
      <c r="EL225" s="112">
        <v>4986.7172284644203</v>
      </c>
      <c r="EM225" s="112">
        <v>5854.1068139963199</v>
      </c>
      <c r="EN225" s="112">
        <v>4130.3083778966102</v>
      </c>
      <c r="EO225" s="112">
        <v>3713.40497335702</v>
      </c>
      <c r="EP225" s="112">
        <v>3360.4021164021201</v>
      </c>
      <c r="EQ225" s="114">
        <v>2751.7269565217398</v>
      </c>
    </row>
    <row r="226" spans="1:147" x14ac:dyDescent="0.25">
      <c r="A226" s="110" t="s">
        <v>209</v>
      </c>
      <c r="B226" s="110">
        <v>5588</v>
      </c>
      <c r="C226" s="110"/>
      <c r="D226" s="185">
        <v>204.83437468315299</v>
      </c>
      <c r="E226" s="185">
        <v>162.174374471363</v>
      </c>
      <c r="F226" s="185">
        <v>256.52076079724799</v>
      </c>
      <c r="G226" s="185">
        <v>235.222757915736</v>
      </c>
      <c r="H226" s="185">
        <v>-119.88760644983</v>
      </c>
      <c r="I226" s="185">
        <v>24.438997390718399</v>
      </c>
      <c r="J226" s="185">
        <v>-2.44780621833312</v>
      </c>
      <c r="K226" s="185">
        <v>2.8690439913271302</v>
      </c>
      <c r="L226" s="185">
        <v>-9.2212557791131893</v>
      </c>
      <c r="M226" s="185">
        <v>4.4789491416182097</v>
      </c>
      <c r="N226" s="185">
        <v>2.92484967291269</v>
      </c>
      <c r="O226" s="185">
        <v>7.8762691605479898</v>
      </c>
      <c r="P226" s="185">
        <v>7.9510620378848698</v>
      </c>
      <c r="Q226" s="185">
        <v>-9.22503465776132</v>
      </c>
      <c r="R226" s="185">
        <v>5.54885281674611</v>
      </c>
      <c r="S226" s="185">
        <v>-0.84377240392282704</v>
      </c>
      <c r="T226" s="185">
        <v>0.76104677390686504</v>
      </c>
      <c r="U226" s="185">
        <v>-0.64444543991221803</v>
      </c>
      <c r="V226" s="186">
        <v>3.25415216396105</v>
      </c>
      <c r="W226" s="186">
        <v>3.01248479616762</v>
      </c>
      <c r="X226" s="186">
        <v>3.2254321297567099</v>
      </c>
      <c r="Y226" s="186">
        <v>3.8443436637865802</v>
      </c>
      <c r="Z226" s="186">
        <v>6.8050895535768401</v>
      </c>
      <c r="AA226" s="186">
        <v>20.381738045720699</v>
      </c>
      <c r="AB226" s="186">
        <v>25.478884249071001</v>
      </c>
      <c r="AC226" s="186">
        <v>21.0968928776574</v>
      </c>
      <c r="AD226" s="186">
        <v>7.5604168100934199</v>
      </c>
      <c r="AE226" s="186">
        <v>2.4407688791990002E-2</v>
      </c>
      <c r="AF226" s="186">
        <v>34.754262567387997</v>
      </c>
      <c r="AG226" s="186">
        <v>33.178778768435798</v>
      </c>
      <c r="AH226" s="186">
        <v>32.349700297699002</v>
      </c>
      <c r="AI226" s="186">
        <v>34.930623822480399</v>
      </c>
      <c r="AJ226" s="186">
        <v>32.001369814406097</v>
      </c>
      <c r="AK226" s="186">
        <v>124.242360682521</v>
      </c>
      <c r="AL226" s="186">
        <v>121.633189243506</v>
      </c>
      <c r="AM226" s="186">
        <v>71.902662617727202</v>
      </c>
      <c r="AN226" s="186">
        <v>-0.37147835197915202</v>
      </c>
      <c r="AO226" s="186">
        <v>-0.50907121687089196</v>
      </c>
      <c r="AP226" s="186">
        <v>0.28277656554206498</v>
      </c>
      <c r="AQ226" s="186">
        <v>0.14223920719958699</v>
      </c>
      <c r="AR226" s="186">
        <v>-4.0994808483155697E-2</v>
      </c>
      <c r="AS226" s="186">
        <v>-1.7715481554083501</v>
      </c>
      <c r="AT226" s="186">
        <v>0.88980317691006205</v>
      </c>
      <c r="AU226" s="186">
        <v>1.16188012174295</v>
      </c>
      <c r="AV226" s="186">
        <v>0.72756329388839103</v>
      </c>
      <c r="AW226" s="186">
        <v>0.85685445147546202</v>
      </c>
      <c r="AX226" s="186">
        <v>0.70105511533308196</v>
      </c>
      <c r="AY226" s="186">
        <v>2.5813545475525101</v>
      </c>
      <c r="AZ226" s="186">
        <v>1.4135962968045099</v>
      </c>
      <c r="BA226" s="186">
        <v>1.91802590346421</v>
      </c>
      <c r="BB226" s="186">
        <v>-0.39100866823602098</v>
      </c>
      <c r="BC226" s="186">
        <v>2.4645396191745199</v>
      </c>
      <c r="BD226" s="186">
        <v>3.0365689092425798</v>
      </c>
      <c r="BE226" s="186">
        <v>12.713266357582</v>
      </c>
      <c r="BF226" s="187">
        <v>103.35982685788299</v>
      </c>
      <c r="BG226" s="187">
        <v>101.744637914924</v>
      </c>
      <c r="BH226" s="187">
        <v>105.907178071424</v>
      </c>
      <c r="BI226" s="187">
        <v>107.157826044508</v>
      </c>
      <c r="BJ226" s="187">
        <v>89.940953278884095</v>
      </c>
      <c r="BK226" s="187">
        <v>104.349624712115</v>
      </c>
      <c r="BL226" s="187">
        <v>97.638601261342799</v>
      </c>
      <c r="BM226" s="187">
        <v>98.8986218105549</v>
      </c>
      <c r="BN226" s="187">
        <v>88.786177064580798</v>
      </c>
      <c r="BO226" s="186">
        <v>204.02770064392101</v>
      </c>
      <c r="BP226" s="186">
        <v>135.80201201545501</v>
      </c>
      <c r="BQ226" s="186">
        <v>81.264936270442007</v>
      </c>
      <c r="BR226" s="186">
        <v>214.00460860086901</v>
      </c>
      <c r="BS226" s="186">
        <v>85.287733400398693</v>
      </c>
      <c r="BT226" s="186">
        <v>42.891994297725603</v>
      </c>
      <c r="BU226" s="186">
        <v>18.0360177716517</v>
      </c>
      <c r="BV226" s="186">
        <v>5.5664280822730303</v>
      </c>
      <c r="BW226" s="186">
        <v>-4.1161347289948997</v>
      </c>
      <c r="BX226" s="186">
        <v>9.8404222045038399</v>
      </c>
      <c r="BY226" s="186">
        <v>6.5613832118981703</v>
      </c>
      <c r="BZ226" s="186">
        <v>3.1498300175146299</v>
      </c>
      <c r="CA226" s="186">
        <v>5.8484520062964904</v>
      </c>
      <c r="CB226" s="186">
        <v>3.0405289688077302</v>
      </c>
      <c r="CC226" s="186">
        <v>3.26088598208946</v>
      </c>
      <c r="CD226" s="186">
        <v>2.5310541618266602</v>
      </c>
      <c r="CE226" s="186">
        <v>1.04723951250481</v>
      </c>
      <c r="CF226" s="186">
        <v>-0.77503188852118698</v>
      </c>
      <c r="CG226" s="186">
        <v>5.68105190195259</v>
      </c>
      <c r="CH226" s="186">
        <v>5.7405839010335704</v>
      </c>
      <c r="CI226" s="186">
        <v>4.6030996301722196</v>
      </c>
      <c r="CJ226" s="186">
        <v>3.3830998198325699</v>
      </c>
      <c r="CK226" s="186">
        <v>4.0816056139775503</v>
      </c>
      <c r="CL226" s="186">
        <v>7.8621088141423501</v>
      </c>
      <c r="CM226" s="186">
        <v>12.9067871067623</v>
      </c>
      <c r="CN226" s="186">
        <v>16.273569002388101</v>
      </c>
      <c r="CO226" s="186">
        <v>16.203570066988998</v>
      </c>
      <c r="CP226" s="113">
        <v>2.2292887233390801E-2</v>
      </c>
      <c r="CQ226" s="113">
        <v>6.9471382083269502</v>
      </c>
      <c r="CR226" s="113">
        <v>13.937697356749799</v>
      </c>
      <c r="CS226" s="113">
        <v>20.244723637174499</v>
      </c>
      <c r="CT226" s="113">
        <v>27.2916036664008</v>
      </c>
      <c r="CU226" s="113">
        <v>33.420550094996202</v>
      </c>
      <c r="CV226" s="113">
        <v>50.830524089417203</v>
      </c>
      <c r="CW226" s="113">
        <v>68.461092425599205</v>
      </c>
      <c r="CX226" s="113">
        <v>76.586808472418696</v>
      </c>
      <c r="CY226" s="186">
        <v>-0.67735374384166702</v>
      </c>
      <c r="CZ226" s="186">
        <v>-0.68864752674649499</v>
      </c>
      <c r="DA226" s="186">
        <v>-0.44920276107997997</v>
      </c>
      <c r="DB226" s="186">
        <v>-0.25217923797436798</v>
      </c>
      <c r="DC226" s="186">
        <v>-9.5130409274402805E-2</v>
      </c>
      <c r="DD226" s="186">
        <v>-0.37304066270595398</v>
      </c>
      <c r="DE226" s="186">
        <v>-9.90073468649805E-2</v>
      </c>
      <c r="DF226" s="186">
        <v>6.68987693104999E-2</v>
      </c>
      <c r="DG226" s="186">
        <v>0.22359840203678699</v>
      </c>
      <c r="DH226" s="186">
        <v>0.26367925958565902</v>
      </c>
      <c r="DI226" s="186">
        <v>0.24210295845909099</v>
      </c>
      <c r="DJ226" s="186">
        <v>0.78485571316491898</v>
      </c>
      <c r="DK226" s="186">
        <v>1.0938176524166201</v>
      </c>
      <c r="DL226" s="186">
        <v>1.49703532379172</v>
      </c>
      <c r="DM226" s="186">
        <v>1.2467759215726799</v>
      </c>
      <c r="DN226" s="186">
        <v>1.5967225682724799</v>
      </c>
      <c r="DO226" s="186">
        <v>1.6694759850218299</v>
      </c>
      <c r="DP226" s="186">
        <v>4.59231220174384</v>
      </c>
      <c r="DQ226" s="187">
        <v>109.768748115991</v>
      </c>
      <c r="DR226" s="187">
        <v>105.96658946582301</v>
      </c>
      <c r="DS226" s="187">
        <v>101.953190205411</v>
      </c>
      <c r="DT226" s="187">
        <v>104.714733893285</v>
      </c>
      <c r="DU226" s="187">
        <v>101.469649092898</v>
      </c>
      <c r="DV226" s="187">
        <v>101.668449817178</v>
      </c>
      <c r="DW226" s="187">
        <v>100.84236068977501</v>
      </c>
      <c r="DX226" s="187">
        <v>99.447729264412004</v>
      </c>
      <c r="DY226" s="187">
        <v>95.107891910679598</v>
      </c>
      <c r="DZ226" s="113">
        <v>1416</v>
      </c>
      <c r="EA226" s="113">
        <v>1454</v>
      </c>
      <c r="EB226" s="113">
        <v>1485</v>
      </c>
      <c r="EC226" s="113">
        <v>1473</v>
      </c>
      <c r="ED226" s="113">
        <v>1480</v>
      </c>
      <c r="EE226" s="113">
        <v>1507</v>
      </c>
      <c r="EF226" s="113">
        <v>1532</v>
      </c>
      <c r="EG226" s="113">
        <v>1538</v>
      </c>
      <c r="EH226" s="113">
        <v>1545</v>
      </c>
      <c r="EI226" s="112">
        <v>-9849.1532485875705</v>
      </c>
      <c r="EJ226" s="112">
        <v>-9693.2785419532302</v>
      </c>
      <c r="EK226" s="112">
        <v>-9922.1037037037004</v>
      </c>
      <c r="EL226" s="112">
        <v>-10416.890699253199</v>
      </c>
      <c r="EM226" s="112">
        <v>-9005.9513513513502</v>
      </c>
      <c r="EN226" s="112">
        <v>-7397.6131386861298</v>
      </c>
      <c r="EO226" s="112">
        <v>-4459.9020887728502</v>
      </c>
      <c r="EP226" s="112">
        <v>-2386.9395318595598</v>
      </c>
      <c r="EQ226" s="114">
        <v>-1592.12556634304</v>
      </c>
    </row>
    <row r="227" spans="1:147" x14ac:dyDescent="0.25">
      <c r="A227" s="110" t="s">
        <v>208</v>
      </c>
      <c r="B227" s="110">
        <v>5822</v>
      </c>
      <c r="C227" s="110"/>
      <c r="D227" s="185">
        <v>55.463322198094097</v>
      </c>
      <c r="E227" s="185">
        <v>104.74388044881</v>
      </c>
      <c r="F227" s="185">
        <v>69.5945994856787</v>
      </c>
      <c r="G227" s="185">
        <v>158.09717313295499</v>
      </c>
      <c r="H227" s="185">
        <v>141.45186936216101</v>
      </c>
      <c r="I227" s="185">
        <v>103.91957434060799</v>
      </c>
      <c r="J227" s="185">
        <v>71.041453208343697</v>
      </c>
      <c r="K227" s="185">
        <v>83.228622253753102</v>
      </c>
      <c r="L227" s="185">
        <v>154.660710033958</v>
      </c>
      <c r="M227" s="185">
        <v>8.3759808813748595</v>
      </c>
      <c r="N227" s="185">
        <v>16.8424575628155</v>
      </c>
      <c r="O227" s="185">
        <v>12.1123054451578</v>
      </c>
      <c r="P227" s="185">
        <v>18.1075718538487</v>
      </c>
      <c r="Q227" s="185">
        <v>15.3952927958555</v>
      </c>
      <c r="R227" s="185">
        <v>11.936465642091999</v>
      </c>
      <c r="S227" s="185">
        <v>8.8773220967461697</v>
      </c>
      <c r="T227" s="185">
        <v>10.637320399120499</v>
      </c>
      <c r="U227" s="185">
        <v>14.020442270794399</v>
      </c>
      <c r="V227" s="186">
        <v>15.782618872939</v>
      </c>
      <c r="W227" s="186">
        <v>16.7448079049584</v>
      </c>
      <c r="X227" s="186">
        <v>19.076696326082601</v>
      </c>
      <c r="Y227" s="186">
        <v>12.585377823127599</v>
      </c>
      <c r="Z227" s="186">
        <v>14.315834382608999</v>
      </c>
      <c r="AA227" s="186">
        <v>12.7653606716694</v>
      </c>
      <c r="AB227" s="186">
        <v>12.7563617020745</v>
      </c>
      <c r="AC227" s="186">
        <v>13.113946999484</v>
      </c>
      <c r="AD227" s="186">
        <v>10.5405613817871</v>
      </c>
      <c r="AE227" s="186">
        <v>141.545840541247</v>
      </c>
      <c r="AF227" s="186">
        <v>102.975044412871</v>
      </c>
      <c r="AG227" s="186">
        <v>90.790222576812297</v>
      </c>
      <c r="AH227" s="186">
        <v>81.112228905455694</v>
      </c>
      <c r="AI227" s="186">
        <v>80.146726200508297</v>
      </c>
      <c r="AJ227" s="186">
        <v>89.651115112061703</v>
      </c>
      <c r="AK227" s="186">
        <v>94.101293245920402</v>
      </c>
      <c r="AL227" s="186">
        <v>89.759087363660697</v>
      </c>
      <c r="AM227" s="186">
        <v>81.857661025978402</v>
      </c>
      <c r="AN227" s="186">
        <v>0.45797092628296099</v>
      </c>
      <c r="AO227" s="186">
        <v>0.21448974373798499</v>
      </c>
      <c r="AP227" s="186">
        <v>0.16261986768011699</v>
      </c>
      <c r="AQ227" s="186">
        <v>-5.6020235670855199E-2</v>
      </c>
      <c r="AR227" s="186">
        <v>0.209924807273976</v>
      </c>
      <c r="AS227" s="186">
        <v>0.221915431883971</v>
      </c>
      <c r="AT227" s="186">
        <v>7.0456623622189102E-2</v>
      </c>
      <c r="AU227" s="186">
        <v>-2.61487737001748E-2</v>
      </c>
      <c r="AV227" s="186">
        <v>-0.10206099120534499</v>
      </c>
      <c r="AW227" s="186">
        <v>4.74841379960304</v>
      </c>
      <c r="AX227" s="186">
        <v>4.5781887734890798</v>
      </c>
      <c r="AY227" s="186">
        <v>4.8027986479320699</v>
      </c>
      <c r="AZ227" s="186">
        <v>4.6563019350583001</v>
      </c>
      <c r="BA227" s="186">
        <v>5.6306769517486401</v>
      </c>
      <c r="BB227" s="186">
        <v>6.3170118736402801</v>
      </c>
      <c r="BC227" s="186">
        <v>5.9088546821057104</v>
      </c>
      <c r="BD227" s="186">
        <v>5.5546000874412798</v>
      </c>
      <c r="BE227" s="186">
        <v>5.3980856558401999</v>
      </c>
      <c r="BF227" s="187">
        <v>104.25956377333399</v>
      </c>
      <c r="BG227" s="187">
        <v>114.25797488089199</v>
      </c>
      <c r="BH227" s="187">
        <v>108.07554051801399</v>
      </c>
      <c r="BI227" s="187">
        <v>115.46710815119199</v>
      </c>
      <c r="BJ227" s="187">
        <v>111.07968910091</v>
      </c>
      <c r="BK227" s="187">
        <v>106.20375175491</v>
      </c>
      <c r="BL227" s="187">
        <v>103.134169008732</v>
      </c>
      <c r="BM227" s="187">
        <v>105.32587862062699</v>
      </c>
      <c r="BN227" s="187">
        <v>109.313865259659</v>
      </c>
      <c r="BO227" s="186">
        <v>144.774004895123</v>
      </c>
      <c r="BP227" s="186">
        <v>125.532294801063</v>
      </c>
      <c r="BQ227" s="186">
        <v>117.81992748299101</v>
      </c>
      <c r="BR227" s="186">
        <v>109.391696005459</v>
      </c>
      <c r="BS227" s="186">
        <v>102.970293469928</v>
      </c>
      <c r="BT227" s="186">
        <v>111.537147760042</v>
      </c>
      <c r="BU227" s="186">
        <v>105.06071384730799</v>
      </c>
      <c r="BV227" s="186">
        <v>109.94254161463699</v>
      </c>
      <c r="BW227" s="186">
        <v>107.922651526428</v>
      </c>
      <c r="BX227" s="186">
        <v>13.179868668146</v>
      </c>
      <c r="BY227" s="186">
        <v>13.5832791154443</v>
      </c>
      <c r="BZ227" s="186">
        <v>14.1149609590128</v>
      </c>
      <c r="CA227" s="186">
        <v>14.593151971261401</v>
      </c>
      <c r="CB227" s="186">
        <v>14.4717132035394</v>
      </c>
      <c r="CC227" s="186">
        <v>14.914432004926599</v>
      </c>
      <c r="CD227" s="186">
        <v>13.3181970050976</v>
      </c>
      <c r="CE227" s="186">
        <v>12.9985579004492</v>
      </c>
      <c r="CF227" s="186">
        <v>12.202402434099699</v>
      </c>
      <c r="CG227" s="186">
        <v>10.7433070724339</v>
      </c>
      <c r="CH227" s="186">
        <v>12.0612195564589</v>
      </c>
      <c r="CI227" s="186">
        <v>13.646736313200201</v>
      </c>
      <c r="CJ227" s="186">
        <v>14.6899998658723</v>
      </c>
      <c r="CK227" s="186">
        <v>15.727660605756499</v>
      </c>
      <c r="CL227" s="186">
        <v>15.1159653404838</v>
      </c>
      <c r="CM227" s="186">
        <v>14.3133488988798</v>
      </c>
      <c r="CN227" s="186">
        <v>13.107904799102</v>
      </c>
      <c r="CO227" s="186">
        <v>12.679719904143701</v>
      </c>
      <c r="CP227" s="113">
        <v>140.30176390806099</v>
      </c>
      <c r="CQ227" s="113">
        <v>128.91823083227399</v>
      </c>
      <c r="CR227" s="113">
        <v>117.48980520700199</v>
      </c>
      <c r="CS227" s="113">
        <v>107.412261844288</v>
      </c>
      <c r="CT227" s="113">
        <v>97.176780563776504</v>
      </c>
      <c r="CU227" s="113">
        <v>88.709087585504705</v>
      </c>
      <c r="CV227" s="113">
        <v>87.083052314314997</v>
      </c>
      <c r="CW227" s="113">
        <v>86.938901079592796</v>
      </c>
      <c r="CX227" s="113">
        <v>87.009367587960895</v>
      </c>
      <c r="CY227" s="186">
        <v>0.96272329374746901</v>
      </c>
      <c r="CZ227" s="186">
        <v>0.61257708672573497</v>
      </c>
      <c r="DA227" s="186">
        <v>0.39925770784228398</v>
      </c>
      <c r="DB227" s="186">
        <v>0.23125293731761901</v>
      </c>
      <c r="DC227" s="186">
        <v>0.18417810114330799</v>
      </c>
      <c r="DD227" s="186">
        <v>0.14892126279081999</v>
      </c>
      <c r="DE227" s="186">
        <v>0.120442489051605</v>
      </c>
      <c r="DF227" s="186">
        <v>8.2959864809021594E-2</v>
      </c>
      <c r="DG227" s="186">
        <v>7.0990437423455496E-2</v>
      </c>
      <c r="DH227" s="186">
        <v>6.3041104890188704</v>
      </c>
      <c r="DI227" s="186">
        <v>5.4643811724047797</v>
      </c>
      <c r="DJ227" s="186">
        <v>4.9858091324191998</v>
      </c>
      <c r="DK227" s="186">
        <v>4.7327696786822004</v>
      </c>
      <c r="DL227" s="186">
        <v>4.8953064719576798</v>
      </c>
      <c r="DM227" s="186">
        <v>5.2053583833714097</v>
      </c>
      <c r="DN227" s="186">
        <v>5.4681936461984701</v>
      </c>
      <c r="DO227" s="186">
        <v>5.6088050080406404</v>
      </c>
      <c r="DP227" s="186">
        <v>5.75291570707794</v>
      </c>
      <c r="DQ227" s="187">
        <v>108.505156596967</v>
      </c>
      <c r="DR227" s="187">
        <v>109.566797570809</v>
      </c>
      <c r="DS227" s="187">
        <v>110.53193547875399</v>
      </c>
      <c r="DT227" s="187">
        <v>111.224356327358</v>
      </c>
      <c r="DU227" s="187">
        <v>110.816321021842</v>
      </c>
      <c r="DV227" s="187">
        <v>110.936072335753</v>
      </c>
      <c r="DW227" s="187">
        <v>108.6607459108</v>
      </c>
      <c r="DX227" s="187">
        <v>108.07622592199201</v>
      </c>
      <c r="DY227" s="187">
        <v>106.975300008662</v>
      </c>
      <c r="DZ227" s="113">
        <v>9131</v>
      </c>
      <c r="EA227" s="113">
        <v>9207</v>
      </c>
      <c r="EB227" s="113">
        <v>9302</v>
      </c>
      <c r="EC227" s="113">
        <v>9301</v>
      </c>
      <c r="ED227" s="113">
        <v>9716</v>
      </c>
      <c r="EE227" s="113">
        <v>9971</v>
      </c>
      <c r="EF227" s="113">
        <v>10072</v>
      </c>
      <c r="EG227" s="113">
        <v>10108</v>
      </c>
      <c r="EH227" s="113">
        <v>10258</v>
      </c>
      <c r="EI227" s="112">
        <v>-264.85083780527901</v>
      </c>
      <c r="EJ227" s="112">
        <v>-297.50689692625201</v>
      </c>
      <c r="EK227" s="112">
        <v>-58.442377983229399</v>
      </c>
      <c r="EL227" s="112">
        <v>-382.00204279109801</v>
      </c>
      <c r="EM227" s="112">
        <v>-573.98332647179905</v>
      </c>
      <c r="EN227" s="112">
        <v>-579.137197873834</v>
      </c>
      <c r="EO227" s="112">
        <v>-273.28991262907101</v>
      </c>
      <c r="EP227" s="112">
        <v>-175.807380292837</v>
      </c>
      <c r="EQ227" s="114">
        <v>-408.40456229284501</v>
      </c>
    </row>
    <row r="228" spans="1:147" x14ac:dyDescent="0.25">
      <c r="A228" s="110" t="s">
        <v>207</v>
      </c>
      <c r="B228" s="110">
        <v>5495</v>
      </c>
      <c r="C228" s="110"/>
      <c r="D228" s="185">
        <v>36.082097298435201</v>
      </c>
      <c r="E228" s="185">
        <v>61.038668243757797</v>
      </c>
      <c r="F228" s="185">
        <v>251.69994852290799</v>
      </c>
      <c r="G228" s="185">
        <v>38.712551486068698</v>
      </c>
      <c r="H228" s="185">
        <v>91.348908913378807</v>
      </c>
      <c r="I228" s="185">
        <v>34.088657827446703</v>
      </c>
      <c r="J228" s="185">
        <v>152.72181449384499</v>
      </c>
      <c r="K228" s="185">
        <v>100</v>
      </c>
      <c r="L228" s="185">
        <v>145.30482475372901</v>
      </c>
      <c r="M228" s="185">
        <v>8.7727702604682403</v>
      </c>
      <c r="N228" s="185">
        <v>10.1018862605849</v>
      </c>
      <c r="O228" s="185">
        <v>26.482655033423299</v>
      </c>
      <c r="P228" s="185">
        <v>9.0170443536441098</v>
      </c>
      <c r="Q228" s="185">
        <v>13.165592024840199</v>
      </c>
      <c r="R228" s="185">
        <v>8.1505796212551402</v>
      </c>
      <c r="S228" s="185">
        <v>9.33999139217695</v>
      </c>
      <c r="T228" s="185">
        <v>10.157345350676</v>
      </c>
      <c r="U228" s="185">
        <v>12.7878309384853</v>
      </c>
      <c r="V228" s="186">
        <v>23.533360415562498</v>
      </c>
      <c r="W228" s="186">
        <v>17.214960998988602</v>
      </c>
      <c r="X228" s="186">
        <v>19.5540254941324</v>
      </c>
      <c r="Y228" s="186">
        <v>20.757497479055399</v>
      </c>
      <c r="Z228" s="186">
        <v>14.5158279496323</v>
      </c>
      <c r="AA228" s="186">
        <v>20.992710737479602</v>
      </c>
      <c r="AB228" s="186">
        <v>9.4875773546468398</v>
      </c>
      <c r="AC228" s="186">
        <v>1.9627693368507999</v>
      </c>
      <c r="AD228" s="186">
        <v>9.6543322122805701</v>
      </c>
      <c r="AE228" s="186">
        <v>101.898707698433</v>
      </c>
      <c r="AF228" s="186">
        <v>93.875070700644102</v>
      </c>
      <c r="AG228" s="186">
        <v>80.734440138197897</v>
      </c>
      <c r="AH228" s="186">
        <v>87.663688529604698</v>
      </c>
      <c r="AI228" s="186">
        <v>81.990566593200498</v>
      </c>
      <c r="AJ228" s="186">
        <v>95.067937772085202</v>
      </c>
      <c r="AK228" s="186">
        <v>92.0088157452183</v>
      </c>
      <c r="AL228" s="186">
        <v>87.781827475402494</v>
      </c>
      <c r="AM228" s="186">
        <v>86.892287068200503</v>
      </c>
      <c r="AN228" s="186">
        <v>1.1998722479333399</v>
      </c>
      <c r="AO228" s="186">
        <v>1.0695932345494701</v>
      </c>
      <c r="AP228" s="186">
        <v>0.76170969615321205</v>
      </c>
      <c r="AQ228" s="186">
        <v>0.33548253367452402</v>
      </c>
      <c r="AR228" s="186">
        <v>0.42368035406926402</v>
      </c>
      <c r="AS228" s="186">
        <v>0.29386379010143499</v>
      </c>
      <c r="AT228" s="186">
        <v>1.2770715469473301E-2</v>
      </c>
      <c r="AU228" s="186">
        <v>-0.20066120689337899</v>
      </c>
      <c r="AV228" s="186">
        <v>-0.16502040106767299</v>
      </c>
      <c r="AW228" s="186">
        <v>14.237225117364</v>
      </c>
      <c r="AX228" s="186">
        <v>15.353247272857301</v>
      </c>
      <c r="AY228" s="186">
        <v>11.8701436518854</v>
      </c>
      <c r="AZ228" s="186">
        <v>10.6819794980761</v>
      </c>
      <c r="BA228" s="186">
        <v>6.2035017172795701</v>
      </c>
      <c r="BB228" s="186">
        <v>15.167752567972199</v>
      </c>
      <c r="BC228" s="186">
        <v>14.103996530718099</v>
      </c>
      <c r="BD228" s="186">
        <v>6.8362127352134099</v>
      </c>
      <c r="BE228" s="186">
        <v>7.5561488287282401</v>
      </c>
      <c r="BF228" s="187">
        <v>95.909849791342495</v>
      </c>
      <c r="BG228" s="187">
        <v>95.986082614398299</v>
      </c>
      <c r="BH228" s="187">
        <v>118.16730442392399</v>
      </c>
      <c r="BI228" s="187">
        <v>98.687992691545105</v>
      </c>
      <c r="BJ228" s="187">
        <v>107.974773116469</v>
      </c>
      <c r="BK228" s="187">
        <v>93.700241356597303</v>
      </c>
      <c r="BL228" s="187">
        <v>95.464268673071601</v>
      </c>
      <c r="BM228" s="187">
        <v>103.220976417674</v>
      </c>
      <c r="BN228" s="187">
        <v>105.33707776759201</v>
      </c>
      <c r="BO228" s="186">
        <v>105.88466752035799</v>
      </c>
      <c r="BP228" s="186">
        <v>88.267052900474198</v>
      </c>
      <c r="BQ228" s="186">
        <v>113.242373948775</v>
      </c>
      <c r="BR228" s="186">
        <v>102.715226095243</v>
      </c>
      <c r="BS228" s="186">
        <v>79.281563862850305</v>
      </c>
      <c r="BT228" s="186">
        <v>78.072106259264999</v>
      </c>
      <c r="BU228" s="186">
        <v>86.897568610059295</v>
      </c>
      <c r="BV228" s="186">
        <v>75.555202670403503</v>
      </c>
      <c r="BW228" s="186">
        <v>104.17625177442</v>
      </c>
      <c r="BX228" s="186">
        <v>16.5993815428949</v>
      </c>
      <c r="BY228" s="186">
        <v>14.946017041698701</v>
      </c>
      <c r="BZ228" s="186">
        <v>17.009331913409799</v>
      </c>
      <c r="CA228" s="186">
        <v>17.1883896695293</v>
      </c>
      <c r="CB228" s="186">
        <v>13.9234703112619</v>
      </c>
      <c r="CC228" s="186">
        <v>13.726509448684901</v>
      </c>
      <c r="CD228" s="186">
        <v>13.4914106032149</v>
      </c>
      <c r="CE228" s="186">
        <v>10.002223099054</v>
      </c>
      <c r="CF228" s="186">
        <v>10.762041020571001</v>
      </c>
      <c r="CG228" s="186">
        <v>18.323352476920601</v>
      </c>
      <c r="CH228" s="186">
        <v>19.1663157745344</v>
      </c>
      <c r="CI228" s="186">
        <v>18.855501654226899</v>
      </c>
      <c r="CJ228" s="186">
        <v>20.153577423784999</v>
      </c>
      <c r="CK228" s="186">
        <v>19.194380395101799</v>
      </c>
      <c r="CL228" s="186">
        <v>18.696967665933499</v>
      </c>
      <c r="CM228" s="186">
        <v>17.2417858738356</v>
      </c>
      <c r="CN228" s="186">
        <v>14.1510902716819</v>
      </c>
      <c r="CO228" s="186">
        <v>11.784247018878901</v>
      </c>
      <c r="CP228" s="113">
        <v>94.531252052139095</v>
      </c>
      <c r="CQ228" s="113">
        <v>93.804176649114495</v>
      </c>
      <c r="CR228" s="113">
        <v>89.614898492821496</v>
      </c>
      <c r="CS228" s="113">
        <v>86.910154367980496</v>
      </c>
      <c r="CT228" s="113">
        <v>88.637490767186904</v>
      </c>
      <c r="CU228" s="113">
        <v>87.495486975334998</v>
      </c>
      <c r="CV228" s="113">
        <v>87.284848383627406</v>
      </c>
      <c r="CW228" s="113">
        <v>88.809039198942799</v>
      </c>
      <c r="CX228" s="113">
        <v>88.650939206853806</v>
      </c>
      <c r="CY228" s="186">
        <v>1.80495797565393</v>
      </c>
      <c r="CZ228" s="186">
        <v>1.5046115080192899</v>
      </c>
      <c r="DA228" s="186">
        <v>1.1971193386983301</v>
      </c>
      <c r="DB228" s="186">
        <v>0.912541094847098</v>
      </c>
      <c r="DC228" s="186">
        <v>0.73790347578341897</v>
      </c>
      <c r="DD228" s="186">
        <v>0.56747581205690201</v>
      </c>
      <c r="DE228" s="186">
        <v>0.37373856943512401</v>
      </c>
      <c r="DF228" s="186">
        <v>0.17525524114285801</v>
      </c>
      <c r="DG228" s="186">
        <v>7.4461574024168906E-2</v>
      </c>
      <c r="DH228" s="186">
        <v>12.160349027436601</v>
      </c>
      <c r="DI228" s="186">
        <v>12.686336016786999</v>
      </c>
      <c r="DJ228" s="186">
        <v>11.8483955188231</v>
      </c>
      <c r="DK228" s="186">
        <v>11.6146676844807</v>
      </c>
      <c r="DL228" s="186">
        <v>11.4771953536137</v>
      </c>
      <c r="DM228" s="186">
        <v>11.6995112157659</v>
      </c>
      <c r="DN228" s="186">
        <v>11.543750275144999</v>
      </c>
      <c r="DO228" s="186">
        <v>10.5379948605717</v>
      </c>
      <c r="DP228" s="186">
        <v>9.9068071627248209</v>
      </c>
      <c r="DQ228" s="187">
        <v>106.65982961926299</v>
      </c>
      <c r="DR228" s="187">
        <v>103.911534119723</v>
      </c>
      <c r="DS228" s="187">
        <v>106.789751946175</v>
      </c>
      <c r="DT228" s="187">
        <v>106.936160711273</v>
      </c>
      <c r="DU228" s="187">
        <v>103.288902972581</v>
      </c>
      <c r="DV228" s="187">
        <v>102.663579935058</v>
      </c>
      <c r="DW228" s="187">
        <v>102.37656853323401</v>
      </c>
      <c r="DX228" s="187">
        <v>99.640778532360699</v>
      </c>
      <c r="DY228" s="187">
        <v>100.938419878614</v>
      </c>
      <c r="DZ228" s="113">
        <v>3009</v>
      </c>
      <c r="EA228" s="113">
        <v>3150</v>
      </c>
      <c r="EB228" s="113">
        <v>3241</v>
      </c>
      <c r="EC228" s="113">
        <v>3252</v>
      </c>
      <c r="ED228" s="113">
        <v>3282</v>
      </c>
      <c r="EE228" s="113">
        <v>3283</v>
      </c>
      <c r="EF228" s="113">
        <v>3257</v>
      </c>
      <c r="EG228" s="113">
        <v>3207</v>
      </c>
      <c r="EH228" s="113">
        <v>3210</v>
      </c>
      <c r="EI228" s="112">
        <v>1196.91359255567</v>
      </c>
      <c r="EJ228" s="112">
        <v>1392.9961904761899</v>
      </c>
      <c r="EK228" s="112">
        <v>602.71891391545796</v>
      </c>
      <c r="EL228" s="112">
        <v>1217.36100861009</v>
      </c>
      <c r="EM228" s="112">
        <v>1261.6383302864101</v>
      </c>
      <c r="EN228" s="112">
        <v>1909.51538227231</v>
      </c>
      <c r="EO228" s="112">
        <v>1787.0948725821299</v>
      </c>
      <c r="EP228" s="112">
        <v>1310.0146554412199</v>
      </c>
      <c r="EQ228" s="114">
        <v>1132.57133956386</v>
      </c>
    </row>
    <row r="229" spans="1:147" x14ac:dyDescent="0.25">
      <c r="A229" s="110" t="s">
        <v>206</v>
      </c>
      <c r="B229" s="110">
        <v>5496</v>
      </c>
      <c r="C229" s="110"/>
      <c r="D229" s="185">
        <v>-60.434447342814501</v>
      </c>
      <c r="E229" s="185">
        <v>1206.84078118609</v>
      </c>
      <c r="F229" s="185">
        <v>277.29014421524801</v>
      </c>
      <c r="G229" s="185">
        <v>23.249696477657199</v>
      </c>
      <c r="H229" s="185">
        <v>36.314864530725501</v>
      </c>
      <c r="I229" s="185">
        <v>58.127978024973402</v>
      </c>
      <c r="J229" s="185">
        <v>2560.4579495402099</v>
      </c>
      <c r="K229" s="185">
        <v>126.22629333709099</v>
      </c>
      <c r="L229" s="185">
        <v>325.94685652410698</v>
      </c>
      <c r="M229" s="185">
        <v>-5.2634680125743598</v>
      </c>
      <c r="N229" s="185">
        <v>11.2912255875654</v>
      </c>
      <c r="O229" s="185">
        <v>12.769928810105499</v>
      </c>
      <c r="P229" s="185">
        <v>6.7190574558105798</v>
      </c>
      <c r="Q229" s="185">
        <v>8.5940109208554993</v>
      </c>
      <c r="R229" s="185">
        <v>8.6661784855249095</v>
      </c>
      <c r="S229" s="185">
        <v>8.7749857999646199</v>
      </c>
      <c r="T229" s="185">
        <v>11.970451532016</v>
      </c>
      <c r="U229" s="185">
        <v>15.2876028574182</v>
      </c>
      <c r="V229" s="186">
        <v>7.6416375607760401</v>
      </c>
      <c r="W229" s="186">
        <v>1.0436813942599901</v>
      </c>
      <c r="X229" s="186">
        <v>5.0146939003430298</v>
      </c>
      <c r="Y229" s="186">
        <v>23.653152952194802</v>
      </c>
      <c r="Z229" s="186">
        <v>20.565761043082301</v>
      </c>
      <c r="AA229" s="186">
        <v>15.843106159425499</v>
      </c>
      <c r="AB229" s="186">
        <v>2.2357971820140898</v>
      </c>
      <c r="AC229" s="186">
        <v>10.5289518186389</v>
      </c>
      <c r="AD229" s="186">
        <v>5.58345692833778</v>
      </c>
      <c r="AE229" s="186">
        <v>74.387285856554598</v>
      </c>
      <c r="AF229" s="186">
        <v>59.683309834858903</v>
      </c>
      <c r="AG229" s="186">
        <v>51.947221700576499</v>
      </c>
      <c r="AH229" s="186">
        <v>98.615528810838896</v>
      </c>
      <c r="AI229" s="186">
        <v>105.256951870891</v>
      </c>
      <c r="AJ229" s="186">
        <v>91.681336755302198</v>
      </c>
      <c r="AK229" s="186">
        <v>85.1936154526895</v>
      </c>
      <c r="AL229" s="186">
        <v>81.899726014503699</v>
      </c>
      <c r="AM229" s="186">
        <v>70.931904725880699</v>
      </c>
      <c r="AN229" s="186">
        <v>0.97596602313550995</v>
      </c>
      <c r="AO229" s="186">
        <v>1.1548555283339601</v>
      </c>
      <c r="AP229" s="186">
        <v>9.6308232265090998E-2</v>
      </c>
      <c r="AQ229" s="186">
        <v>0.74644337319090504</v>
      </c>
      <c r="AR229" s="186">
        <v>0.53865297756925001</v>
      </c>
      <c r="AS229" s="186">
        <v>0.82761975616907502</v>
      </c>
      <c r="AT229" s="186">
        <v>0.59894431133802895</v>
      </c>
      <c r="AU229" s="186">
        <v>0.49206406778409301</v>
      </c>
      <c r="AV229" s="186">
        <v>5.8601279884818698E-3</v>
      </c>
      <c r="AW229" s="186">
        <v>8.1415645663914606</v>
      </c>
      <c r="AX229" s="186">
        <v>9.7859314044127803</v>
      </c>
      <c r="AY229" s="186">
        <v>3.8442087964904101</v>
      </c>
      <c r="AZ229" s="186">
        <v>4.9056610176142001</v>
      </c>
      <c r="BA229" s="186">
        <v>5.5816395204813398</v>
      </c>
      <c r="BB229" s="186">
        <v>21.680594396792099</v>
      </c>
      <c r="BC229" s="186">
        <v>9.0049205250414097</v>
      </c>
      <c r="BD229" s="186">
        <v>4.9978774043628</v>
      </c>
      <c r="BE229" s="186">
        <v>3.45728172108995</v>
      </c>
      <c r="BF229" s="187">
        <v>88.944965859601197</v>
      </c>
      <c r="BG229" s="187">
        <v>102.732844707422</v>
      </c>
      <c r="BH229" s="187">
        <v>109.916723054549</v>
      </c>
      <c r="BI229" s="187">
        <v>102.627085925562</v>
      </c>
      <c r="BJ229" s="187">
        <v>100.787387007107</v>
      </c>
      <c r="BK229" s="187">
        <v>88.504265869144405</v>
      </c>
      <c r="BL229" s="187">
        <v>100.37037880906</v>
      </c>
      <c r="BM229" s="187">
        <v>108.066798862433</v>
      </c>
      <c r="BN229" s="187">
        <v>113.42521250599</v>
      </c>
      <c r="BO229" s="186">
        <v>6.39727272233376</v>
      </c>
      <c r="BP229" s="186">
        <v>31.931646135243099</v>
      </c>
      <c r="BQ229" s="186">
        <v>75.023769857367995</v>
      </c>
      <c r="BR229" s="186">
        <v>72.604663580853895</v>
      </c>
      <c r="BS229" s="186">
        <v>54.788187551116799</v>
      </c>
      <c r="BT229" s="186">
        <v>66.842071255518107</v>
      </c>
      <c r="BU229" s="186">
        <v>65.626024143636499</v>
      </c>
      <c r="BV229" s="186">
        <v>60.6220267833408</v>
      </c>
      <c r="BW229" s="186">
        <v>106.171489807179</v>
      </c>
      <c r="BX229" s="186">
        <v>1.4526937809665501</v>
      </c>
      <c r="BY229" s="186">
        <v>4.5325478440292297</v>
      </c>
      <c r="BZ229" s="186">
        <v>6.3170002628377802</v>
      </c>
      <c r="CA229" s="186">
        <v>6.36098099413715</v>
      </c>
      <c r="CB229" s="186">
        <v>7.3112018296538102</v>
      </c>
      <c r="CC229" s="186">
        <v>9.6470731298899004</v>
      </c>
      <c r="CD229" s="186">
        <v>9.15287591148833</v>
      </c>
      <c r="CE229" s="186">
        <v>9.0214261647804204</v>
      </c>
      <c r="CF229" s="186">
        <v>10.820440899914001</v>
      </c>
      <c r="CG229" s="186">
        <v>19.595109740235099</v>
      </c>
      <c r="CH229" s="186">
        <v>13.9293003211027</v>
      </c>
      <c r="CI229" s="186">
        <v>9.3188140636064105</v>
      </c>
      <c r="CJ229" s="186">
        <v>9.6036970533372905</v>
      </c>
      <c r="CK229" s="186">
        <v>12.585185684706</v>
      </c>
      <c r="CL229" s="186">
        <v>14.172779798878199</v>
      </c>
      <c r="CM229" s="186">
        <v>14.004235077498</v>
      </c>
      <c r="CN229" s="186">
        <v>14.8807676101365</v>
      </c>
      <c r="CO229" s="186">
        <v>11.1869896484323</v>
      </c>
      <c r="CP229" s="113">
        <v>51.757821476661299</v>
      </c>
      <c r="CQ229" s="113">
        <v>62.944748769075296</v>
      </c>
      <c r="CR229" s="113">
        <v>63.908925629230801</v>
      </c>
      <c r="CS229" s="113">
        <v>70.529519650529593</v>
      </c>
      <c r="CT229" s="113">
        <v>77.699232321927994</v>
      </c>
      <c r="CU229" s="113">
        <v>81.220735043761806</v>
      </c>
      <c r="CV229" s="113">
        <v>86.101598941644298</v>
      </c>
      <c r="CW229" s="113">
        <v>92.080435917765001</v>
      </c>
      <c r="CX229" s="113">
        <v>86.220850604089193</v>
      </c>
      <c r="CY229" s="186">
        <v>0.35041545292141402</v>
      </c>
      <c r="CZ229" s="186">
        <v>0.698941638434044</v>
      </c>
      <c r="DA229" s="186">
        <v>0.69464113372899206</v>
      </c>
      <c r="DB229" s="186">
        <v>0.76628764936455895</v>
      </c>
      <c r="DC229" s="186">
        <v>0.68234527612864304</v>
      </c>
      <c r="DD229" s="186">
        <v>0.66553815247183001</v>
      </c>
      <c r="DE229" s="186">
        <v>0.55970744519705196</v>
      </c>
      <c r="DF229" s="186">
        <v>0.63857840795075604</v>
      </c>
      <c r="DG229" s="186">
        <v>0.478322766625425</v>
      </c>
      <c r="DH229" s="186">
        <v>5.40425547396626</v>
      </c>
      <c r="DI229" s="186">
        <v>6.9649241073797397</v>
      </c>
      <c r="DJ229" s="186">
        <v>7.0121354952009698</v>
      </c>
      <c r="DK229" s="186">
        <v>6.8181115612114196</v>
      </c>
      <c r="DL229" s="186">
        <v>6.3561537447261198</v>
      </c>
      <c r="DM229" s="186">
        <v>9.3342522308362401</v>
      </c>
      <c r="DN229" s="186">
        <v>9.1792996510570593</v>
      </c>
      <c r="DO229" s="186">
        <v>9.3677829909185508</v>
      </c>
      <c r="DP229" s="186">
        <v>8.8099687325079099</v>
      </c>
      <c r="DQ229" s="187">
        <v>96.524028574227103</v>
      </c>
      <c r="DR229" s="187">
        <v>98.296101344354</v>
      </c>
      <c r="DS229" s="187">
        <v>99.999505903807105</v>
      </c>
      <c r="DT229" s="187">
        <v>100.310115827334</v>
      </c>
      <c r="DU229" s="187">
        <v>101.072409093423</v>
      </c>
      <c r="DV229" s="187">
        <v>100.26070319838099</v>
      </c>
      <c r="DW229" s="187">
        <v>99.834324445894595</v>
      </c>
      <c r="DX229" s="187">
        <v>99.601850548804507</v>
      </c>
      <c r="DY229" s="187">
        <v>101.867248439127</v>
      </c>
      <c r="DZ229" s="113">
        <v>1654</v>
      </c>
      <c r="EA229" s="113">
        <v>1666</v>
      </c>
      <c r="EB229" s="113">
        <v>1653</v>
      </c>
      <c r="EC229" s="113">
        <v>1703</v>
      </c>
      <c r="ED229" s="113">
        <v>1726</v>
      </c>
      <c r="EE229" s="113">
        <v>1747</v>
      </c>
      <c r="EF229" s="113">
        <v>1760</v>
      </c>
      <c r="EG229" s="113">
        <v>1855</v>
      </c>
      <c r="EH229" s="113">
        <v>1890</v>
      </c>
      <c r="EI229" s="112">
        <v>1602.3464328899599</v>
      </c>
      <c r="EJ229" s="112">
        <v>1136.2803121248501</v>
      </c>
      <c r="EK229" s="112">
        <v>749.77616454930399</v>
      </c>
      <c r="EL229" s="112">
        <v>1542.61890780975</v>
      </c>
      <c r="EM229" s="112">
        <v>2121.0469293163401</v>
      </c>
      <c r="EN229" s="112">
        <v>2360.18202633085</v>
      </c>
      <c r="EO229" s="112">
        <v>1977.4306818181799</v>
      </c>
      <c r="EP229" s="112">
        <v>1773.96873315364</v>
      </c>
      <c r="EQ229" s="114">
        <v>1263.42486772487</v>
      </c>
    </row>
    <row r="230" spans="1:147" x14ac:dyDescent="0.25">
      <c r="A230" s="110" t="s">
        <v>205</v>
      </c>
      <c r="B230" s="110">
        <v>5531</v>
      </c>
      <c r="C230" s="110"/>
      <c r="D230" s="185">
        <v>243.54396566017601</v>
      </c>
      <c r="E230" s="185">
        <v>134.77176820284001</v>
      </c>
      <c r="F230" s="185">
        <v>12.829914299797601</v>
      </c>
      <c r="G230" s="185">
        <v>34.805930368149198</v>
      </c>
      <c r="H230" s="185">
        <v>233.056326961792</v>
      </c>
      <c r="I230" s="185">
        <v>128.47889240934501</v>
      </c>
      <c r="J230" s="185">
        <v>74.473788685737006</v>
      </c>
      <c r="K230" s="185">
        <v>100</v>
      </c>
      <c r="L230" s="185">
        <v>80.154194235994694</v>
      </c>
      <c r="M230" s="185">
        <v>10.4740920756087</v>
      </c>
      <c r="N230" s="185">
        <v>19.899674504996401</v>
      </c>
      <c r="O230" s="185">
        <v>8.0779176537990995</v>
      </c>
      <c r="P230" s="185">
        <v>13.7259297064666</v>
      </c>
      <c r="Q230" s="185">
        <v>23.628813534651702</v>
      </c>
      <c r="R230" s="185">
        <v>18.3527872393454</v>
      </c>
      <c r="S230" s="185">
        <v>15.194786006271199</v>
      </c>
      <c r="T230" s="185">
        <v>13.8835488337182</v>
      </c>
      <c r="U230" s="185">
        <v>17.054891046706199</v>
      </c>
      <c r="V230" s="186">
        <v>23.3094412864864</v>
      </c>
      <c r="W230" s="186">
        <v>15.5645467565283</v>
      </c>
      <c r="X230" s="186">
        <v>40.650879290273402</v>
      </c>
      <c r="Y230" s="186">
        <v>35.847634186689099</v>
      </c>
      <c r="Z230" s="186">
        <v>11.7196822060424</v>
      </c>
      <c r="AA230" s="186">
        <v>21.071837947983902</v>
      </c>
      <c r="AB230" s="186">
        <v>25.240791838703601</v>
      </c>
      <c r="AC230" s="186">
        <v>0</v>
      </c>
      <c r="AD230" s="186">
        <v>20.4155299585499</v>
      </c>
      <c r="AE230" s="186">
        <v>172.08459292317301</v>
      </c>
      <c r="AF230" s="186">
        <v>155.974231418843</v>
      </c>
      <c r="AG230" s="186">
        <v>210.137776312504</v>
      </c>
      <c r="AH230" s="186">
        <v>226.33540569126299</v>
      </c>
      <c r="AI230" s="186">
        <v>189.474817335019</v>
      </c>
      <c r="AJ230" s="186">
        <v>171.15528731216</v>
      </c>
      <c r="AK230" s="186">
        <v>184.471760120597</v>
      </c>
      <c r="AL230" s="186">
        <v>181.92887751616399</v>
      </c>
      <c r="AM230" s="186">
        <v>178.67133856929701</v>
      </c>
      <c r="AN230" s="186">
        <v>2.68799268292836</v>
      </c>
      <c r="AO230" s="186">
        <v>2.3122193952401102</v>
      </c>
      <c r="AP230" s="186">
        <v>1.57436809821907</v>
      </c>
      <c r="AQ230" s="186">
        <v>1.4734522674305199</v>
      </c>
      <c r="AR230" s="186">
        <v>1.3985184383376199</v>
      </c>
      <c r="AS230" s="186">
        <v>1.1608334062758701</v>
      </c>
      <c r="AT230" s="186">
        <v>0.73060519355734299</v>
      </c>
      <c r="AU230" s="186">
        <v>0.67043536896973899</v>
      </c>
      <c r="AV230" s="186">
        <v>0.51546575605237799</v>
      </c>
      <c r="AW230" s="186">
        <v>14.428474532039001</v>
      </c>
      <c r="AX230" s="186">
        <v>13.2074003430918</v>
      </c>
      <c r="AY230" s="186">
        <v>14.852262750288</v>
      </c>
      <c r="AZ230" s="186">
        <v>13.3016905773412</v>
      </c>
      <c r="BA230" s="186">
        <v>12.9823104111163</v>
      </c>
      <c r="BB230" s="186">
        <v>12.1800983352279</v>
      </c>
      <c r="BC230" s="186">
        <v>11.737738513914801</v>
      </c>
      <c r="BD230" s="186">
        <v>12.3943838828047</v>
      </c>
      <c r="BE230" s="186">
        <v>10.5765795194304</v>
      </c>
      <c r="BF230" s="187">
        <v>98.7494430597568</v>
      </c>
      <c r="BG230" s="187">
        <v>109.89548658801399</v>
      </c>
      <c r="BH230" s="187">
        <v>95.057052574557403</v>
      </c>
      <c r="BI230" s="187">
        <v>101.93442483749899</v>
      </c>
      <c r="BJ230" s="187">
        <v>113.694555859115</v>
      </c>
      <c r="BK230" s="187">
        <v>107.91391515940199</v>
      </c>
      <c r="BL230" s="187">
        <v>104.370723830245</v>
      </c>
      <c r="BM230" s="187">
        <v>102.207284663064</v>
      </c>
      <c r="BN230" s="187">
        <v>107.51970309581399</v>
      </c>
      <c r="BO230" s="186">
        <v>204.06102898552601</v>
      </c>
      <c r="BP230" s="186">
        <v>150.60966390985999</v>
      </c>
      <c r="BQ230" s="186">
        <v>58.799809110959501</v>
      </c>
      <c r="BR230" s="186">
        <v>42.300902203821103</v>
      </c>
      <c r="BS230" s="186">
        <v>61.756087302943101</v>
      </c>
      <c r="BT230" s="186">
        <v>64.568248242799299</v>
      </c>
      <c r="BU230" s="186">
        <v>58.871018479405997</v>
      </c>
      <c r="BV230" s="186">
        <v>103.694188898912</v>
      </c>
      <c r="BW230" s="186">
        <v>133.78781582237201</v>
      </c>
      <c r="BX230" s="186">
        <v>18.622526323240098</v>
      </c>
      <c r="BY230" s="186">
        <v>17.4137191724903</v>
      </c>
      <c r="BZ230" s="186">
        <v>13.9891244890763</v>
      </c>
      <c r="CA230" s="186">
        <v>13.145372832272701</v>
      </c>
      <c r="CB230" s="186">
        <v>15.5934917129611</v>
      </c>
      <c r="CC230" s="186">
        <v>17.162020116607</v>
      </c>
      <c r="CD230" s="186">
        <v>16.248666952478899</v>
      </c>
      <c r="CE230" s="186">
        <v>17.158274081936</v>
      </c>
      <c r="CF230" s="186">
        <v>17.766934406504099</v>
      </c>
      <c r="CG230" s="186">
        <v>15.1424205474652</v>
      </c>
      <c r="CH230" s="186">
        <v>16.292983057752998</v>
      </c>
      <c r="CI230" s="186">
        <v>24.8483197685139</v>
      </c>
      <c r="CJ230" s="186">
        <v>30.124293782632499</v>
      </c>
      <c r="CK230" s="186">
        <v>27.116774225877201</v>
      </c>
      <c r="CL230" s="186">
        <v>26.570911263282898</v>
      </c>
      <c r="CM230" s="186">
        <v>28.022326651529301</v>
      </c>
      <c r="CN230" s="186">
        <v>20.608618244170501</v>
      </c>
      <c r="CO230" s="186">
        <v>16.767934843767598</v>
      </c>
      <c r="CP230" s="113">
        <v>166.89564650728701</v>
      </c>
      <c r="CQ230" s="113">
        <v>162.01981935427401</v>
      </c>
      <c r="CR230" s="113">
        <v>172.93355443118901</v>
      </c>
      <c r="CS230" s="113">
        <v>184.776323502005</v>
      </c>
      <c r="CT230" s="113">
        <v>190.467703101513</v>
      </c>
      <c r="CU230" s="113">
        <v>189.41865560626499</v>
      </c>
      <c r="CV230" s="113">
        <v>194.80546047944199</v>
      </c>
      <c r="CW230" s="113">
        <v>189.86827490025499</v>
      </c>
      <c r="CX230" s="113">
        <v>180.992421039367</v>
      </c>
      <c r="CY230" s="186">
        <v>3.3151888159928902</v>
      </c>
      <c r="CZ230" s="186">
        <v>2.93583159742473</v>
      </c>
      <c r="DA230" s="186">
        <v>2.5956302460133398</v>
      </c>
      <c r="DB230" s="186">
        <v>2.2355399646727898</v>
      </c>
      <c r="DC230" s="186">
        <v>1.8763162872849399</v>
      </c>
      <c r="DD230" s="186">
        <v>1.5640629801489401</v>
      </c>
      <c r="DE230" s="186">
        <v>1.2555361740243201</v>
      </c>
      <c r="DF230" s="186">
        <v>1.0936647571314799</v>
      </c>
      <c r="DG230" s="186">
        <v>0.91078555180387899</v>
      </c>
      <c r="DH230" s="186">
        <v>14.394167563993699</v>
      </c>
      <c r="DI230" s="186">
        <v>14.225308767496299</v>
      </c>
      <c r="DJ230" s="186">
        <v>14.420194059299</v>
      </c>
      <c r="DK230" s="186">
        <v>14.0019693577535</v>
      </c>
      <c r="DL230" s="186">
        <v>13.702920671808201</v>
      </c>
      <c r="DM230" s="186">
        <v>13.221839477487</v>
      </c>
      <c r="DN230" s="186">
        <v>12.929029219429699</v>
      </c>
      <c r="DO230" s="186">
        <v>12.511318643654599</v>
      </c>
      <c r="DP230" s="186">
        <v>11.9874126620283</v>
      </c>
      <c r="DQ230" s="187">
        <v>108.159027712401</v>
      </c>
      <c r="DR230" s="187">
        <v>106.52377369094199</v>
      </c>
      <c r="DS230" s="187">
        <v>102.21245050949</v>
      </c>
      <c r="DT230" s="187">
        <v>101.39822415950501</v>
      </c>
      <c r="DU230" s="187">
        <v>103.91433595346101</v>
      </c>
      <c r="DV230" s="187">
        <v>105.82485799372</v>
      </c>
      <c r="DW230" s="187">
        <v>104.79453208813599</v>
      </c>
      <c r="DX230" s="187">
        <v>106.090237605333</v>
      </c>
      <c r="DY230" s="187">
        <v>107.170002496443</v>
      </c>
      <c r="DZ230" s="113">
        <v>372</v>
      </c>
      <c r="EA230" s="113">
        <v>387</v>
      </c>
      <c r="EB230" s="113">
        <v>389</v>
      </c>
      <c r="EC230" s="113">
        <v>411</v>
      </c>
      <c r="ED230" s="113">
        <v>418</v>
      </c>
      <c r="EE230" s="113">
        <v>421</v>
      </c>
      <c r="EF230" s="113">
        <v>421</v>
      </c>
      <c r="EG230" s="113">
        <v>419</v>
      </c>
      <c r="EH230" s="113">
        <v>417</v>
      </c>
      <c r="EI230" s="112">
        <v>2367.63709677419</v>
      </c>
      <c r="EJ230" s="112">
        <v>2082.5891472868202</v>
      </c>
      <c r="EK230" s="112">
        <v>3894.21850899743</v>
      </c>
      <c r="EL230" s="112">
        <v>4592.7542579075398</v>
      </c>
      <c r="EM230" s="112">
        <v>4174.2344497607701</v>
      </c>
      <c r="EN230" s="112">
        <v>3976.99762470309</v>
      </c>
      <c r="EO230" s="112">
        <v>4140.1448931116402</v>
      </c>
      <c r="EP230" s="112">
        <v>3641.3866348448701</v>
      </c>
      <c r="EQ230" s="114">
        <v>3815.8537170263799</v>
      </c>
    </row>
    <row r="231" spans="1:147" x14ac:dyDescent="0.25">
      <c r="A231" s="110" t="s">
        <v>204</v>
      </c>
      <c r="B231" s="110">
        <v>5860</v>
      </c>
      <c r="C231" s="110"/>
      <c r="D231" s="185">
        <v>-631.579680061624</v>
      </c>
      <c r="E231" s="185">
        <v>371.85316896643502</v>
      </c>
      <c r="F231" s="185">
        <v>489.767554973541</v>
      </c>
      <c r="G231" s="185">
        <v>329.97676994298001</v>
      </c>
      <c r="H231" s="185">
        <v>-55.828163257835399</v>
      </c>
      <c r="I231" s="185">
        <v>25.883056134768701</v>
      </c>
      <c r="J231" s="185">
        <v>-528.65927829510497</v>
      </c>
      <c r="K231" s="185">
        <v>189.55406967373099</v>
      </c>
      <c r="L231" s="185">
        <v>100</v>
      </c>
      <c r="M231" s="185">
        <v>-7.3343426362809003</v>
      </c>
      <c r="N231" s="185">
        <v>4.8252180966135496</v>
      </c>
      <c r="O231" s="185">
        <v>13.5901758207398</v>
      </c>
      <c r="P231" s="185">
        <v>2.0640445342267202</v>
      </c>
      <c r="Q231" s="185">
        <v>-1.2847363225183099</v>
      </c>
      <c r="R231" s="185">
        <v>3.7669628639842898</v>
      </c>
      <c r="S231" s="185">
        <v>-9.6296357754705593</v>
      </c>
      <c r="T231" s="185">
        <v>5.9842512238071004</v>
      </c>
      <c r="U231" s="185">
        <v>4.5193150313747896</v>
      </c>
      <c r="V231" s="186">
        <v>1.5172185327385199</v>
      </c>
      <c r="W231" s="186">
        <v>1.77202619738391</v>
      </c>
      <c r="X231" s="186">
        <v>3.11132236694794</v>
      </c>
      <c r="Y231" s="186">
        <v>0.63464129626572496</v>
      </c>
      <c r="Z231" s="186">
        <v>2.22157409767417</v>
      </c>
      <c r="AA231" s="186">
        <v>13.136738628276699</v>
      </c>
      <c r="AB231" s="186">
        <v>1.6343668129276101</v>
      </c>
      <c r="AC231" s="186">
        <v>3.24886857597668</v>
      </c>
      <c r="AD231" s="186">
        <v>0.62255691669255597</v>
      </c>
      <c r="AE231" s="186">
        <v>116.996731189088</v>
      </c>
      <c r="AF231" s="186">
        <v>113.065015132382</v>
      </c>
      <c r="AG231" s="186">
        <v>93.696682768574505</v>
      </c>
      <c r="AH231" s="186">
        <v>107.25792040507601</v>
      </c>
      <c r="AI231" s="186">
        <v>102.698295948481</v>
      </c>
      <c r="AJ231" s="186">
        <v>110.024970829241</v>
      </c>
      <c r="AK231" s="186">
        <v>120.545011713923</v>
      </c>
      <c r="AL231" s="186">
        <v>87.291553545371002</v>
      </c>
      <c r="AM231" s="186">
        <v>73.260406765162003</v>
      </c>
      <c r="AN231" s="186">
        <v>1.7575442935555201</v>
      </c>
      <c r="AO231" s="186">
        <v>1.6354114409560601</v>
      </c>
      <c r="AP231" s="186">
        <v>0.93269029733600695</v>
      </c>
      <c r="AQ231" s="186">
        <v>0.87137860188537897</v>
      </c>
      <c r="AR231" s="186">
        <v>0.69057728853240796</v>
      </c>
      <c r="AS231" s="186">
        <v>0.12501125467169999</v>
      </c>
      <c r="AT231" s="186">
        <v>-0.177176844244815</v>
      </c>
      <c r="AU231" s="186">
        <v>-4.9392833470683204</v>
      </c>
      <c r="AV231" s="186">
        <v>-0.35956394211835802</v>
      </c>
      <c r="AW231" s="186">
        <v>3.1262127166599099</v>
      </c>
      <c r="AX231" s="186">
        <v>2.93998939157491</v>
      </c>
      <c r="AY231" s="186">
        <v>2.1285610074763301</v>
      </c>
      <c r="AZ231" s="186">
        <v>2.1550062570780302</v>
      </c>
      <c r="BA231" s="186">
        <v>1.90556091958175</v>
      </c>
      <c r="BB231" s="186">
        <v>1.4466187794615799</v>
      </c>
      <c r="BC231" s="186">
        <v>1.13375550745181</v>
      </c>
      <c r="BD231" s="186">
        <v>-4.0669413414045597</v>
      </c>
      <c r="BE231" s="186">
        <v>0.67652975627518896</v>
      </c>
      <c r="BF231" s="187">
        <v>91.993771767458199</v>
      </c>
      <c r="BG231" s="187">
        <v>103.649106905959</v>
      </c>
      <c r="BH231" s="187">
        <v>114.147831789199</v>
      </c>
      <c r="BI231" s="187">
        <v>100.786554305328</v>
      </c>
      <c r="BJ231" s="187">
        <v>97.561239024155796</v>
      </c>
      <c r="BK231" s="187">
        <v>102.506650443564</v>
      </c>
      <c r="BL231" s="187">
        <v>90.138349956936096</v>
      </c>
      <c r="BM231" s="187">
        <v>105.38730321487201</v>
      </c>
      <c r="BN231" s="187">
        <v>103.608926884797</v>
      </c>
      <c r="BO231" s="186">
        <v>124.29091895377999</v>
      </c>
      <c r="BP231" s="186">
        <v>98.776598096768396</v>
      </c>
      <c r="BQ231" s="186">
        <v>121.429677511278</v>
      </c>
      <c r="BR231" s="186">
        <v>209.592959805237</v>
      </c>
      <c r="BS231" s="186">
        <v>154.34031619340101</v>
      </c>
      <c r="BT231" s="186">
        <v>103.511626116895</v>
      </c>
      <c r="BU231" s="186">
        <v>25.217513565469702</v>
      </c>
      <c r="BV231" s="186">
        <v>10.451157549145201</v>
      </c>
      <c r="BW231" s="186">
        <v>47.723424788963001</v>
      </c>
      <c r="BX231" s="186">
        <v>5.3342521767729201</v>
      </c>
      <c r="BY231" s="186">
        <v>4.1867293521622502</v>
      </c>
      <c r="BZ231" s="186">
        <v>4.90627957387641</v>
      </c>
      <c r="CA231" s="186">
        <v>2.8992795036881698</v>
      </c>
      <c r="CB231" s="186">
        <v>2.5584455152028198</v>
      </c>
      <c r="CC231" s="186">
        <v>4.5738723221145596</v>
      </c>
      <c r="CD231" s="186">
        <v>1.0950607427202901</v>
      </c>
      <c r="CE231" s="186">
        <v>0.44505646928835901</v>
      </c>
      <c r="CF231" s="186">
        <v>1.28261135661263</v>
      </c>
      <c r="CG231" s="186">
        <v>4.5001310018510496</v>
      </c>
      <c r="CH231" s="186">
        <v>4.4750600129809603</v>
      </c>
      <c r="CI231" s="186">
        <v>4.2655343021554</v>
      </c>
      <c r="CJ231" s="186">
        <v>1.60245719640676</v>
      </c>
      <c r="CK231" s="186">
        <v>1.8431756064717999</v>
      </c>
      <c r="CL231" s="186">
        <v>4.5014051228761902</v>
      </c>
      <c r="CM231" s="186">
        <v>4.2058794534291497</v>
      </c>
      <c r="CN231" s="186">
        <v>4.1020161865074902</v>
      </c>
      <c r="CO231" s="186">
        <v>3.7184129466169402</v>
      </c>
      <c r="CP231" s="113">
        <v>111.67911830311</v>
      </c>
      <c r="CQ231" s="113">
        <v>107.42374505499301</v>
      </c>
      <c r="CR231" s="113">
        <v>104.00462634145801</v>
      </c>
      <c r="CS231" s="113">
        <v>106.208123520679</v>
      </c>
      <c r="CT231" s="113">
        <v>106.390060606719</v>
      </c>
      <c r="CU231" s="113">
        <v>105.250978282815</v>
      </c>
      <c r="CV231" s="113">
        <v>107.567667745687</v>
      </c>
      <c r="CW231" s="113">
        <v>103.99159051722999</v>
      </c>
      <c r="CX231" s="113">
        <v>95.496413545848199</v>
      </c>
      <c r="CY231" s="186">
        <v>1.80042547668289</v>
      </c>
      <c r="CZ231" s="186">
        <v>1.6819108711289501</v>
      </c>
      <c r="DA231" s="186">
        <v>1.4135506328184599</v>
      </c>
      <c r="DB231" s="186">
        <v>1.23479666830919</v>
      </c>
      <c r="DC231" s="186">
        <v>1.15722417095993</v>
      </c>
      <c r="DD231" s="186">
        <v>0.83621357702959997</v>
      </c>
      <c r="DE231" s="186">
        <v>0.44989462914376599</v>
      </c>
      <c r="DF231" s="186">
        <v>-1.18970074791928</v>
      </c>
      <c r="DG231" s="186">
        <v>-1.26262201382493</v>
      </c>
      <c r="DH231" s="186">
        <v>2.8795874625540701</v>
      </c>
      <c r="DI231" s="186">
        <v>2.8307564309284898</v>
      </c>
      <c r="DJ231" s="186">
        <v>2.6051337641336101</v>
      </c>
      <c r="DK231" s="186">
        <v>2.5146005485519698</v>
      </c>
      <c r="DL231" s="186">
        <v>2.4277235069023502</v>
      </c>
      <c r="DM231" s="186">
        <v>2.0997896571234702</v>
      </c>
      <c r="DN231" s="186">
        <v>1.7176729914083699</v>
      </c>
      <c r="DO231" s="186">
        <v>-2.4490148672687801E-2</v>
      </c>
      <c r="DP231" s="186">
        <v>-0.14783385072876301</v>
      </c>
      <c r="DQ231" s="187">
        <v>104.444194682919</v>
      </c>
      <c r="DR231" s="187">
        <v>103.133062593083</v>
      </c>
      <c r="DS231" s="187">
        <v>103.858009795176</v>
      </c>
      <c r="DT231" s="187">
        <v>101.646134368269</v>
      </c>
      <c r="DU231" s="187">
        <v>101.304750665607</v>
      </c>
      <c r="DV231" s="187">
        <v>103.423628487172</v>
      </c>
      <c r="DW231" s="187">
        <v>99.827580179864697</v>
      </c>
      <c r="DX231" s="187">
        <v>99.2849950080209</v>
      </c>
      <c r="DY231" s="187">
        <v>100.168105313222</v>
      </c>
      <c r="DZ231" s="113">
        <v>1391</v>
      </c>
      <c r="EA231" s="113">
        <v>1395</v>
      </c>
      <c r="EB231" s="113">
        <v>1464</v>
      </c>
      <c r="EC231" s="113">
        <v>1453</v>
      </c>
      <c r="ED231" s="113">
        <v>1514</v>
      </c>
      <c r="EE231" s="113">
        <v>1542</v>
      </c>
      <c r="EF231" s="113">
        <v>1497</v>
      </c>
      <c r="EG231" s="113">
        <v>1518</v>
      </c>
      <c r="EH231" s="113">
        <v>1514</v>
      </c>
      <c r="EI231" s="112">
        <v>-360.91157440690199</v>
      </c>
      <c r="EJ231" s="112">
        <v>-571.564874551971</v>
      </c>
      <c r="EK231" s="112">
        <v>-1204.75819672131</v>
      </c>
      <c r="EL231" s="112">
        <v>-1299.5381968341401</v>
      </c>
      <c r="EM231" s="112">
        <v>-1030.67305151915</v>
      </c>
      <c r="EN231" s="112">
        <v>-370.12191958495498</v>
      </c>
      <c r="EO231" s="112">
        <v>494.61456245825002</v>
      </c>
      <c r="EP231" s="112">
        <v>196.31884057971001</v>
      </c>
      <c r="EQ231" s="114">
        <v>-678.49603698811097</v>
      </c>
    </row>
    <row r="232" spans="1:147" x14ac:dyDescent="0.25">
      <c r="A232" s="110" t="s">
        <v>203</v>
      </c>
      <c r="B232" s="110">
        <v>5533</v>
      </c>
      <c r="C232" s="110"/>
      <c r="D232" s="185">
        <v>-51.172663131933597</v>
      </c>
      <c r="E232" s="185">
        <v>143.755669276904</v>
      </c>
      <c r="F232" s="185">
        <v>22.8335739710949</v>
      </c>
      <c r="G232" s="185">
        <v>100</v>
      </c>
      <c r="H232" s="185">
        <v>-0.51623523907996405</v>
      </c>
      <c r="I232" s="185">
        <v>4.0168557320792901</v>
      </c>
      <c r="J232" s="185">
        <v>102.44410182899701</v>
      </c>
      <c r="K232" s="185">
        <v>144.31471137321401</v>
      </c>
      <c r="L232" s="185">
        <v>122.517555881955</v>
      </c>
      <c r="M232" s="185">
        <v>-19.150660281336201</v>
      </c>
      <c r="N232" s="185">
        <v>19.591777119096701</v>
      </c>
      <c r="O232" s="185">
        <v>1.6823122867882701</v>
      </c>
      <c r="P232" s="185">
        <v>10.5561336422126</v>
      </c>
      <c r="Q232" s="185">
        <v>-0.172808890053885</v>
      </c>
      <c r="R232" s="185">
        <v>5.4400992162840698</v>
      </c>
      <c r="S232" s="185">
        <v>7.9500559225613303</v>
      </c>
      <c r="T232" s="185">
        <v>20.684527684613201</v>
      </c>
      <c r="U232" s="185">
        <v>15.9058006668242</v>
      </c>
      <c r="V232" s="186">
        <v>25.583548480357798</v>
      </c>
      <c r="W232" s="186">
        <v>14.492765953324099</v>
      </c>
      <c r="X232" s="186">
        <v>6.9712692679936099</v>
      </c>
      <c r="Y232" s="186">
        <v>0.73859119209647905</v>
      </c>
      <c r="Z232" s="186">
        <v>27.136964321750099</v>
      </c>
      <c r="AA232" s="186">
        <v>58.885494475405103</v>
      </c>
      <c r="AB232" s="186">
        <v>7.7751336256731296</v>
      </c>
      <c r="AC232" s="186">
        <v>15.3050494964629</v>
      </c>
      <c r="AD232" s="186">
        <v>15.779041914174501</v>
      </c>
      <c r="AE232" s="186">
        <v>83.001639466918704</v>
      </c>
      <c r="AF232" s="186">
        <v>111.67229916418199</v>
      </c>
      <c r="AG232" s="186">
        <v>91.086203379030295</v>
      </c>
      <c r="AH232" s="186">
        <v>81.214124953366905</v>
      </c>
      <c r="AI232" s="186">
        <v>252.61975278946699</v>
      </c>
      <c r="AJ232" s="186">
        <v>253.44478540941901</v>
      </c>
      <c r="AK232" s="186">
        <v>222.059703221143</v>
      </c>
      <c r="AL232" s="186">
        <v>198.305706391987</v>
      </c>
      <c r="AM232" s="186">
        <v>184.37356997335999</v>
      </c>
      <c r="AN232" s="186">
        <v>1.1154797011883599</v>
      </c>
      <c r="AO232" s="186">
        <v>0.99582675705752199</v>
      </c>
      <c r="AP232" s="186">
        <v>0.52369809887418095</v>
      </c>
      <c r="AQ232" s="186">
        <v>3.0942003342102599E-2</v>
      </c>
      <c r="AR232" s="186">
        <v>0.15037921821472799</v>
      </c>
      <c r="AS232" s="186">
        <v>1.20127722683918</v>
      </c>
      <c r="AT232" s="186">
        <v>0.824878779152176</v>
      </c>
      <c r="AU232" s="186">
        <v>0.78390108664861202</v>
      </c>
      <c r="AV232" s="186">
        <v>0.400991433618895</v>
      </c>
      <c r="AW232" s="186">
        <v>5.2696625460494504</v>
      </c>
      <c r="AX232" s="186">
        <v>5.8797430418431302</v>
      </c>
      <c r="AY232" s="186">
        <v>4.4381755229489102</v>
      </c>
      <c r="AZ232" s="186">
        <v>3.6129732265621999</v>
      </c>
      <c r="BA232" s="186">
        <v>3.6214998309330801</v>
      </c>
      <c r="BB232" s="186">
        <v>4.74154101040138</v>
      </c>
      <c r="BC232" s="186">
        <v>6.6728960071867798</v>
      </c>
      <c r="BD232" s="186">
        <v>6.0126151365690301</v>
      </c>
      <c r="BE232" s="186">
        <v>5.0943394861991997</v>
      </c>
      <c r="BF232" s="187">
        <v>81.099827400639299</v>
      </c>
      <c r="BG232" s="187">
        <v>117.24410058251701</v>
      </c>
      <c r="BH232" s="187">
        <v>97.816549594241494</v>
      </c>
      <c r="BI232" s="187">
        <v>107.496950828601</v>
      </c>
      <c r="BJ232" s="187">
        <v>96.484197098746293</v>
      </c>
      <c r="BK232" s="187">
        <v>101.936624197146</v>
      </c>
      <c r="BL232" s="187">
        <v>102.14717541746801</v>
      </c>
      <c r="BM232" s="187">
        <v>118.28135104475599</v>
      </c>
      <c r="BN232" s="187">
        <v>112.62841696367001</v>
      </c>
      <c r="BO232" s="186">
        <v>83.734394485843595</v>
      </c>
      <c r="BP232" s="186">
        <v>85.041522329665</v>
      </c>
      <c r="BQ232" s="186">
        <v>68.517614851439902</v>
      </c>
      <c r="BR232" s="186">
        <v>54.431730972565099</v>
      </c>
      <c r="BS232" s="186">
        <v>19.448305727879902</v>
      </c>
      <c r="BT232" s="186">
        <v>19.216760187803999</v>
      </c>
      <c r="BU232" s="186">
        <v>14.1463806090105</v>
      </c>
      <c r="BV232" s="186">
        <v>25.3237790066846</v>
      </c>
      <c r="BW232" s="186">
        <v>26.9641038642831</v>
      </c>
      <c r="BX232" s="186">
        <v>9.9516181219448807</v>
      </c>
      <c r="BY232" s="186">
        <v>11.1951565594297</v>
      </c>
      <c r="BZ232" s="186">
        <v>9.7534539967276306</v>
      </c>
      <c r="CA232" s="186">
        <v>6.6196759647355803</v>
      </c>
      <c r="CB232" s="186">
        <v>3.4244770799807398</v>
      </c>
      <c r="CC232" s="186">
        <v>7.4174509793341299</v>
      </c>
      <c r="CD232" s="186">
        <v>5.1822673483923198</v>
      </c>
      <c r="CE232" s="186">
        <v>9.2683646752914601</v>
      </c>
      <c r="CF232" s="186">
        <v>10.4006234650594</v>
      </c>
      <c r="CG232" s="186">
        <v>13.581642652994301</v>
      </c>
      <c r="CH232" s="186">
        <v>14.3657616761051</v>
      </c>
      <c r="CI232" s="186">
        <v>14.632057761440601</v>
      </c>
      <c r="CJ232" s="186">
        <v>12.579282963345999</v>
      </c>
      <c r="CK232" s="186">
        <v>16.7224305813351</v>
      </c>
      <c r="CL232" s="186">
        <v>30.032515294238301</v>
      </c>
      <c r="CM232" s="186">
        <v>28.472358298769802</v>
      </c>
      <c r="CN232" s="186">
        <v>29.325944513002799</v>
      </c>
      <c r="CO232" s="186">
        <v>30.790725377809601</v>
      </c>
      <c r="CP232" s="113">
        <v>74.567690695441399</v>
      </c>
      <c r="CQ232" s="113">
        <v>85.085413884526801</v>
      </c>
      <c r="CR232" s="113">
        <v>86.728488527036902</v>
      </c>
      <c r="CS232" s="113">
        <v>88.515301837144094</v>
      </c>
      <c r="CT232" s="113">
        <v>127.314092178132</v>
      </c>
      <c r="CU232" s="113">
        <v>160.17622878823499</v>
      </c>
      <c r="CV232" s="113">
        <v>183.17571367506201</v>
      </c>
      <c r="CW232" s="113">
        <v>202.27216453108801</v>
      </c>
      <c r="CX232" s="113">
        <v>220.58439416264599</v>
      </c>
      <c r="CY232" s="186">
        <v>1.13029960363212</v>
      </c>
      <c r="CZ232" s="186">
        <v>1.08693884137037</v>
      </c>
      <c r="DA232" s="186">
        <v>0.96454722443070096</v>
      </c>
      <c r="DB232" s="186">
        <v>0.702168400943597</v>
      </c>
      <c r="DC232" s="186">
        <v>0.53404426808329397</v>
      </c>
      <c r="DD232" s="186">
        <v>0.57850221631257803</v>
      </c>
      <c r="DE232" s="186">
        <v>0.55211499427345001</v>
      </c>
      <c r="DF232" s="186">
        <v>0.609134795176137</v>
      </c>
      <c r="DG232" s="186">
        <v>0.67134933601398195</v>
      </c>
      <c r="DH232" s="186">
        <v>5.2419858555329801</v>
      </c>
      <c r="DI232" s="186">
        <v>4.9607344291321303</v>
      </c>
      <c r="DJ232" s="186">
        <v>5.0107597295900304</v>
      </c>
      <c r="DK232" s="186">
        <v>4.7433780485201504</v>
      </c>
      <c r="DL232" s="186">
        <v>4.5225592839568298</v>
      </c>
      <c r="DM232" s="186">
        <v>4.4489312715008502</v>
      </c>
      <c r="DN232" s="186">
        <v>4.6621790234896903</v>
      </c>
      <c r="DO232" s="186">
        <v>5.0043460385932503</v>
      </c>
      <c r="DP232" s="186">
        <v>5.2756852855406002</v>
      </c>
      <c r="DQ232" s="187">
        <v>106.20213216284399</v>
      </c>
      <c r="DR232" s="187">
        <v>107.899728619698</v>
      </c>
      <c r="DS232" s="187">
        <v>106.05268271057901</v>
      </c>
      <c r="DT232" s="187">
        <v>102.646710865334</v>
      </c>
      <c r="DU232" s="187">
        <v>99.439125608448293</v>
      </c>
      <c r="DV232" s="187">
        <v>103.677462318848</v>
      </c>
      <c r="DW232" s="187">
        <v>101.08382411733599</v>
      </c>
      <c r="DX232" s="187">
        <v>105.12279509694901</v>
      </c>
      <c r="DY232" s="187">
        <v>106.152928969215</v>
      </c>
      <c r="DZ232" s="113">
        <v>757</v>
      </c>
      <c r="EA232" s="113">
        <v>802</v>
      </c>
      <c r="EB232" s="113">
        <v>815</v>
      </c>
      <c r="EC232" s="113">
        <v>844</v>
      </c>
      <c r="ED232" s="113">
        <v>849</v>
      </c>
      <c r="EE232" s="113">
        <v>846</v>
      </c>
      <c r="EF232" s="113">
        <v>829</v>
      </c>
      <c r="EG232" s="113">
        <v>829</v>
      </c>
      <c r="EH232" s="113">
        <v>833</v>
      </c>
      <c r="EI232" s="112">
        <v>-633.51783355350096</v>
      </c>
      <c r="EJ232" s="112">
        <v>-825.01745635910197</v>
      </c>
      <c r="EK232" s="112">
        <v>-613.15705521472398</v>
      </c>
      <c r="EL232" s="112">
        <v>-1018.71327014218</v>
      </c>
      <c r="EM232" s="112">
        <v>260.25441696113103</v>
      </c>
      <c r="EN232" s="112">
        <v>5100.4952718676104</v>
      </c>
      <c r="EO232" s="112">
        <v>5197.1266586248503</v>
      </c>
      <c r="EP232" s="112">
        <v>4908.7889022919198</v>
      </c>
      <c r="EQ232" s="114">
        <v>4761.4657863145303</v>
      </c>
    </row>
    <row r="233" spans="1:147" x14ac:dyDescent="0.25">
      <c r="A233" s="110" t="s">
        <v>202</v>
      </c>
      <c r="B233" s="110">
        <v>5497</v>
      </c>
      <c r="C233" s="110"/>
      <c r="D233" s="185">
        <v>109.550745125818</v>
      </c>
      <c r="E233" s="185">
        <v>235.20893947689399</v>
      </c>
      <c r="F233" s="185">
        <v>4977.6407161263996</v>
      </c>
      <c r="G233" s="185">
        <v>540.55286353832196</v>
      </c>
      <c r="H233" s="185">
        <v>295.33572949556401</v>
      </c>
      <c r="I233" s="185">
        <v>6838.4135607570497</v>
      </c>
      <c r="J233" s="185">
        <v>131.71424868605601</v>
      </c>
      <c r="K233" s="185">
        <v>122.96571494727</v>
      </c>
      <c r="L233" s="185">
        <v>-29.885410581334298</v>
      </c>
      <c r="M233" s="185">
        <v>15.3972193982435</v>
      </c>
      <c r="N233" s="185">
        <v>21.016545246129901</v>
      </c>
      <c r="O233" s="185">
        <v>11.0522279988571</v>
      </c>
      <c r="P233" s="185">
        <v>15.7539815589494</v>
      </c>
      <c r="Q233" s="185">
        <v>15.709540808125499</v>
      </c>
      <c r="R233" s="185">
        <v>13.1601413606043</v>
      </c>
      <c r="S233" s="185">
        <v>2.8823224504063201</v>
      </c>
      <c r="T233" s="185">
        <v>18.472844045439601</v>
      </c>
      <c r="U233" s="185">
        <v>-5.6003090215517597</v>
      </c>
      <c r="V233" s="186">
        <v>14.861533132181901</v>
      </c>
      <c r="W233" s="186">
        <v>11.4713090896949</v>
      </c>
      <c r="X233" s="186">
        <v>0.24900538424751001</v>
      </c>
      <c r="Y233" s="186">
        <v>4.2700877289824799</v>
      </c>
      <c r="Z233" s="186">
        <v>5.9359779116318796</v>
      </c>
      <c r="AA233" s="186">
        <v>0.22111840999868199</v>
      </c>
      <c r="AB233" s="186">
        <v>2.20360295093512</v>
      </c>
      <c r="AC233" s="186">
        <v>15.940327425204901</v>
      </c>
      <c r="AD233" s="186">
        <v>15.0710265602041</v>
      </c>
      <c r="AE233" s="186">
        <v>66.398617539571205</v>
      </c>
      <c r="AF233" s="186">
        <v>76.121967382280502</v>
      </c>
      <c r="AG233" s="186">
        <v>73.689579072944596</v>
      </c>
      <c r="AH233" s="186">
        <v>65.151975652959095</v>
      </c>
      <c r="AI233" s="186">
        <v>57.3111803082055</v>
      </c>
      <c r="AJ233" s="186">
        <v>58.455136819479101</v>
      </c>
      <c r="AK233" s="186">
        <v>66.409212008066106</v>
      </c>
      <c r="AL233" s="186">
        <v>57.768048406085299</v>
      </c>
      <c r="AM233" s="186">
        <v>59.5398054538623</v>
      </c>
      <c r="AN233" s="186">
        <v>1.6160783661826601</v>
      </c>
      <c r="AO233" s="186">
        <v>1.7471988242174801</v>
      </c>
      <c r="AP233" s="186">
        <v>1.8242254597545799</v>
      </c>
      <c r="AQ233" s="186">
        <v>0.38947071560238999</v>
      </c>
      <c r="AR233" s="186">
        <v>0.183836211577034</v>
      </c>
      <c r="AS233" s="186">
        <v>8.3244022037139903E-2</v>
      </c>
      <c r="AT233" s="186">
        <v>5.3977383902573402E-2</v>
      </c>
      <c r="AU233" s="186">
        <v>6.6656159104680202E-2</v>
      </c>
      <c r="AV233" s="186">
        <v>6.9131114605952407E-2</v>
      </c>
      <c r="AW233" s="186">
        <v>4.1121946054378</v>
      </c>
      <c r="AX233" s="186">
        <v>28.823761767621601</v>
      </c>
      <c r="AY233" s="186">
        <v>2.1441969252263</v>
      </c>
      <c r="AZ233" s="186">
        <v>3.5084062235220399</v>
      </c>
      <c r="BA233" s="186">
        <v>4.9264686824291202</v>
      </c>
      <c r="BB233" s="186">
        <v>8.3244022037139903E-2</v>
      </c>
      <c r="BC233" s="186">
        <v>5.3977383902573402E-2</v>
      </c>
      <c r="BD233" s="186">
        <v>1.8877945904478699</v>
      </c>
      <c r="BE233" s="186">
        <v>19.990231434167999</v>
      </c>
      <c r="BF233" s="187">
        <v>114.811986381738</v>
      </c>
      <c r="BG233" s="187">
        <v>94.286234496908705</v>
      </c>
      <c r="BH233" s="187">
        <v>112.022555318415</v>
      </c>
      <c r="BI233" s="187">
        <v>114.46238490287701</v>
      </c>
      <c r="BJ233" s="187">
        <v>112.317775544859</v>
      </c>
      <c r="BK233" s="187">
        <v>115.154500725728</v>
      </c>
      <c r="BL233" s="187">
        <v>102.967858897084</v>
      </c>
      <c r="BM233" s="187">
        <v>119.97847725392801</v>
      </c>
      <c r="BN233" s="187">
        <v>79.667689520713793</v>
      </c>
      <c r="BO233" s="186">
        <v>129.13731407389</v>
      </c>
      <c r="BP233" s="186">
        <v>133.836061970354</v>
      </c>
      <c r="BQ233" s="186">
        <v>181.913166491288</v>
      </c>
      <c r="BR233" s="186">
        <v>210.16113852959501</v>
      </c>
      <c r="BS233" s="186">
        <v>251.11370126150001</v>
      </c>
      <c r="BT233" s="186">
        <v>436.75529980102903</v>
      </c>
      <c r="BU233" s="186">
        <v>524.37467839704902</v>
      </c>
      <c r="BV233" s="186">
        <v>250.61242469302999</v>
      </c>
      <c r="BW233" s="186">
        <v>109.104927029141</v>
      </c>
      <c r="BX233" s="186">
        <v>11.7271400312342</v>
      </c>
      <c r="BY233" s="186">
        <v>12.7517445813414</v>
      </c>
      <c r="BZ233" s="186">
        <v>12.3176867093085</v>
      </c>
      <c r="CA233" s="186">
        <v>12.826269620116999</v>
      </c>
      <c r="CB233" s="186">
        <v>15.785447114216201</v>
      </c>
      <c r="CC233" s="186">
        <v>15.320845368163701</v>
      </c>
      <c r="CD233" s="186">
        <v>11.7730716200254</v>
      </c>
      <c r="CE233" s="186">
        <v>13.323695180072001</v>
      </c>
      <c r="CF233" s="186">
        <v>9.1617752600053208</v>
      </c>
      <c r="CG233" s="186">
        <v>9.7135766234691499</v>
      </c>
      <c r="CH233" s="186">
        <v>10.3793613722648</v>
      </c>
      <c r="CI233" s="186">
        <v>7.68916247112882</v>
      </c>
      <c r="CJ233" s="186">
        <v>7.1338965118444904</v>
      </c>
      <c r="CK233" s="186">
        <v>7.5166123166867704</v>
      </c>
      <c r="CL233" s="186">
        <v>4.42539817680015</v>
      </c>
      <c r="CM233" s="186">
        <v>2.6614208317653598</v>
      </c>
      <c r="CN233" s="186">
        <v>6.0385758979552699</v>
      </c>
      <c r="CO233" s="186">
        <v>8.5470682446082993</v>
      </c>
      <c r="CP233" s="113">
        <v>77.284543487674199</v>
      </c>
      <c r="CQ233" s="113">
        <v>76.767588337849503</v>
      </c>
      <c r="CR233" s="113">
        <v>76.029566112394093</v>
      </c>
      <c r="CS233" s="113">
        <v>72.560082654738594</v>
      </c>
      <c r="CT233" s="113">
        <v>67.332851154325198</v>
      </c>
      <c r="CU233" s="113">
        <v>65.687508445880894</v>
      </c>
      <c r="CV233" s="113">
        <v>63.915103122577797</v>
      </c>
      <c r="CW233" s="113">
        <v>60.890189920810002</v>
      </c>
      <c r="CX233" s="113">
        <v>59.817330182677402</v>
      </c>
      <c r="CY233" s="186">
        <v>1.8903868497551399</v>
      </c>
      <c r="CZ233" s="186">
        <v>1.8604679798077</v>
      </c>
      <c r="DA233" s="186">
        <v>1.80226022323058</v>
      </c>
      <c r="DB233" s="186">
        <v>1.4743998893877901</v>
      </c>
      <c r="DC233" s="186">
        <v>1.1123344613736901</v>
      </c>
      <c r="DD233" s="186">
        <v>0.80160773901145699</v>
      </c>
      <c r="DE233" s="186">
        <v>0.477507848296089</v>
      </c>
      <c r="DF233" s="186">
        <v>0.153418126395367</v>
      </c>
      <c r="DG233" s="186">
        <v>9.2138213846859995E-2</v>
      </c>
      <c r="DH233" s="186">
        <v>7.5983191032753101</v>
      </c>
      <c r="DI233" s="186">
        <v>12.723769975996699</v>
      </c>
      <c r="DJ233" s="186">
        <v>12.3646615037713</v>
      </c>
      <c r="DK233" s="186">
        <v>9.3757976699516608</v>
      </c>
      <c r="DL233" s="186">
        <v>8.46808903973192</v>
      </c>
      <c r="DM233" s="186">
        <v>7.5951393921513999</v>
      </c>
      <c r="DN233" s="186">
        <v>2.1776483409174099</v>
      </c>
      <c r="DO233" s="186">
        <v>2.1219276199129702</v>
      </c>
      <c r="DP233" s="186">
        <v>5.3530692963155797</v>
      </c>
      <c r="DQ233" s="187">
        <v>106.40472125780499</v>
      </c>
      <c r="DR233" s="187">
        <v>101.924791161114</v>
      </c>
      <c r="DS233" s="187">
        <v>101.78664616862901</v>
      </c>
      <c r="DT233" s="187">
        <v>105.17997917525</v>
      </c>
      <c r="DU233" s="187">
        <v>109.20570517813201</v>
      </c>
      <c r="DV233" s="187">
        <v>109.322251331351</v>
      </c>
      <c r="DW233" s="187">
        <v>111.201222561446</v>
      </c>
      <c r="DX233" s="187">
        <v>112.80975742856501</v>
      </c>
      <c r="DY233" s="187">
        <v>104.059186726617</v>
      </c>
      <c r="DZ233" s="113">
        <v>805</v>
      </c>
      <c r="EA233" s="113">
        <v>839</v>
      </c>
      <c r="EB233" s="113">
        <v>834</v>
      </c>
      <c r="EC233" s="113">
        <v>859</v>
      </c>
      <c r="ED233" s="113">
        <v>854</v>
      </c>
      <c r="EE233" s="113">
        <v>847</v>
      </c>
      <c r="EF233" s="113">
        <v>851</v>
      </c>
      <c r="EG233" s="113">
        <v>847</v>
      </c>
      <c r="EH233" s="113">
        <v>849</v>
      </c>
      <c r="EI233" s="112">
        <v>-1803.9677018633499</v>
      </c>
      <c r="EJ233" s="112">
        <v>-2116.0131108462501</v>
      </c>
      <c r="EK233" s="112">
        <v>-2473.6666666666702</v>
      </c>
      <c r="EL233" s="112">
        <v>-2832.76484284051</v>
      </c>
      <c r="EM233" s="112">
        <v>-3231.5925058548</v>
      </c>
      <c r="EN233" s="112">
        <v>-3709.3282172373101</v>
      </c>
      <c r="EO233" s="112">
        <v>-3715.76028202115</v>
      </c>
      <c r="EP233" s="112">
        <v>-3864.1097992916202</v>
      </c>
      <c r="EQ233" s="114">
        <v>-3002.9905771495901</v>
      </c>
    </row>
    <row r="234" spans="1:147" x14ac:dyDescent="0.25">
      <c r="A234" s="110" t="s">
        <v>201</v>
      </c>
      <c r="B234" s="110">
        <v>5926</v>
      </c>
      <c r="C234" s="110"/>
      <c r="D234" s="185">
        <v>1552.1682223566399</v>
      </c>
      <c r="E234" s="185">
        <v>196.56546324414001</v>
      </c>
      <c r="F234" s="185">
        <v>100</v>
      </c>
      <c r="G234" s="185">
        <v>109.085357038206</v>
      </c>
      <c r="H234" s="185">
        <v>27.6239283230715</v>
      </c>
      <c r="I234" s="185">
        <v>-3.33476617160684</v>
      </c>
      <c r="J234" s="185">
        <v>32.124940960441897</v>
      </c>
      <c r="K234" s="185">
        <v>109.813851818025</v>
      </c>
      <c r="L234" s="185">
        <v>48.904103326461303</v>
      </c>
      <c r="M234" s="185">
        <v>11.209241875700201</v>
      </c>
      <c r="N234" s="185">
        <v>15.447339185870501</v>
      </c>
      <c r="O234" s="185">
        <v>1.22312797419066</v>
      </c>
      <c r="P234" s="185">
        <v>17.139329880790001</v>
      </c>
      <c r="Q234" s="185">
        <v>14.475730095249901</v>
      </c>
      <c r="R234" s="185">
        <v>-2.7413084878084901</v>
      </c>
      <c r="S234" s="185">
        <v>15.5292206091097</v>
      </c>
      <c r="T234" s="185">
        <v>14.9228499516502</v>
      </c>
      <c r="U234" s="185">
        <v>11.3873120626853</v>
      </c>
      <c r="V234" s="186">
        <v>8.7195824297692592</v>
      </c>
      <c r="W234" s="186">
        <v>8.5039625417857092</v>
      </c>
      <c r="X234" s="186">
        <v>9.7639308505068794</v>
      </c>
      <c r="Y234" s="186">
        <v>16.279058118236101</v>
      </c>
      <c r="Z234" s="186">
        <v>42.711482921009001</v>
      </c>
      <c r="AA234" s="186">
        <v>56.374665295658602</v>
      </c>
      <c r="AB234" s="186">
        <v>38.249279281209397</v>
      </c>
      <c r="AC234" s="186">
        <v>15.665649998896001</v>
      </c>
      <c r="AD234" s="186">
        <v>23.449250009714302</v>
      </c>
      <c r="AE234" s="186">
        <v>181.28460754877699</v>
      </c>
      <c r="AF234" s="186">
        <v>152.57183702396901</v>
      </c>
      <c r="AG234" s="186">
        <v>164.369375803975</v>
      </c>
      <c r="AH234" s="186">
        <v>145.15541960580299</v>
      </c>
      <c r="AI234" s="186">
        <v>185.49947861065601</v>
      </c>
      <c r="AJ234" s="186">
        <v>270.77664758378199</v>
      </c>
      <c r="AK234" s="186">
        <v>297.16723682051099</v>
      </c>
      <c r="AL234" s="186">
        <v>271.06656711659298</v>
      </c>
      <c r="AM234" s="186">
        <v>247.96338835873601</v>
      </c>
      <c r="AN234" s="186">
        <v>0.10006244391892299</v>
      </c>
      <c r="AO234" s="186">
        <v>8.8253631737932603E-2</v>
      </c>
      <c r="AP234" s="186">
        <v>0.107109696202874</v>
      </c>
      <c r="AQ234" s="186">
        <v>-1.48518575923777E-2</v>
      </c>
      <c r="AR234" s="186">
        <v>4.5534192663915202E-2</v>
      </c>
      <c r="AS234" s="186">
        <v>7.4921644512559796E-2</v>
      </c>
      <c r="AT234" s="186">
        <v>-0.347808695012918</v>
      </c>
      <c r="AU234" s="186">
        <v>-0.57503071636728098</v>
      </c>
      <c r="AV234" s="186">
        <v>-2.1496249127460301E-2</v>
      </c>
      <c r="AW234" s="186">
        <v>8.4658757478200108</v>
      </c>
      <c r="AX234" s="186">
        <v>6.5459768357351296</v>
      </c>
      <c r="AY234" s="186">
        <v>6.8782168882149604</v>
      </c>
      <c r="AZ234" s="186">
        <v>6.2237613438185004</v>
      </c>
      <c r="BA234" s="186">
        <v>6.4483183329519003</v>
      </c>
      <c r="BB234" s="186">
        <v>9.2530681389132798</v>
      </c>
      <c r="BC234" s="186">
        <v>10.331283050712701</v>
      </c>
      <c r="BD234" s="186">
        <v>10.596723186978201</v>
      </c>
      <c r="BE234" s="186">
        <v>9.76074623869372</v>
      </c>
      <c r="BF234" s="187">
        <v>102.926677251512</v>
      </c>
      <c r="BG234" s="187">
        <v>109.877566785279</v>
      </c>
      <c r="BH234" s="187">
        <v>94.743642846158707</v>
      </c>
      <c r="BI234" s="187">
        <v>112.23434561557499</v>
      </c>
      <c r="BJ234" s="187">
        <v>108.781904214893</v>
      </c>
      <c r="BK234" s="187">
        <v>89.349974465353995</v>
      </c>
      <c r="BL234" s="187">
        <v>105.097368928904</v>
      </c>
      <c r="BM234" s="187">
        <v>103.89728900119501</v>
      </c>
      <c r="BN234" s="187">
        <v>101.631252394078</v>
      </c>
      <c r="BO234" s="186">
        <v>46.711885505372599</v>
      </c>
      <c r="BP234" s="186">
        <v>46.454588069435701</v>
      </c>
      <c r="BQ234" s="186">
        <v>112.241443203072</v>
      </c>
      <c r="BR234" s="186">
        <v>212.698007902423</v>
      </c>
      <c r="BS234" s="186">
        <v>76.150139981839899</v>
      </c>
      <c r="BT234" s="186">
        <v>29.081759216516499</v>
      </c>
      <c r="BU234" s="186">
        <v>23.423554938262601</v>
      </c>
      <c r="BV234" s="186">
        <v>28.963448118916499</v>
      </c>
      <c r="BW234" s="186">
        <v>25.909868634105202</v>
      </c>
      <c r="BX234" s="186">
        <v>12.9439376393173</v>
      </c>
      <c r="BY234" s="186">
        <v>11.7776504759742</v>
      </c>
      <c r="BZ234" s="186">
        <v>9.3953056009694205</v>
      </c>
      <c r="CA234" s="186">
        <v>10.7447233741169</v>
      </c>
      <c r="CB234" s="186">
        <v>12.071342763561701</v>
      </c>
      <c r="CC234" s="186">
        <v>9.2593494931313405</v>
      </c>
      <c r="CD234" s="186">
        <v>9.4300455309515598</v>
      </c>
      <c r="CE234" s="186">
        <v>12.076789954280301</v>
      </c>
      <c r="CF234" s="186">
        <v>10.9911812078645</v>
      </c>
      <c r="CG234" s="186">
        <v>26.719118493151498</v>
      </c>
      <c r="CH234" s="186">
        <v>24.672283025161999</v>
      </c>
      <c r="CI234" s="186">
        <v>13.4650496566786</v>
      </c>
      <c r="CJ234" s="186">
        <v>10.525762089259301</v>
      </c>
      <c r="CK234" s="186">
        <v>19.908739621629699</v>
      </c>
      <c r="CL234" s="186">
        <v>33.859192524790203</v>
      </c>
      <c r="CM234" s="186">
        <v>37.9524283071894</v>
      </c>
      <c r="CN234" s="186">
        <v>38.377317177482603</v>
      </c>
      <c r="CO234" s="186">
        <v>38.526268768917298</v>
      </c>
      <c r="CP234" s="113">
        <v>169.73881421707199</v>
      </c>
      <c r="CQ234" s="113">
        <v>179.28670319397301</v>
      </c>
      <c r="CR234" s="113">
        <v>178.54629061106601</v>
      </c>
      <c r="CS234" s="113">
        <v>169.224726979526</v>
      </c>
      <c r="CT234" s="113">
        <v>165.38929261631401</v>
      </c>
      <c r="CU234" s="113">
        <v>183.65272912644599</v>
      </c>
      <c r="CV234" s="113">
        <v>215.07194769948401</v>
      </c>
      <c r="CW234" s="113">
        <v>236.20281002558701</v>
      </c>
      <c r="CX234" s="113">
        <v>255.585770326941</v>
      </c>
      <c r="CY234" s="186">
        <v>0.312482009396642</v>
      </c>
      <c r="CZ234" s="186">
        <v>0.16967481716778701</v>
      </c>
      <c r="DA234" s="186">
        <v>0.15342405553736599</v>
      </c>
      <c r="DB234" s="186">
        <v>5.4425016591763402E-2</v>
      </c>
      <c r="DC234" s="186">
        <v>6.3666615655669806E-2</v>
      </c>
      <c r="DD234" s="186">
        <v>5.9421638937340399E-2</v>
      </c>
      <c r="DE234" s="186">
        <v>-3.69296807351727E-2</v>
      </c>
      <c r="DF234" s="186">
        <v>-0.179074670082424</v>
      </c>
      <c r="DG234" s="186">
        <v>-0.17454812682322199</v>
      </c>
      <c r="DH234" s="186">
        <v>8.2222917292455904</v>
      </c>
      <c r="DI234" s="186">
        <v>7.89640743860262</v>
      </c>
      <c r="DJ234" s="186">
        <v>7.94103072978701</v>
      </c>
      <c r="DK234" s="186">
        <v>7.1897940257689301</v>
      </c>
      <c r="DL234" s="186">
        <v>6.8731616339623001</v>
      </c>
      <c r="DM234" s="186">
        <v>7.0653046933075698</v>
      </c>
      <c r="DN234" s="186">
        <v>7.89506805765265</v>
      </c>
      <c r="DO234" s="186">
        <v>8.6608654585922906</v>
      </c>
      <c r="DP234" s="186">
        <v>9.3530899289554803</v>
      </c>
      <c r="DQ234" s="187">
        <v>105.300986353497</v>
      </c>
      <c r="DR234" s="187">
        <v>104.22194539432699</v>
      </c>
      <c r="DS234" s="187">
        <v>101.63396821619401</v>
      </c>
      <c r="DT234" s="187">
        <v>103.744506887738</v>
      </c>
      <c r="DU234" s="187">
        <v>105.554095810425</v>
      </c>
      <c r="DV234" s="187">
        <v>102.305418265651</v>
      </c>
      <c r="DW234" s="187">
        <v>101.52083056121501</v>
      </c>
      <c r="DX234" s="187">
        <v>103.34512654845599</v>
      </c>
      <c r="DY234" s="187">
        <v>101.485280878675</v>
      </c>
      <c r="DZ234" s="113">
        <v>709</v>
      </c>
      <c r="EA234" s="113">
        <v>735</v>
      </c>
      <c r="EB234" s="113">
        <v>730</v>
      </c>
      <c r="EC234" s="113">
        <v>760</v>
      </c>
      <c r="ED234" s="113">
        <v>785</v>
      </c>
      <c r="EE234" s="113">
        <v>780</v>
      </c>
      <c r="EF234" s="113">
        <v>793</v>
      </c>
      <c r="EG234" s="113">
        <v>803</v>
      </c>
      <c r="EH234" s="113">
        <v>838</v>
      </c>
      <c r="EI234" s="112">
        <v>2950.21579689704</v>
      </c>
      <c r="EJ234" s="112">
        <v>2540.9265306122402</v>
      </c>
      <c r="EK234" s="112">
        <v>2500.5027397260301</v>
      </c>
      <c r="EL234" s="112">
        <v>2345.9921052631598</v>
      </c>
      <c r="EM234" s="112">
        <v>3700.3350318471298</v>
      </c>
      <c r="EN234" s="112">
        <v>6897.2871794871799</v>
      </c>
      <c r="EO234" s="112">
        <v>8158.2938209331696</v>
      </c>
      <c r="EP234" s="112">
        <v>8000.8256537982597</v>
      </c>
      <c r="EQ234" s="114">
        <v>8172.0107398567998</v>
      </c>
    </row>
    <row r="235" spans="1:147" x14ac:dyDescent="0.25">
      <c r="A235" s="110" t="s">
        <v>200</v>
      </c>
      <c r="B235" s="110">
        <v>5725</v>
      </c>
      <c r="C235" s="110"/>
      <c r="D235" s="185">
        <v>155.33990464498601</v>
      </c>
      <c r="E235" s="185">
        <v>51.512214859215199</v>
      </c>
      <c r="F235" s="185">
        <v>-30.822365354687602</v>
      </c>
      <c r="G235" s="185">
        <v>33.634165860320699</v>
      </c>
      <c r="H235" s="185">
        <v>24.570775204165301</v>
      </c>
      <c r="I235" s="185">
        <v>91.3577782363148</v>
      </c>
      <c r="J235" s="185">
        <v>31.4530314666859</v>
      </c>
      <c r="K235" s="185">
        <v>-50.683779250792398</v>
      </c>
      <c r="L235" s="185">
        <v>18.508082961138498</v>
      </c>
      <c r="M235" s="185">
        <v>19.900006059532199</v>
      </c>
      <c r="N235" s="185">
        <v>8.1517211856662293</v>
      </c>
      <c r="O235" s="185">
        <v>-6.4692952654005103</v>
      </c>
      <c r="P235" s="185">
        <v>4.9375576001540002</v>
      </c>
      <c r="Q235" s="185">
        <v>3.76083211390177</v>
      </c>
      <c r="R235" s="185">
        <v>2.6012577215317201</v>
      </c>
      <c r="S235" s="185">
        <v>1.7512299005240699</v>
      </c>
      <c r="T235" s="185">
        <v>-2.1583210604302501</v>
      </c>
      <c r="U235" s="185">
        <v>0.17593963390389999</v>
      </c>
      <c r="V235" s="186">
        <v>13.7881180542536</v>
      </c>
      <c r="W235" s="186">
        <v>16.2651745736888</v>
      </c>
      <c r="X235" s="186">
        <v>17.1040879267061</v>
      </c>
      <c r="Y235" s="186">
        <v>14.172667031158401</v>
      </c>
      <c r="Z235" s="186">
        <v>14.6577137421923</v>
      </c>
      <c r="AA235" s="186">
        <v>3.07258392744329</v>
      </c>
      <c r="AB235" s="186">
        <v>5.4201472462912301</v>
      </c>
      <c r="AC235" s="186">
        <v>4.0016328236791496</v>
      </c>
      <c r="AD235" s="186">
        <v>3.1068985324693701</v>
      </c>
      <c r="AE235" s="186">
        <v>49.474720598697502</v>
      </c>
      <c r="AF235" s="186">
        <v>58.393595040628902</v>
      </c>
      <c r="AG235" s="186">
        <v>79.636073194169498</v>
      </c>
      <c r="AH235" s="186">
        <v>86.914833510712995</v>
      </c>
      <c r="AI235" s="186">
        <v>93.913629495571101</v>
      </c>
      <c r="AJ235" s="186">
        <v>95.034236338742403</v>
      </c>
      <c r="AK235" s="186">
        <v>89.494101041195407</v>
      </c>
      <c r="AL235" s="186">
        <v>91.311556756319305</v>
      </c>
      <c r="AM235" s="186">
        <v>91.165235948090896</v>
      </c>
      <c r="AN235" s="186">
        <v>1.19258455274068</v>
      </c>
      <c r="AO235" s="186">
        <v>1.1449068974287</v>
      </c>
      <c r="AP235" s="186">
        <v>0.97392879050431902</v>
      </c>
      <c r="AQ235" s="186">
        <v>0.35687741694461</v>
      </c>
      <c r="AR235" s="186">
        <v>0.66378341385003203</v>
      </c>
      <c r="AS235" s="186">
        <v>9.1228196015353702E-2</v>
      </c>
      <c r="AT235" s="186">
        <v>-3.6586664836630201E-2</v>
      </c>
      <c r="AU235" s="186">
        <v>-0.12525785735994099</v>
      </c>
      <c r="AV235" s="186">
        <v>-0.19812838747148201</v>
      </c>
      <c r="AW235" s="186">
        <v>1.4217227602264899</v>
      </c>
      <c r="AX235" s="186">
        <v>1.73203294680664</v>
      </c>
      <c r="AY235" s="186">
        <v>1.4389708425016701</v>
      </c>
      <c r="AZ235" s="186">
        <v>0.76951880903487602</v>
      </c>
      <c r="BA235" s="186">
        <v>1.6584657635539799</v>
      </c>
      <c r="BB235" s="186">
        <v>2.38320965408347</v>
      </c>
      <c r="BC235" s="186">
        <v>2.70649726320267</v>
      </c>
      <c r="BD235" s="186">
        <v>2.47879603751195</v>
      </c>
      <c r="BE235" s="186">
        <v>2.3520444835719201</v>
      </c>
      <c r="BF235" s="187">
        <v>124.487836638361</v>
      </c>
      <c r="BG235" s="187">
        <v>108.183656773415</v>
      </c>
      <c r="BH235" s="187">
        <v>93.515330348500001</v>
      </c>
      <c r="BI235" s="187">
        <v>104.739369785725</v>
      </c>
      <c r="BJ235" s="187">
        <v>102.84484184752399</v>
      </c>
      <c r="BK235" s="187">
        <v>100.310237622372</v>
      </c>
      <c r="BL235" s="187">
        <v>99.017887046404994</v>
      </c>
      <c r="BM235" s="187">
        <v>95.4541166685988</v>
      </c>
      <c r="BN235" s="187">
        <v>97.680829049328196</v>
      </c>
      <c r="BO235" s="186">
        <v>261.91406020765299</v>
      </c>
      <c r="BP235" s="186">
        <v>171.426238101065</v>
      </c>
      <c r="BQ235" s="186">
        <v>74.846754009825801</v>
      </c>
      <c r="BR235" s="186">
        <v>47.170616479092402</v>
      </c>
      <c r="BS235" s="186">
        <v>43.370019581239397</v>
      </c>
      <c r="BT235" s="186">
        <v>19.8729986971282</v>
      </c>
      <c r="BU235" s="186">
        <v>12.1888763377139</v>
      </c>
      <c r="BV235" s="186">
        <v>24.741271498263998</v>
      </c>
      <c r="BW235" s="186">
        <v>19.937984711976899</v>
      </c>
      <c r="BX235" s="186">
        <v>13.3333190569147</v>
      </c>
      <c r="BY235" s="186">
        <v>13.5410881927926</v>
      </c>
      <c r="BZ235" s="186">
        <v>8.5235553087316696</v>
      </c>
      <c r="CA235" s="186">
        <v>6.4110501675690799</v>
      </c>
      <c r="CB235" s="186">
        <v>6.8216293825140104</v>
      </c>
      <c r="CC235" s="186">
        <v>2.7449220060329802</v>
      </c>
      <c r="CD235" s="186">
        <v>1.4169385816619999</v>
      </c>
      <c r="CE235" s="186">
        <v>2.0606829463083001</v>
      </c>
      <c r="CF235" s="186">
        <v>1.09365156170549</v>
      </c>
      <c r="CG235" s="186">
        <v>5.7370352229733896</v>
      </c>
      <c r="CH235" s="186">
        <v>8.8903296056115302</v>
      </c>
      <c r="CI235" s="186">
        <v>11.691848209214101</v>
      </c>
      <c r="CJ235" s="186">
        <v>13.333445920079701</v>
      </c>
      <c r="CK235" s="186">
        <v>15.2268424376611</v>
      </c>
      <c r="CL235" s="186">
        <v>13.2934434387622</v>
      </c>
      <c r="CM235" s="186">
        <v>11.101855241611499</v>
      </c>
      <c r="CN235" s="186">
        <v>8.2555142821856897</v>
      </c>
      <c r="CO235" s="186">
        <v>5.9489368917174703</v>
      </c>
      <c r="CP235" s="113">
        <v>79.872643404335193</v>
      </c>
      <c r="CQ235" s="113">
        <v>73.164416556037295</v>
      </c>
      <c r="CR235" s="113">
        <v>70.657225181687394</v>
      </c>
      <c r="CS235" s="113">
        <v>70.461168209555098</v>
      </c>
      <c r="CT235" s="113">
        <v>72.347286418485893</v>
      </c>
      <c r="CU235" s="113">
        <v>82.606380794518699</v>
      </c>
      <c r="CV235" s="113">
        <v>89.0775215355835</v>
      </c>
      <c r="CW235" s="113">
        <v>91.268450698521093</v>
      </c>
      <c r="CX235" s="113">
        <v>92.080826061314099</v>
      </c>
      <c r="CY235" s="186">
        <v>2.0988561801027199</v>
      </c>
      <c r="CZ235" s="186">
        <v>1.8716223091848101</v>
      </c>
      <c r="DA235" s="186">
        <v>1.56014888424718</v>
      </c>
      <c r="DB235" s="186">
        <v>1.1209834077105201</v>
      </c>
      <c r="DC235" s="186">
        <v>0.88000510391022402</v>
      </c>
      <c r="DD235" s="186">
        <v>0.64192296038320895</v>
      </c>
      <c r="DE235" s="186">
        <v>0.39237032682519402</v>
      </c>
      <c r="DF235" s="186">
        <v>0.17456673766502201</v>
      </c>
      <c r="DG235" s="186">
        <v>5.7495244646535701E-2</v>
      </c>
      <c r="DH235" s="186">
        <v>2.5345389748871301</v>
      </c>
      <c r="DI235" s="186">
        <v>2.2618459147052898</v>
      </c>
      <c r="DJ235" s="186">
        <v>1.96979351167559</v>
      </c>
      <c r="DK235" s="186">
        <v>1.5201934048277701</v>
      </c>
      <c r="DL235" s="186">
        <v>1.4006981893818</v>
      </c>
      <c r="DM235" s="186">
        <v>1.5964119958391001</v>
      </c>
      <c r="DN235" s="186">
        <v>1.8071448816758999</v>
      </c>
      <c r="DO235" s="186">
        <v>2.0200190150939501</v>
      </c>
      <c r="DP235" s="186">
        <v>2.33303193657372</v>
      </c>
      <c r="DQ235" s="187">
        <v>114.807446903445</v>
      </c>
      <c r="DR235" s="187">
        <v>115.14219401814</v>
      </c>
      <c r="DS235" s="187">
        <v>108.830401578155</v>
      </c>
      <c r="DT235" s="187">
        <v>106.39638033275099</v>
      </c>
      <c r="DU235" s="187">
        <v>106.724652358339</v>
      </c>
      <c r="DV235" s="187">
        <v>101.823073886519</v>
      </c>
      <c r="DW235" s="187">
        <v>100.00216407364201</v>
      </c>
      <c r="DX235" s="187">
        <v>100.21569491047801</v>
      </c>
      <c r="DY235" s="187">
        <v>98.831920230878694</v>
      </c>
      <c r="DZ235" s="113">
        <v>3909</v>
      </c>
      <c r="EA235" s="113">
        <v>3930</v>
      </c>
      <c r="EB235" s="113">
        <v>3976</v>
      </c>
      <c r="EC235" s="113">
        <v>4011</v>
      </c>
      <c r="ED235" s="113">
        <v>4069</v>
      </c>
      <c r="EE235" s="113">
        <v>4040</v>
      </c>
      <c r="EF235" s="113">
        <v>4088</v>
      </c>
      <c r="EG235" s="113">
        <v>4101</v>
      </c>
      <c r="EH235" s="113">
        <v>4060</v>
      </c>
      <c r="EI235" s="112">
        <v>-3430.1143514965502</v>
      </c>
      <c r="EJ235" s="112">
        <v>-2859.0893129770998</v>
      </c>
      <c r="EK235" s="112">
        <v>-1047.39386317907</v>
      </c>
      <c r="EL235" s="112">
        <v>-353.84093742208898</v>
      </c>
      <c r="EM235" s="112">
        <v>390.50528385352698</v>
      </c>
      <c r="EN235" s="112">
        <v>410.26089108910901</v>
      </c>
      <c r="EO235" s="112">
        <v>681.15900195694701</v>
      </c>
      <c r="EP235" s="112">
        <v>1165.8207754206301</v>
      </c>
      <c r="EQ235" s="114">
        <v>1239.33620689655</v>
      </c>
    </row>
    <row r="236" spans="1:147" x14ac:dyDescent="0.25">
      <c r="A236" s="110" t="s">
        <v>199</v>
      </c>
      <c r="B236" s="110">
        <v>5759</v>
      </c>
      <c r="C236" s="110"/>
      <c r="D236" s="185">
        <v>35.906526469270503</v>
      </c>
      <c r="E236" s="185">
        <v>4498.4992941176497</v>
      </c>
      <c r="F236" s="185">
        <v>21.468167517992999</v>
      </c>
      <c r="G236" s="185">
        <v>54.071200960344299</v>
      </c>
      <c r="H236" s="185">
        <v>86.349995718770401</v>
      </c>
      <c r="I236" s="185">
        <v>99.053629781310903</v>
      </c>
      <c r="J236" s="185">
        <v>26.269440025851701</v>
      </c>
      <c r="K236" s="185">
        <v>126.472352598106</v>
      </c>
      <c r="L236" s="185">
        <v>100</v>
      </c>
      <c r="M236" s="185">
        <v>14.793781134482201</v>
      </c>
      <c r="N236" s="185">
        <v>21.7835217872817</v>
      </c>
      <c r="O236" s="185">
        <v>16.750705726949001</v>
      </c>
      <c r="P236" s="185">
        <v>12.6024228116774</v>
      </c>
      <c r="Q236" s="185">
        <v>21.365656429655498</v>
      </c>
      <c r="R236" s="185">
        <v>14.3080112832469</v>
      </c>
      <c r="S236" s="185">
        <v>17.7249545988373</v>
      </c>
      <c r="T236" s="185">
        <v>25.871283546975199</v>
      </c>
      <c r="U236" s="185">
        <v>19.374106897618699</v>
      </c>
      <c r="V236" s="186">
        <v>33.059335725392998</v>
      </c>
      <c r="W236" s="186">
        <v>0.61528987522124001</v>
      </c>
      <c r="X236" s="186">
        <v>48.3806750137921</v>
      </c>
      <c r="Y236" s="186">
        <v>21.053462564554899</v>
      </c>
      <c r="Z236" s="186">
        <v>26.856243545137399</v>
      </c>
      <c r="AA236" s="186">
        <v>14.4250264854237</v>
      </c>
      <c r="AB236" s="186">
        <v>45.058038302182197</v>
      </c>
      <c r="AC236" s="186">
        <v>21.627275667040401</v>
      </c>
      <c r="AD236" s="186">
        <v>4.2905690829761403</v>
      </c>
      <c r="AE236" s="186">
        <v>79.676099538380399</v>
      </c>
      <c r="AF236" s="186">
        <v>75.153740443591204</v>
      </c>
      <c r="AG236" s="186">
        <v>189.37837425918499</v>
      </c>
      <c r="AH236" s="186">
        <v>166.96964866411099</v>
      </c>
      <c r="AI236" s="186">
        <v>118.26638234422499</v>
      </c>
      <c r="AJ236" s="186">
        <v>100.961896538883</v>
      </c>
      <c r="AK236" s="186">
        <v>168.60175571625101</v>
      </c>
      <c r="AL236" s="186">
        <v>126.87341937700501</v>
      </c>
      <c r="AM236" s="186">
        <v>91.752650950603396</v>
      </c>
      <c r="AN236" s="186">
        <v>1.5507459141378701</v>
      </c>
      <c r="AO236" s="186">
        <v>1.17305805400851</v>
      </c>
      <c r="AP236" s="186">
        <v>1.18581527591276</v>
      </c>
      <c r="AQ236" s="186">
        <v>1.789679204971</v>
      </c>
      <c r="AR236" s="186">
        <v>1.46740899859262</v>
      </c>
      <c r="AS236" s="186">
        <v>0.94632334875999602</v>
      </c>
      <c r="AT236" s="186">
        <v>0.85569460331956004</v>
      </c>
      <c r="AU236" s="186">
        <v>0.87001279311155999</v>
      </c>
      <c r="AV236" s="186">
        <v>0.73755971690778199</v>
      </c>
      <c r="AW236" s="186">
        <v>13.0831637461085</v>
      </c>
      <c r="AX236" s="186">
        <v>9.8323732051803301</v>
      </c>
      <c r="AY236" s="186">
        <v>9.1203511973114093</v>
      </c>
      <c r="AZ236" s="186">
        <v>13.4422295648579</v>
      </c>
      <c r="BA236" s="186">
        <v>13.8425117886714</v>
      </c>
      <c r="BB236" s="186">
        <v>13.3151789973628</v>
      </c>
      <c r="BC236" s="186">
        <v>10.6977369217357</v>
      </c>
      <c r="BD236" s="186">
        <v>24.822571458032201</v>
      </c>
      <c r="BE236" s="186">
        <v>10.5595088997594</v>
      </c>
      <c r="BF236" s="187">
        <v>103.37130543737599</v>
      </c>
      <c r="BG236" s="187">
        <v>115.10675920278899</v>
      </c>
      <c r="BH236" s="187">
        <v>109.66864546549</v>
      </c>
      <c r="BI236" s="187">
        <v>100.959028306211</v>
      </c>
      <c r="BJ236" s="187">
        <v>109.878712313031</v>
      </c>
      <c r="BK236" s="187">
        <v>101.977537379654</v>
      </c>
      <c r="BL236" s="187">
        <v>108.55756832813999</v>
      </c>
      <c r="BM236" s="187">
        <v>101.956304843078</v>
      </c>
      <c r="BN236" s="187">
        <v>110.560995118894</v>
      </c>
      <c r="BO236" s="186">
        <v>39.029698680450501</v>
      </c>
      <c r="BP236" s="186">
        <v>71.246802226070102</v>
      </c>
      <c r="BQ236" s="186">
        <v>64.2050602752429</v>
      </c>
      <c r="BR236" s="186">
        <v>54.037166320641902</v>
      </c>
      <c r="BS236" s="186">
        <v>52.630800549262801</v>
      </c>
      <c r="BT236" s="186">
        <v>62.702878680839099</v>
      </c>
      <c r="BU236" s="186">
        <v>40.732780198310799</v>
      </c>
      <c r="BV236" s="186">
        <v>62.434980661909997</v>
      </c>
      <c r="BW236" s="186">
        <v>89.787614213131505</v>
      </c>
      <c r="BX236" s="186">
        <v>12.6773836047867</v>
      </c>
      <c r="BY236" s="186">
        <v>14.189529605844999</v>
      </c>
      <c r="BZ236" s="186">
        <v>17.216365958738301</v>
      </c>
      <c r="CA236" s="186">
        <v>16.7804963512523</v>
      </c>
      <c r="CB236" s="186">
        <v>17.5274763408726</v>
      </c>
      <c r="CC236" s="186">
        <v>17.261582749805701</v>
      </c>
      <c r="CD236" s="186">
        <v>16.568070090758098</v>
      </c>
      <c r="CE236" s="186">
        <v>18.631019063930601</v>
      </c>
      <c r="CF236" s="186">
        <v>19.798937835254399</v>
      </c>
      <c r="CG236" s="186">
        <v>28.066086894757198</v>
      </c>
      <c r="CH236" s="186">
        <v>20.048643336089199</v>
      </c>
      <c r="CI236" s="186">
        <v>24.583650168610301</v>
      </c>
      <c r="CJ236" s="186">
        <v>27.283759264999699</v>
      </c>
      <c r="CK236" s="186">
        <v>29.421844688296801</v>
      </c>
      <c r="CL236" s="186">
        <v>25.5479338231162</v>
      </c>
      <c r="CM236" s="186">
        <v>33.221537521625798</v>
      </c>
      <c r="CN236" s="186">
        <v>27.345133897307001</v>
      </c>
      <c r="CO236" s="186">
        <v>24.654891467670101</v>
      </c>
      <c r="CP236" s="113">
        <v>74.599501917755504</v>
      </c>
      <c r="CQ236" s="113">
        <v>74.829841701257905</v>
      </c>
      <c r="CR236" s="113">
        <v>101.260341053151</v>
      </c>
      <c r="CS236" s="113">
        <v>120.62039861150301</v>
      </c>
      <c r="CT236" s="113">
        <v>126.63679258816499</v>
      </c>
      <c r="CU236" s="113">
        <v>128.95249740594201</v>
      </c>
      <c r="CV236" s="113">
        <v>146.716892669853</v>
      </c>
      <c r="CW236" s="113">
        <v>135.07358119233999</v>
      </c>
      <c r="CX236" s="113">
        <v>120.71145558719699</v>
      </c>
      <c r="CY236" s="186">
        <v>1.1779493541938599</v>
      </c>
      <c r="CZ236" s="186">
        <v>1.2555536015434099</v>
      </c>
      <c r="DA236" s="186">
        <v>1.2941769698533101</v>
      </c>
      <c r="DB236" s="186">
        <v>1.4252892248714399</v>
      </c>
      <c r="DC236" s="186">
        <v>1.43693102103324</v>
      </c>
      <c r="DD236" s="186">
        <v>1.3028892735220601</v>
      </c>
      <c r="DE236" s="186">
        <v>1.23140504670189</v>
      </c>
      <c r="DF236" s="186">
        <v>1.1577443562543399</v>
      </c>
      <c r="DG236" s="186">
        <v>0.96421060451997198</v>
      </c>
      <c r="DH236" s="186">
        <v>8.5391995920935901</v>
      </c>
      <c r="DI236" s="186">
        <v>9.4676066908437395</v>
      </c>
      <c r="DJ236" s="186">
        <v>10.2619853796486</v>
      </c>
      <c r="DK236" s="186">
        <v>11.002367533443101</v>
      </c>
      <c r="DL236" s="186">
        <v>11.923045411691</v>
      </c>
      <c r="DM236" s="186">
        <v>12.0418973899303</v>
      </c>
      <c r="DN236" s="186">
        <v>12.1453298279771</v>
      </c>
      <c r="DO236" s="186">
        <v>15.507264819940399</v>
      </c>
      <c r="DP236" s="186">
        <v>14.8265805418991</v>
      </c>
      <c r="DQ236" s="187">
        <v>105.61461372029299</v>
      </c>
      <c r="DR236" s="187">
        <v>106.357494241895</v>
      </c>
      <c r="DS236" s="187">
        <v>108.990112120955</v>
      </c>
      <c r="DT236" s="187">
        <v>107.762589839779</v>
      </c>
      <c r="DU236" s="187">
        <v>107.574725811327</v>
      </c>
      <c r="DV236" s="187">
        <v>106.97770034617101</v>
      </c>
      <c r="DW236" s="187">
        <v>105.992998132276</v>
      </c>
      <c r="DX236" s="187">
        <v>104.473010481394</v>
      </c>
      <c r="DY236" s="187">
        <v>106.31123887913201</v>
      </c>
      <c r="DZ236" s="113">
        <v>193</v>
      </c>
      <c r="EA236" s="113">
        <v>182</v>
      </c>
      <c r="EB236" s="113">
        <v>185</v>
      </c>
      <c r="EC236" s="113">
        <v>196</v>
      </c>
      <c r="ED236" s="113">
        <v>210</v>
      </c>
      <c r="EE236" s="113">
        <v>213</v>
      </c>
      <c r="EF236" s="113">
        <v>215</v>
      </c>
      <c r="EG236" s="113">
        <v>218</v>
      </c>
      <c r="EH236" s="113">
        <v>232</v>
      </c>
      <c r="EI236" s="112">
        <v>1426.2383419689099</v>
      </c>
      <c r="EJ236" s="112">
        <v>485.31318681318697</v>
      </c>
      <c r="EK236" s="112">
        <v>3441.2594594594598</v>
      </c>
      <c r="EL236" s="112">
        <v>3756.63775510204</v>
      </c>
      <c r="EM236" s="112">
        <v>3668.6523809523801</v>
      </c>
      <c r="EN236" s="112">
        <v>3624.1877934272302</v>
      </c>
      <c r="EO236" s="112">
        <v>6035.55813953488</v>
      </c>
      <c r="EP236" s="112">
        <v>5655.1743119266102</v>
      </c>
      <c r="EQ236" s="114">
        <v>3711.2586206896599</v>
      </c>
    </row>
    <row r="237" spans="1:147" x14ac:dyDescent="0.25">
      <c r="A237" s="110" t="s">
        <v>198</v>
      </c>
      <c r="B237" s="110">
        <v>5643</v>
      </c>
      <c r="C237" s="110"/>
      <c r="D237" s="185">
        <v>120.505301716611</v>
      </c>
      <c r="E237" s="185">
        <v>348.26879689462402</v>
      </c>
      <c r="F237" s="185">
        <v>161.117998577729</v>
      </c>
      <c r="G237" s="185">
        <v>42.211617341853803</v>
      </c>
      <c r="H237" s="185">
        <v>38.285165359687099</v>
      </c>
      <c r="I237" s="185">
        <v>-20.215484918824298</v>
      </c>
      <c r="J237" s="185">
        <v>67.0063128649075</v>
      </c>
      <c r="K237" s="185">
        <v>305.81253075022403</v>
      </c>
      <c r="L237" s="185">
        <v>-138.10528389789701</v>
      </c>
      <c r="M237" s="185">
        <v>5.8183205181855504</v>
      </c>
      <c r="N237" s="185">
        <v>11.2818723489695</v>
      </c>
      <c r="O237" s="185">
        <v>1.68111189925616</v>
      </c>
      <c r="P237" s="185">
        <v>2.1761758651493399</v>
      </c>
      <c r="Q237" s="185">
        <v>5.6085286419995697</v>
      </c>
      <c r="R237" s="185">
        <v>-3.1820080687629799</v>
      </c>
      <c r="S237" s="185">
        <v>3.6150104917508901</v>
      </c>
      <c r="T237" s="185">
        <v>13.609287771744301</v>
      </c>
      <c r="U237" s="185">
        <v>-3.3562569736575201</v>
      </c>
      <c r="V237" s="186">
        <v>5.4502697708446801</v>
      </c>
      <c r="W237" s="186">
        <v>3.52272843584193</v>
      </c>
      <c r="X237" s="186">
        <v>1.05010163747652</v>
      </c>
      <c r="Y237" s="186">
        <v>5.0062522468969997</v>
      </c>
      <c r="Z237" s="186">
        <v>13.4347399715206</v>
      </c>
      <c r="AA237" s="186">
        <v>16.7946081773988</v>
      </c>
      <c r="AB237" s="186">
        <v>5.9916937507061503</v>
      </c>
      <c r="AC237" s="186">
        <v>4.8988998293057202</v>
      </c>
      <c r="AD237" s="186">
        <v>2.3676838174750201</v>
      </c>
      <c r="AE237" s="186">
        <v>17.169275923052901</v>
      </c>
      <c r="AF237" s="186">
        <v>15.5351519416951</v>
      </c>
      <c r="AG237" s="186">
        <v>42.793522110570599</v>
      </c>
      <c r="AH237" s="186">
        <v>39.558725424354499</v>
      </c>
      <c r="AI237" s="186">
        <v>47.022526173355701</v>
      </c>
      <c r="AJ237" s="186">
        <v>54.574718303222802</v>
      </c>
      <c r="AK237" s="186">
        <v>65.040708806770795</v>
      </c>
      <c r="AL237" s="186">
        <v>44.1203631343312</v>
      </c>
      <c r="AM237" s="186">
        <v>30.140064526803901</v>
      </c>
      <c r="AN237" s="186">
        <v>0.27129527717718299</v>
      </c>
      <c r="AO237" s="186">
        <v>0.27445973648928701</v>
      </c>
      <c r="AP237" s="186">
        <v>0.186505891061749</v>
      </c>
      <c r="AQ237" s="186">
        <v>3.3477973926988598E-2</v>
      </c>
      <c r="AR237" s="186">
        <v>2.6980910608313799E-2</v>
      </c>
      <c r="AS237" s="186">
        <v>9.5309651876203695E-3</v>
      </c>
      <c r="AT237" s="186">
        <v>-3.3757360220986202E-2</v>
      </c>
      <c r="AU237" s="186">
        <v>-6.5878467281903802E-2</v>
      </c>
      <c r="AV237" s="186">
        <v>-7.7368540971487904E-2</v>
      </c>
      <c r="AW237" s="186">
        <v>12.7429156039255</v>
      </c>
      <c r="AX237" s="186">
        <v>5.9744331638535497</v>
      </c>
      <c r="AY237" s="186">
        <v>4.3674134650913601</v>
      </c>
      <c r="AZ237" s="186">
        <v>3.96319137415116</v>
      </c>
      <c r="BA237" s="186">
        <v>4.2321124302032098</v>
      </c>
      <c r="BB237" s="186">
        <v>3.51493243062286</v>
      </c>
      <c r="BC237" s="186">
        <v>4.3458600938608596</v>
      </c>
      <c r="BD237" s="186">
        <v>3.9310836174669501</v>
      </c>
      <c r="BE237" s="186">
        <v>11.742124305779299</v>
      </c>
      <c r="BF237" s="187">
        <v>93.761752811952604</v>
      </c>
      <c r="BG237" s="187">
        <v>105.911892439425</v>
      </c>
      <c r="BH237" s="187">
        <v>97.561171458666195</v>
      </c>
      <c r="BI237" s="187">
        <v>98.276683137868005</v>
      </c>
      <c r="BJ237" s="187">
        <v>101.42337229461999</v>
      </c>
      <c r="BK237" s="187">
        <v>93.7317740531699</v>
      </c>
      <c r="BL237" s="187">
        <v>99.241194301643702</v>
      </c>
      <c r="BM237" s="187">
        <v>110.634552025213</v>
      </c>
      <c r="BN237" s="187">
        <v>86.8238344853185</v>
      </c>
      <c r="BO237" s="186">
        <v>57.099081268220203</v>
      </c>
      <c r="BP237" s="186">
        <v>47.300161422584203</v>
      </c>
      <c r="BQ237" s="186">
        <v>49.863722496491803</v>
      </c>
      <c r="BR237" s="186">
        <v>61.090765296306401</v>
      </c>
      <c r="BS237" s="186">
        <v>92.878866864218594</v>
      </c>
      <c r="BT237" s="186">
        <v>45.344226774827902</v>
      </c>
      <c r="BU237" s="186">
        <v>23.9056352473335</v>
      </c>
      <c r="BV237" s="186">
        <v>53.989290739205799</v>
      </c>
      <c r="BW237" s="186">
        <v>43.939682775612901</v>
      </c>
      <c r="BX237" s="186">
        <v>13.1257288003924</v>
      </c>
      <c r="BY237" s="186">
        <v>9.9774697649376591</v>
      </c>
      <c r="BZ237" s="186">
        <v>7.2002789471281803</v>
      </c>
      <c r="CA237" s="186">
        <v>6.1833665292230204</v>
      </c>
      <c r="CB237" s="186">
        <v>5.3819944134656197</v>
      </c>
      <c r="CC237" s="186">
        <v>3.6034738029252198</v>
      </c>
      <c r="CD237" s="186">
        <v>2.0060538362167701</v>
      </c>
      <c r="CE237" s="186">
        <v>4.7650094034163004</v>
      </c>
      <c r="CF237" s="186">
        <v>3.6144308714774498</v>
      </c>
      <c r="CG237" s="186">
        <v>22.0123349286056</v>
      </c>
      <c r="CH237" s="186">
        <v>19.456508230542401</v>
      </c>
      <c r="CI237" s="186">
        <v>13.9676199221931</v>
      </c>
      <c r="CJ237" s="186">
        <v>9.9209914258764709</v>
      </c>
      <c r="CK237" s="186">
        <v>5.8781670204079504</v>
      </c>
      <c r="CL237" s="186">
        <v>8.4994980051970099</v>
      </c>
      <c r="CM237" s="186">
        <v>8.8837638538948003</v>
      </c>
      <c r="CN237" s="186">
        <v>9.4439762598242094</v>
      </c>
      <c r="CO237" s="186">
        <v>8.8273202019245005</v>
      </c>
      <c r="CP237" s="113">
        <v>25.562491762031499</v>
      </c>
      <c r="CQ237" s="113">
        <v>22.233776572740201</v>
      </c>
      <c r="CR237" s="113">
        <v>24.895224887924599</v>
      </c>
      <c r="CS237" s="113">
        <v>26.858450528890899</v>
      </c>
      <c r="CT237" s="113">
        <v>32.363051479740598</v>
      </c>
      <c r="CU237" s="113">
        <v>39.631604609583299</v>
      </c>
      <c r="CV237" s="113">
        <v>49.991354509537103</v>
      </c>
      <c r="CW237" s="113">
        <v>49.949120542875299</v>
      </c>
      <c r="CX237" s="113">
        <v>47.907409317084998</v>
      </c>
      <c r="CY237" s="186">
        <v>0.34304861378131002</v>
      </c>
      <c r="CZ237" s="186">
        <v>0.32844760614659002</v>
      </c>
      <c r="DA237" s="186">
        <v>0.28711080907092101</v>
      </c>
      <c r="DB237" s="186">
        <v>0.20845286619906001</v>
      </c>
      <c r="DC237" s="186">
        <v>0.15817569408410001</v>
      </c>
      <c r="DD237" s="186">
        <v>0.10737260212866501</v>
      </c>
      <c r="DE237" s="186">
        <v>4.2903925531206102E-2</v>
      </c>
      <c r="DF237" s="186">
        <v>-8.8065636546407408E-3</v>
      </c>
      <c r="DG237" s="186">
        <v>-3.0554481979564601E-2</v>
      </c>
      <c r="DH237" s="186">
        <v>6.9827950439511497</v>
      </c>
      <c r="DI237" s="186">
        <v>7.44644781564197</v>
      </c>
      <c r="DJ237" s="186">
        <v>7.40449584389492</v>
      </c>
      <c r="DK237" s="186">
        <v>7.0576122871097597</v>
      </c>
      <c r="DL237" s="186">
        <v>6.1934734861254999</v>
      </c>
      <c r="DM237" s="186">
        <v>4.4260574370660999</v>
      </c>
      <c r="DN237" s="186">
        <v>4.0865917552064897</v>
      </c>
      <c r="DO237" s="186">
        <v>3.9987802671087902</v>
      </c>
      <c r="DP237" s="186">
        <v>5.5656251873046898</v>
      </c>
      <c r="DQ237" s="187">
        <v>106.935839711112</v>
      </c>
      <c r="DR237" s="187">
        <v>102.943642105263</v>
      </c>
      <c r="DS237" s="187">
        <v>100.082962683318</v>
      </c>
      <c r="DT237" s="187">
        <v>99.3386105919773</v>
      </c>
      <c r="DU237" s="187">
        <v>99.350936972114496</v>
      </c>
      <c r="DV237" s="187">
        <v>99.289867911030001</v>
      </c>
      <c r="DW237" s="187">
        <v>98.003056408002195</v>
      </c>
      <c r="DX237" s="187">
        <v>100.763203246316</v>
      </c>
      <c r="DY237" s="187">
        <v>98.056761311540299</v>
      </c>
      <c r="DZ237" s="113">
        <v>5190</v>
      </c>
      <c r="EA237" s="113">
        <v>5184</v>
      </c>
      <c r="EB237" s="113">
        <v>5263</v>
      </c>
      <c r="EC237" s="113">
        <v>5276</v>
      </c>
      <c r="ED237" s="113">
        <v>5291</v>
      </c>
      <c r="EE237" s="113">
        <v>5298</v>
      </c>
      <c r="EF237" s="113">
        <v>5243</v>
      </c>
      <c r="EG237" s="113">
        <v>5241</v>
      </c>
      <c r="EH237" s="113">
        <v>5208</v>
      </c>
      <c r="EI237" s="112">
        <v>-1032.53371868979</v>
      </c>
      <c r="EJ237" s="112">
        <v>-1483.1161265432099</v>
      </c>
      <c r="EK237" s="112">
        <v>-1493.4155424662699</v>
      </c>
      <c r="EL237" s="112">
        <v>-1332.71815769522</v>
      </c>
      <c r="EM237" s="112">
        <v>-856.54243054243102</v>
      </c>
      <c r="EN237" s="112">
        <v>126.258210645527</v>
      </c>
      <c r="EO237" s="112">
        <v>226.76025176425699</v>
      </c>
      <c r="EP237" s="112">
        <v>-367.29460026712502</v>
      </c>
      <c r="EQ237" s="114">
        <v>-37.849078341013801</v>
      </c>
    </row>
    <row r="238" spans="1:147" x14ac:dyDescent="0.25">
      <c r="A238" s="110" t="s">
        <v>197</v>
      </c>
      <c r="B238" s="110">
        <v>5683</v>
      </c>
      <c r="C238" s="110"/>
      <c r="D238" s="185" t="s">
        <v>465</v>
      </c>
      <c r="E238" s="185">
        <v>100</v>
      </c>
      <c r="F238" s="185">
        <v>270.275336688474</v>
      </c>
      <c r="G238" s="185">
        <v>100</v>
      </c>
      <c r="H238" s="185" t="s">
        <v>465</v>
      </c>
      <c r="I238" s="185">
        <v>100</v>
      </c>
      <c r="J238" s="185">
        <v>100</v>
      </c>
      <c r="K238" s="185">
        <v>9.5928975416779902</v>
      </c>
      <c r="L238" s="185">
        <v>18.022109973615098</v>
      </c>
      <c r="M238" s="185">
        <v>-1.99279961014873</v>
      </c>
      <c r="N238" s="185">
        <v>1.4235339949315799</v>
      </c>
      <c r="O238" s="185">
        <v>15.482120256186301</v>
      </c>
      <c r="P238" s="185">
        <v>5.5623057315422901</v>
      </c>
      <c r="Q238" s="185">
        <v>-15.700860690349099</v>
      </c>
      <c r="R238" s="185">
        <v>14.329773090096699</v>
      </c>
      <c r="S238" s="185">
        <v>0.95527127911592602</v>
      </c>
      <c r="T238" s="185">
        <v>11.439995278704</v>
      </c>
      <c r="U238" s="185">
        <v>21.224267660627401</v>
      </c>
      <c r="V238" s="186">
        <v>0</v>
      </c>
      <c r="W238" s="186">
        <v>0</v>
      </c>
      <c r="X238" s="186">
        <v>6.3474002104593996</v>
      </c>
      <c r="Y238" s="186">
        <v>0</v>
      </c>
      <c r="Z238" s="186">
        <v>0</v>
      </c>
      <c r="AA238" s="186">
        <v>0</v>
      </c>
      <c r="AB238" s="186">
        <v>0</v>
      </c>
      <c r="AC238" s="186">
        <v>57.385262190556098</v>
      </c>
      <c r="AD238" s="186">
        <v>59.9195854102502</v>
      </c>
      <c r="AE238" s="186">
        <v>0</v>
      </c>
      <c r="AF238" s="186">
        <v>0</v>
      </c>
      <c r="AG238" s="186">
        <v>0</v>
      </c>
      <c r="AH238" s="186">
        <v>0</v>
      </c>
      <c r="AI238" s="186">
        <v>0</v>
      </c>
      <c r="AJ238" s="186">
        <v>0.397285715391891</v>
      </c>
      <c r="AK238" s="186">
        <v>0</v>
      </c>
      <c r="AL238" s="186">
        <v>59.193239813325903</v>
      </c>
      <c r="AM238" s="186">
        <v>151.87848243121601</v>
      </c>
      <c r="AN238" s="186">
        <v>9.9967989194444606E-2</v>
      </c>
      <c r="AO238" s="186">
        <v>2.64766346460369E-2</v>
      </c>
      <c r="AP238" s="186">
        <v>-0.102978084751724</v>
      </c>
      <c r="AQ238" s="186">
        <v>-0.43332592635474698</v>
      </c>
      <c r="AR238" s="186">
        <v>-0.57258476547156001</v>
      </c>
      <c r="AS238" s="186">
        <v>-0.500270766166931</v>
      </c>
      <c r="AT238" s="186">
        <v>-0.25248244714214502</v>
      </c>
      <c r="AU238" s="186">
        <v>-0.447782400220957</v>
      </c>
      <c r="AV238" s="186">
        <v>-0.23643809317881601</v>
      </c>
      <c r="AW238" s="186">
        <v>9.9967989194444606E-2</v>
      </c>
      <c r="AX238" s="186">
        <v>2.64766346460369E-2</v>
      </c>
      <c r="AY238" s="186">
        <v>-0.102978084751724</v>
      </c>
      <c r="AZ238" s="186">
        <v>1.1738587807298899</v>
      </c>
      <c r="BA238" s="186">
        <v>0.92478774258052299</v>
      </c>
      <c r="BB238" s="186">
        <v>1.22995551922275</v>
      </c>
      <c r="BC238" s="186">
        <v>-0.25248244714214502</v>
      </c>
      <c r="BD238" s="186">
        <v>-0.447782400220957</v>
      </c>
      <c r="BE238" s="186">
        <v>-0.23643809317881601</v>
      </c>
      <c r="BF238" s="187">
        <v>98.046100488772794</v>
      </c>
      <c r="BG238" s="187">
        <v>101.444119318608</v>
      </c>
      <c r="BH238" s="187">
        <v>118.31818585745199</v>
      </c>
      <c r="BI238" s="187">
        <v>104.118056886698</v>
      </c>
      <c r="BJ238" s="187">
        <v>85.325533300481794</v>
      </c>
      <c r="BK238" s="187">
        <v>114.4158734201</v>
      </c>
      <c r="BL238" s="187">
        <v>100.964536283803</v>
      </c>
      <c r="BM238" s="187">
        <v>112.917853514855</v>
      </c>
      <c r="BN238" s="187">
        <v>126.94276915272</v>
      </c>
      <c r="BO238" s="186">
        <v>5028.0340302491104</v>
      </c>
      <c r="BP238" s="186">
        <v>5167.4651912811396</v>
      </c>
      <c r="BQ238" s="186">
        <v>1292.0924163829</v>
      </c>
      <c r="BR238" s="186">
        <v>1003.83668013875</v>
      </c>
      <c r="BS238" s="186">
        <v>46.257957850103701</v>
      </c>
      <c r="BT238" s="186">
        <v>342.47471142611602</v>
      </c>
      <c r="BU238" s="186">
        <v>339.07768498355</v>
      </c>
      <c r="BV238" s="186">
        <v>12.401391259551101</v>
      </c>
      <c r="BW238" s="186">
        <v>13.4188318181694</v>
      </c>
      <c r="BX238" s="186">
        <v>16.112819955985699</v>
      </c>
      <c r="BY238" s="186">
        <v>16.123105999843698</v>
      </c>
      <c r="BZ238" s="186">
        <v>14.5342080163605</v>
      </c>
      <c r="CA238" s="186">
        <v>10.850179002015601</v>
      </c>
      <c r="CB238" s="186">
        <v>0.52561825126950201</v>
      </c>
      <c r="CC238" s="186">
        <v>3.8033236583646302</v>
      </c>
      <c r="CD238" s="186">
        <v>3.6115123712532902</v>
      </c>
      <c r="CE238" s="186">
        <v>3.1329140760314802</v>
      </c>
      <c r="CF238" s="186">
        <v>6.92882040794309</v>
      </c>
      <c r="CG238" s="186">
        <v>0.38055887237291203</v>
      </c>
      <c r="CH238" s="186">
        <v>0.37060927492986701</v>
      </c>
      <c r="CI238" s="186">
        <v>1.2990527698632801</v>
      </c>
      <c r="CJ238" s="186">
        <v>1.1978972130805099</v>
      </c>
      <c r="CK238" s="186">
        <v>1.1293797358582001</v>
      </c>
      <c r="CL238" s="186">
        <v>1.1412734681980801</v>
      </c>
      <c r="CM238" s="186">
        <v>1.0929293052357101</v>
      </c>
      <c r="CN238" s="186">
        <v>20.685062061060599</v>
      </c>
      <c r="CO238" s="186">
        <v>35.682672138281298</v>
      </c>
      <c r="CP238" s="113">
        <v>3.3760166904734101E-2</v>
      </c>
      <c r="CQ238" s="113">
        <v>2.2843975780743001E-2</v>
      </c>
      <c r="CR238" s="113">
        <v>1.16971906293714E-2</v>
      </c>
      <c r="CS238" s="113">
        <v>0</v>
      </c>
      <c r="CT238" s="113">
        <v>0</v>
      </c>
      <c r="CU238" s="113">
        <v>8.1166364409513997E-2</v>
      </c>
      <c r="CV238" s="113">
        <v>7.7845088103582205E-2</v>
      </c>
      <c r="CW238" s="113">
        <v>12.6146383292794</v>
      </c>
      <c r="CX238" s="113">
        <v>47.620976379543698</v>
      </c>
      <c r="CY238" s="186">
        <v>8.24228476835141E-2</v>
      </c>
      <c r="CZ238" s="186">
        <v>6.4486390566536905E-2</v>
      </c>
      <c r="DA238" s="186">
        <v>2.66529574183327E-2</v>
      </c>
      <c r="DB238" s="186">
        <v>-7.4791513312751801E-2</v>
      </c>
      <c r="DC238" s="186">
        <v>-0.22185011947567801</v>
      </c>
      <c r="DD238" s="186">
        <v>-0.33719155708652099</v>
      </c>
      <c r="DE238" s="186">
        <v>-0.37856998148652699</v>
      </c>
      <c r="DF238" s="186">
        <v>-0.44284406855638903</v>
      </c>
      <c r="DG238" s="186">
        <v>-0.39617364207577199</v>
      </c>
      <c r="DH238" s="186">
        <v>0.25649280569168298</v>
      </c>
      <c r="DI238" s="186">
        <v>0.233967628668871</v>
      </c>
      <c r="DJ238" s="186">
        <v>0.19317342681667199</v>
      </c>
      <c r="DK238" s="186">
        <v>0.31832215469847103</v>
      </c>
      <c r="DL238" s="186">
        <v>0.46692433604251898</v>
      </c>
      <c r="DM238" s="186">
        <v>0.68947232654102997</v>
      </c>
      <c r="DN238" s="186">
        <v>0.60608346523585099</v>
      </c>
      <c r="DO238" s="186">
        <v>0.51048267803474601</v>
      </c>
      <c r="DP238" s="186">
        <v>0.21265987609339701</v>
      </c>
      <c r="DQ238" s="187">
        <v>118.960876738799</v>
      </c>
      <c r="DR238" s="187">
        <v>118.981930769192</v>
      </c>
      <c r="DS238" s="187">
        <v>116.77834819051699</v>
      </c>
      <c r="DT238" s="187">
        <v>111.678269617821</v>
      </c>
      <c r="DU238" s="187">
        <v>99.837109561607704</v>
      </c>
      <c r="DV238" s="187">
        <v>102.85596006916001</v>
      </c>
      <c r="DW238" s="187">
        <v>102.697724337038</v>
      </c>
      <c r="DX238" s="187">
        <v>102.228151844729</v>
      </c>
      <c r="DY238" s="187">
        <v>106.746355684577</v>
      </c>
      <c r="DZ238" s="113">
        <v>150</v>
      </c>
      <c r="EA238" s="113">
        <v>173</v>
      </c>
      <c r="EB238" s="113">
        <v>172</v>
      </c>
      <c r="EC238" s="113">
        <v>166</v>
      </c>
      <c r="ED238" s="113">
        <v>160</v>
      </c>
      <c r="EE238" s="113">
        <v>184</v>
      </c>
      <c r="EF238" s="113">
        <v>194</v>
      </c>
      <c r="EG238" s="113">
        <v>202</v>
      </c>
      <c r="EH238" s="113">
        <v>215</v>
      </c>
      <c r="EI238" s="112">
        <v>-5776.30666666667</v>
      </c>
      <c r="EJ238" s="112">
        <v>-5049.3352601156103</v>
      </c>
      <c r="EK238" s="112">
        <v>-5405.3255813953501</v>
      </c>
      <c r="EL238" s="112">
        <v>-5809.1927710843402</v>
      </c>
      <c r="EM238" s="112">
        <v>-5371.6875</v>
      </c>
      <c r="EN238" s="112">
        <v>-5143.7445652173901</v>
      </c>
      <c r="EO238" s="112">
        <v>-4909.3659793814404</v>
      </c>
      <c r="EP238" s="112">
        <v>-1097.36138613861</v>
      </c>
      <c r="EQ238" s="114">
        <v>2516.8976744186002</v>
      </c>
    </row>
    <row r="239" spans="1:147" x14ac:dyDescent="0.25">
      <c r="A239" s="110" t="s">
        <v>196</v>
      </c>
      <c r="B239" s="110">
        <v>5589</v>
      </c>
      <c r="C239" s="110"/>
      <c r="D239" s="185">
        <v>95.285682933697103</v>
      </c>
      <c r="E239" s="185">
        <v>37.710502234346201</v>
      </c>
      <c r="F239" s="185">
        <v>41.740778364896997</v>
      </c>
      <c r="G239" s="185">
        <v>29.490039914150302</v>
      </c>
      <c r="H239" s="185">
        <v>-1.46754575256721</v>
      </c>
      <c r="I239" s="185">
        <v>20.469491882520099</v>
      </c>
      <c r="J239" s="185">
        <v>249.24337062641399</v>
      </c>
      <c r="K239" s="185">
        <v>206.837649848761</v>
      </c>
      <c r="L239" s="185">
        <v>69.592668627430399</v>
      </c>
      <c r="M239" s="185">
        <v>7.2068198481075898</v>
      </c>
      <c r="N239" s="185">
        <v>9.2717152551855797</v>
      </c>
      <c r="O239" s="185">
        <v>11.1731402444709</v>
      </c>
      <c r="P239" s="185">
        <v>5.8093686001338503</v>
      </c>
      <c r="Q239" s="185">
        <v>-0.252780913406559</v>
      </c>
      <c r="R239" s="185">
        <v>4.2196137223021699</v>
      </c>
      <c r="S239" s="185">
        <v>6.9676811615227399</v>
      </c>
      <c r="T239" s="185">
        <v>8.6446103854322391</v>
      </c>
      <c r="U239" s="185">
        <v>5.1952832483456701</v>
      </c>
      <c r="V239" s="186">
        <v>8.0257461382867099</v>
      </c>
      <c r="W239" s="186">
        <v>26.7349430955428</v>
      </c>
      <c r="X239" s="186">
        <v>23.5841336787716</v>
      </c>
      <c r="Y239" s="186">
        <v>18.216482022142401</v>
      </c>
      <c r="Z239" s="186">
        <v>15.0373271708904</v>
      </c>
      <c r="AA239" s="186">
        <v>22.513759494936998</v>
      </c>
      <c r="AB239" s="186">
        <v>11.551374898855199</v>
      </c>
      <c r="AC239" s="186">
        <v>8.5151499841549096</v>
      </c>
      <c r="AD239" s="186">
        <v>13.4816195833224</v>
      </c>
      <c r="AE239" s="186">
        <v>56.908555595692498</v>
      </c>
      <c r="AF239" s="186">
        <v>79.207463834408102</v>
      </c>
      <c r="AG239" s="186">
        <v>84.412070358378699</v>
      </c>
      <c r="AH239" s="186">
        <v>88.794163508316501</v>
      </c>
      <c r="AI239" s="186">
        <v>106.26714240721699</v>
      </c>
      <c r="AJ239" s="186">
        <v>121.98864645681201</v>
      </c>
      <c r="AK239" s="186">
        <v>120.17628967699601</v>
      </c>
      <c r="AL239" s="186">
        <v>121.97704863385</v>
      </c>
      <c r="AM239" s="186">
        <v>123.950263303548</v>
      </c>
      <c r="AN239" s="186">
        <v>0.72398439900298495</v>
      </c>
      <c r="AO239" s="186">
        <v>0.83044578096770405</v>
      </c>
      <c r="AP239" s="186">
        <v>0.95791126796411896</v>
      </c>
      <c r="AQ239" s="186">
        <v>0.97004051005740399</v>
      </c>
      <c r="AR239" s="186">
        <v>0.98816615030770705</v>
      </c>
      <c r="AS239" s="186">
        <v>1.04747688038097</v>
      </c>
      <c r="AT239" s="186">
        <v>0.990338953803516</v>
      </c>
      <c r="AU239" s="186">
        <v>0.88282702414935499</v>
      </c>
      <c r="AV239" s="186">
        <v>0.71227216151360595</v>
      </c>
      <c r="AW239" s="186">
        <v>6.59574275786927</v>
      </c>
      <c r="AX239" s="186">
        <v>9.6061259148077607</v>
      </c>
      <c r="AY239" s="186">
        <v>8.6574798945413391</v>
      </c>
      <c r="AZ239" s="186">
        <v>8.9313165176560592</v>
      </c>
      <c r="BA239" s="186">
        <v>6.8816378630016404</v>
      </c>
      <c r="BB239" s="186">
        <v>7.5141532908404303</v>
      </c>
      <c r="BC239" s="186">
        <v>7.2777985687120497</v>
      </c>
      <c r="BD239" s="186">
        <v>7.2816386125270904</v>
      </c>
      <c r="BE239" s="186">
        <v>6.8383528880971003</v>
      </c>
      <c r="BF239" s="187">
        <v>101.353127669386</v>
      </c>
      <c r="BG239" s="187">
        <v>100.498507703863</v>
      </c>
      <c r="BH239" s="187">
        <v>103.59857120435299</v>
      </c>
      <c r="BI239" s="187">
        <v>97.893423330822799</v>
      </c>
      <c r="BJ239" s="187">
        <v>94.209637252509097</v>
      </c>
      <c r="BK239" s="187">
        <v>97.802320363047599</v>
      </c>
      <c r="BL239" s="187">
        <v>100.684880364099</v>
      </c>
      <c r="BM239" s="187">
        <v>102.297393204889</v>
      </c>
      <c r="BN239" s="187">
        <v>99.077787026514102</v>
      </c>
      <c r="BO239" s="186">
        <v>60.370312055300701</v>
      </c>
      <c r="BP239" s="186">
        <v>48.170362643811501</v>
      </c>
      <c r="BQ239" s="186">
        <v>39.631926125147601</v>
      </c>
      <c r="BR239" s="186">
        <v>36.737905237347398</v>
      </c>
      <c r="BS239" s="186">
        <v>34.252236032089698</v>
      </c>
      <c r="BT239" s="186">
        <v>27.625188701156802</v>
      </c>
      <c r="BU239" s="186">
        <v>32.307896950479801</v>
      </c>
      <c r="BV239" s="186">
        <v>40.370973075782601</v>
      </c>
      <c r="BW239" s="186">
        <v>48.675937492286103</v>
      </c>
      <c r="BX239" s="186">
        <v>8.4839233506208007</v>
      </c>
      <c r="BY239" s="186">
        <v>7.9006771239440399</v>
      </c>
      <c r="BZ239" s="186">
        <v>7.6144845832293599</v>
      </c>
      <c r="CA239" s="186">
        <v>6.9039180139362504</v>
      </c>
      <c r="CB239" s="186">
        <v>6.6117809298894903</v>
      </c>
      <c r="CC239" s="186">
        <v>6.0109546639983504</v>
      </c>
      <c r="CD239" s="186">
        <v>5.6286484992967099</v>
      </c>
      <c r="CE239" s="186">
        <v>5.1366517547538297</v>
      </c>
      <c r="CF239" s="186">
        <v>5.02000539408413</v>
      </c>
      <c r="CG239" s="186">
        <v>13.948854908847901</v>
      </c>
      <c r="CH239" s="186">
        <v>16.899061476484</v>
      </c>
      <c r="CI239" s="186">
        <v>18.807745693905101</v>
      </c>
      <c r="CJ239" s="186">
        <v>18.443366556939601</v>
      </c>
      <c r="CK239" s="186">
        <v>18.703878605763901</v>
      </c>
      <c r="CL239" s="186">
        <v>21.195506167065101</v>
      </c>
      <c r="CM239" s="186">
        <v>18.371885828867399</v>
      </c>
      <c r="CN239" s="186">
        <v>15.4194686391294</v>
      </c>
      <c r="CO239" s="186">
        <v>14.473300434799301</v>
      </c>
      <c r="CP239" s="113">
        <v>43.130829038391497</v>
      </c>
      <c r="CQ239" s="113">
        <v>52.296648632385804</v>
      </c>
      <c r="CR239" s="113">
        <v>64.230293291295993</v>
      </c>
      <c r="CS239" s="113">
        <v>72.539118850250404</v>
      </c>
      <c r="CT239" s="113">
        <v>83.642226303854898</v>
      </c>
      <c r="CU239" s="113">
        <v>96.477096807599693</v>
      </c>
      <c r="CV239" s="113">
        <v>104.323318098558</v>
      </c>
      <c r="CW239" s="113">
        <v>112.103657566742</v>
      </c>
      <c r="CX239" s="113">
        <v>118.986524906418</v>
      </c>
      <c r="CY239" s="186">
        <v>0.78197770290344104</v>
      </c>
      <c r="CZ239" s="186">
        <v>0.76525413937088804</v>
      </c>
      <c r="DA239" s="186">
        <v>0.80377901640031102</v>
      </c>
      <c r="DB239" s="186">
        <v>0.87150309637382395</v>
      </c>
      <c r="DC239" s="186">
        <v>0.89869341061374797</v>
      </c>
      <c r="DD239" s="186">
        <v>0.96171728704082404</v>
      </c>
      <c r="DE239" s="186">
        <v>0.99069484656663498</v>
      </c>
      <c r="DF239" s="186">
        <v>0.974596290110331</v>
      </c>
      <c r="DG239" s="186">
        <v>0.92176554902785601</v>
      </c>
      <c r="DH239" s="186">
        <v>6.5806921161992102</v>
      </c>
      <c r="DI239" s="186">
        <v>7.09256775289108</v>
      </c>
      <c r="DJ239" s="186">
        <v>7.6479782730206596</v>
      </c>
      <c r="DK239" s="186">
        <v>8.2067974717216003</v>
      </c>
      <c r="DL239" s="186">
        <v>8.1302272568806693</v>
      </c>
      <c r="DM239" s="186">
        <v>8.2899322693171005</v>
      </c>
      <c r="DN239" s="186">
        <v>7.8526375707204199</v>
      </c>
      <c r="DO239" s="186">
        <v>7.5682476327742902</v>
      </c>
      <c r="DP239" s="186">
        <v>7.1581549584734701</v>
      </c>
      <c r="DQ239" s="187">
        <v>102.75930196016699</v>
      </c>
      <c r="DR239" s="187">
        <v>101.598513945552</v>
      </c>
      <c r="DS239" s="187">
        <v>100.776264780307</v>
      </c>
      <c r="DT239" s="187">
        <v>99.570476501428004</v>
      </c>
      <c r="DU239" s="187">
        <v>99.384064362697799</v>
      </c>
      <c r="DV239" s="187">
        <v>98.699865833185896</v>
      </c>
      <c r="DW239" s="187">
        <v>98.7817306210369</v>
      </c>
      <c r="DX239" s="187">
        <v>98.563924033011006</v>
      </c>
      <c r="DY239" s="187">
        <v>98.798234073273306</v>
      </c>
      <c r="DZ239" s="113">
        <v>11609</v>
      </c>
      <c r="EA239" s="113">
        <v>11824</v>
      </c>
      <c r="EB239" s="113">
        <v>11782</v>
      </c>
      <c r="EC239" s="113">
        <v>11871</v>
      </c>
      <c r="ED239" s="113">
        <v>12105</v>
      </c>
      <c r="EE239" s="113">
        <v>12392</v>
      </c>
      <c r="EF239" s="113">
        <v>12423</v>
      </c>
      <c r="EG239" s="113">
        <v>12383</v>
      </c>
      <c r="EH239" s="113">
        <v>12341</v>
      </c>
      <c r="EI239" s="112">
        <v>764.57257300370395</v>
      </c>
      <c r="EJ239" s="112">
        <v>1437.9366542625201</v>
      </c>
      <c r="EK239" s="112">
        <v>2258.7282295026298</v>
      </c>
      <c r="EL239" s="112">
        <v>2930.7551175132699</v>
      </c>
      <c r="EM239" s="112">
        <v>3723.2209830648499</v>
      </c>
      <c r="EN239" s="112">
        <v>4430.1234667527397</v>
      </c>
      <c r="EO239" s="112">
        <v>4212.9904209933202</v>
      </c>
      <c r="EP239" s="112">
        <v>3999.1056286844901</v>
      </c>
      <c r="EQ239" s="114">
        <v>4132.1546876266102</v>
      </c>
    </row>
    <row r="240" spans="1:147" x14ac:dyDescent="0.25">
      <c r="A240" s="110" t="s">
        <v>195</v>
      </c>
      <c r="B240" s="110">
        <v>5566</v>
      </c>
      <c r="C240" s="110"/>
      <c r="D240" s="185">
        <v>100</v>
      </c>
      <c r="E240" s="185">
        <v>281.80434482758602</v>
      </c>
      <c r="F240" s="185">
        <v>319.24777142857101</v>
      </c>
      <c r="G240" s="185">
        <v>646.62000692124695</v>
      </c>
      <c r="H240" s="185">
        <v>100</v>
      </c>
      <c r="I240" s="185">
        <v>-27.275800716544499</v>
      </c>
      <c r="J240" s="185">
        <v>100.343928495629</v>
      </c>
      <c r="K240" s="185">
        <v>318.52743538079102</v>
      </c>
      <c r="L240" s="185">
        <v>100</v>
      </c>
      <c r="M240" s="185">
        <v>7.0131995489449102</v>
      </c>
      <c r="N240" s="185">
        <v>15.9969463756154</v>
      </c>
      <c r="O240" s="185">
        <v>13.345974224526101</v>
      </c>
      <c r="P240" s="185">
        <v>25.0318332452219</v>
      </c>
      <c r="Q240" s="185">
        <v>11.548071872160399</v>
      </c>
      <c r="R240" s="185">
        <v>-3.9547526180759598</v>
      </c>
      <c r="S240" s="185">
        <v>7.1854086704064599</v>
      </c>
      <c r="T240" s="185">
        <v>20.405383838389</v>
      </c>
      <c r="U240" s="185">
        <v>9.4389471859967102</v>
      </c>
      <c r="V240" s="186">
        <v>0</v>
      </c>
      <c r="W240" s="186">
        <v>6.3298734075520899</v>
      </c>
      <c r="X240" s="186">
        <v>4.6022748584397801</v>
      </c>
      <c r="Y240" s="186">
        <v>9.4714258371192397</v>
      </c>
      <c r="Z240" s="186">
        <v>0</v>
      </c>
      <c r="AA240" s="186">
        <v>12.240296129220599</v>
      </c>
      <c r="AB240" s="186">
        <v>7.1625468913615302</v>
      </c>
      <c r="AC240" s="186">
        <v>7.4489663074388899</v>
      </c>
      <c r="AD240" s="186">
        <v>0</v>
      </c>
      <c r="AE240" s="186">
        <v>128.34952161612901</v>
      </c>
      <c r="AF240" s="186">
        <v>126.882020502545</v>
      </c>
      <c r="AG240" s="186">
        <v>113.146898625652</v>
      </c>
      <c r="AH240" s="186">
        <v>94.862020758315694</v>
      </c>
      <c r="AI240" s="186">
        <v>102.959855588446</v>
      </c>
      <c r="AJ240" s="186">
        <v>108.327938351244</v>
      </c>
      <c r="AK240" s="186">
        <v>90.726813424993196</v>
      </c>
      <c r="AL240" s="186">
        <v>88.721062178754195</v>
      </c>
      <c r="AM240" s="186">
        <v>84.429738243321907</v>
      </c>
      <c r="AN240" s="186">
        <v>2.2107355691088602</v>
      </c>
      <c r="AO240" s="186">
        <v>2.10536916935895</v>
      </c>
      <c r="AP240" s="186">
        <v>1.87410763416147</v>
      </c>
      <c r="AQ240" s="186">
        <v>1.2907298052149401</v>
      </c>
      <c r="AR240" s="186">
        <v>1.2735918896658101</v>
      </c>
      <c r="AS240" s="186">
        <v>-0.770734624890832</v>
      </c>
      <c r="AT240" s="186">
        <v>-0.81633987654428297</v>
      </c>
      <c r="AU240" s="186">
        <v>-0.942279887060128</v>
      </c>
      <c r="AV240" s="186">
        <v>-1.0526640515238299</v>
      </c>
      <c r="AW240" s="186">
        <v>5.3676159770146796</v>
      </c>
      <c r="AX240" s="186">
        <v>5.3677887030045603</v>
      </c>
      <c r="AY240" s="186">
        <v>4.6212613007824004</v>
      </c>
      <c r="AZ240" s="186">
        <v>3.83636030913808</v>
      </c>
      <c r="BA240" s="186">
        <v>4.0725284181821504</v>
      </c>
      <c r="BB240" s="186">
        <v>2.2082836797683898</v>
      </c>
      <c r="BC240" s="186">
        <v>1.72093541415468</v>
      </c>
      <c r="BD240" s="186">
        <v>1.5816813645768499</v>
      </c>
      <c r="BE240" s="186">
        <v>1.39135468709865</v>
      </c>
      <c r="BF240" s="187">
        <v>104.011028396076</v>
      </c>
      <c r="BG240" s="187">
        <v>114.592841505195</v>
      </c>
      <c r="BH240" s="187">
        <v>111.855376561566</v>
      </c>
      <c r="BI240" s="187">
        <v>129.00929149479401</v>
      </c>
      <c r="BJ240" s="187">
        <v>109.58800249252999</v>
      </c>
      <c r="BK240" s="187">
        <v>93.515832493782995</v>
      </c>
      <c r="BL240" s="187">
        <v>104.874719138324</v>
      </c>
      <c r="BM240" s="187">
        <v>121.775152665627</v>
      </c>
      <c r="BN240" s="187">
        <v>107.520994688931</v>
      </c>
      <c r="BO240" s="186">
        <v>46.082944372314003</v>
      </c>
      <c r="BP240" s="186">
        <v>100.867184258329</v>
      </c>
      <c r="BQ240" s="186">
        <v>418.19443478574601</v>
      </c>
      <c r="BR240" s="186">
        <v>460.067104515827</v>
      </c>
      <c r="BS240" s="186">
        <v>547.06547764733602</v>
      </c>
      <c r="BT240" s="186">
        <v>231.17446992321999</v>
      </c>
      <c r="BU240" s="186">
        <v>188.04447608144699</v>
      </c>
      <c r="BV240" s="186">
        <v>200.44165251874301</v>
      </c>
      <c r="BW240" s="186">
        <v>171.86116227347401</v>
      </c>
      <c r="BX240" s="186">
        <v>7.5055646342281204</v>
      </c>
      <c r="BY240" s="186">
        <v>7.3421635486953702</v>
      </c>
      <c r="BZ240" s="186">
        <v>8.9840120416591809</v>
      </c>
      <c r="CA240" s="186">
        <v>12.7018008128112</v>
      </c>
      <c r="CB240" s="186">
        <v>14.942463289330499</v>
      </c>
      <c r="CC240" s="186">
        <v>12.7469428420449</v>
      </c>
      <c r="CD240" s="186">
        <v>10.9879477887151</v>
      </c>
      <c r="CE240" s="186">
        <v>12.5515779941485</v>
      </c>
      <c r="CF240" s="186">
        <v>9.2879754926709293</v>
      </c>
      <c r="CG240" s="186">
        <v>16.6541789905522</v>
      </c>
      <c r="CH240" s="186">
        <v>9.3289665458083508</v>
      </c>
      <c r="CI240" s="186">
        <v>2.9184285484936301</v>
      </c>
      <c r="CJ240" s="186">
        <v>4.1642436791246897</v>
      </c>
      <c r="CK240" s="186">
        <v>4.1034881366370497</v>
      </c>
      <c r="CL240" s="186">
        <v>6.8477132074081704</v>
      </c>
      <c r="CM240" s="186">
        <v>7.0016208354396099</v>
      </c>
      <c r="CN240" s="186">
        <v>7.5032077743717798</v>
      </c>
      <c r="CO240" s="186">
        <v>5.6227133551302302</v>
      </c>
      <c r="CP240" s="113">
        <v>127.135620452417</v>
      </c>
      <c r="CQ240" s="113">
        <v>132.247803800231</v>
      </c>
      <c r="CR240" s="113">
        <v>125.159475929012</v>
      </c>
      <c r="CS240" s="113">
        <v>119.628829028282</v>
      </c>
      <c r="CT240" s="113">
        <v>112.154169842546</v>
      </c>
      <c r="CU240" s="113">
        <v>108.424309986003</v>
      </c>
      <c r="CV240" s="113">
        <v>101.444930425386</v>
      </c>
      <c r="CW240" s="113">
        <v>96.647939181948502</v>
      </c>
      <c r="CX240" s="113">
        <v>94.376984642213102</v>
      </c>
      <c r="CY240" s="186">
        <v>1.9386220542987</v>
      </c>
      <c r="CZ240" s="186">
        <v>2.0058083021051099</v>
      </c>
      <c r="DA240" s="186">
        <v>1.9986365326475499</v>
      </c>
      <c r="DB240" s="186">
        <v>1.94418229364489</v>
      </c>
      <c r="DC240" s="186">
        <v>1.7202008818354699</v>
      </c>
      <c r="DD240" s="186">
        <v>1.1473648299939301</v>
      </c>
      <c r="DE240" s="186">
        <v>0.55856054720045201</v>
      </c>
      <c r="DF240" s="186">
        <v>4.4085281149592202E-3</v>
      </c>
      <c r="DG240" s="186">
        <v>-0.49115050794063703</v>
      </c>
      <c r="DH240" s="186">
        <v>3.5370396608229</v>
      </c>
      <c r="DI240" s="186">
        <v>4.2926482889656103</v>
      </c>
      <c r="DJ240" s="186">
        <v>4.3878486218313801</v>
      </c>
      <c r="DK240" s="186">
        <v>4.8393820722364502</v>
      </c>
      <c r="DL240" s="186">
        <v>4.6012168282469803</v>
      </c>
      <c r="DM240" s="186">
        <v>3.9964427939042499</v>
      </c>
      <c r="DN240" s="186">
        <v>3.2696624496020998</v>
      </c>
      <c r="DO240" s="186">
        <v>2.6694892746829599</v>
      </c>
      <c r="DP240" s="186">
        <v>2.1509300960117899</v>
      </c>
      <c r="DQ240" s="187">
        <v>106.277997574846</v>
      </c>
      <c r="DR240" s="187">
        <v>105.324493959519</v>
      </c>
      <c r="DS240" s="187">
        <v>107.06042056450799</v>
      </c>
      <c r="DT240" s="187">
        <v>110.872858930552</v>
      </c>
      <c r="DU240" s="187">
        <v>113.715767406308</v>
      </c>
      <c r="DV240" s="187">
        <v>110.985161300282</v>
      </c>
      <c r="DW240" s="187">
        <v>109.023725760733</v>
      </c>
      <c r="DX240" s="187">
        <v>110.971160753503</v>
      </c>
      <c r="DY240" s="187">
        <v>107.119017295272</v>
      </c>
      <c r="DZ240" s="113">
        <v>346</v>
      </c>
      <c r="EA240" s="113">
        <v>373</v>
      </c>
      <c r="EB240" s="113">
        <v>385</v>
      </c>
      <c r="EC240" s="113">
        <v>390</v>
      </c>
      <c r="ED240" s="113">
        <v>388</v>
      </c>
      <c r="EE240" s="113">
        <v>373</v>
      </c>
      <c r="EF240" s="113">
        <v>379</v>
      </c>
      <c r="EG240" s="113">
        <v>392</v>
      </c>
      <c r="EH240" s="113">
        <v>403</v>
      </c>
      <c r="EI240" s="112">
        <v>945.82369942196499</v>
      </c>
      <c r="EJ240" s="112">
        <v>453.31099195710499</v>
      </c>
      <c r="EK240" s="112">
        <v>40.548051948051899</v>
      </c>
      <c r="EL240" s="112">
        <v>-1015.02564102564</v>
      </c>
      <c r="EM240" s="112">
        <v>-1546.6262886597899</v>
      </c>
      <c r="EN240" s="112">
        <v>-786.74798927613904</v>
      </c>
      <c r="EO240" s="112">
        <v>-775.56464379947204</v>
      </c>
      <c r="EP240" s="112">
        <v>-1450.2321428571399</v>
      </c>
      <c r="EQ240" s="114">
        <v>-1885.01985111663</v>
      </c>
    </row>
    <row r="241" spans="1:147" x14ac:dyDescent="0.25">
      <c r="A241" s="110" t="s">
        <v>194</v>
      </c>
      <c r="B241" s="110">
        <v>5607</v>
      </c>
      <c r="C241" s="110"/>
      <c r="D241" s="185">
        <v>236.94915247407999</v>
      </c>
      <c r="E241" s="185">
        <v>37.039075733411799</v>
      </c>
      <c r="F241" s="185">
        <v>36.1101893281635</v>
      </c>
      <c r="G241" s="185">
        <v>10.763832961245001</v>
      </c>
      <c r="H241" s="185">
        <v>21.947736727025401</v>
      </c>
      <c r="I241" s="185">
        <v>173.61653580438801</v>
      </c>
      <c r="J241" s="185">
        <v>87.186606622465703</v>
      </c>
      <c r="K241" s="185">
        <v>239.72658596293999</v>
      </c>
      <c r="L241" s="185">
        <v>112.30234714802999</v>
      </c>
      <c r="M241" s="185">
        <v>9.0076297643138599</v>
      </c>
      <c r="N241" s="185">
        <v>3.8115611294250198</v>
      </c>
      <c r="O241" s="185">
        <v>8.7761969570545499</v>
      </c>
      <c r="P241" s="185">
        <v>8.3659198521155709</v>
      </c>
      <c r="Q241" s="185">
        <v>10.766316391194399</v>
      </c>
      <c r="R241" s="185">
        <v>10.8971305291424</v>
      </c>
      <c r="S241" s="185">
        <v>7.79683582344098</v>
      </c>
      <c r="T241" s="185">
        <v>27.496105526516999</v>
      </c>
      <c r="U241" s="185">
        <v>12.889763949349</v>
      </c>
      <c r="V241" s="186">
        <v>7.7064993750208002</v>
      </c>
      <c r="W241" s="186">
        <v>9.9566558019067095</v>
      </c>
      <c r="X241" s="186">
        <v>21.438690339583399</v>
      </c>
      <c r="Y241" s="186">
        <v>48.448302443273199</v>
      </c>
      <c r="Z241" s="186">
        <v>38.625337443196301</v>
      </c>
      <c r="AA241" s="186">
        <v>15.1630336361284</v>
      </c>
      <c r="AB241" s="186">
        <v>8.8692420151449696</v>
      </c>
      <c r="AC241" s="186">
        <v>15.7416896870633</v>
      </c>
      <c r="AD241" s="186">
        <v>15.567275789042901</v>
      </c>
      <c r="AE241" s="186">
        <v>117.884416965526</v>
      </c>
      <c r="AF241" s="186">
        <v>130.19107291987601</v>
      </c>
      <c r="AG241" s="186">
        <v>157.30810259139901</v>
      </c>
      <c r="AH241" s="186">
        <v>244.37763896397001</v>
      </c>
      <c r="AI241" s="186">
        <v>255.89390561855501</v>
      </c>
      <c r="AJ241" s="186">
        <v>239.68055757418199</v>
      </c>
      <c r="AK241" s="186">
        <v>256.39455279162797</v>
      </c>
      <c r="AL241" s="186">
        <v>214.78454947438999</v>
      </c>
      <c r="AM241" s="186">
        <v>218.25181774444201</v>
      </c>
      <c r="AN241" s="186">
        <v>2.72250215519795</v>
      </c>
      <c r="AO241" s="186">
        <v>2.65244628392555</v>
      </c>
      <c r="AP241" s="186">
        <v>2.2620271902191198</v>
      </c>
      <c r="AQ241" s="186">
        <v>1.77703643828074</v>
      </c>
      <c r="AR241" s="186">
        <v>2.07870501313274</v>
      </c>
      <c r="AS241" s="186">
        <v>1.7597125970231</v>
      </c>
      <c r="AT241" s="186">
        <v>1.86143651448926</v>
      </c>
      <c r="AU241" s="186">
        <v>1.2482343523541399</v>
      </c>
      <c r="AV241" s="186">
        <v>1.2468441482139101</v>
      </c>
      <c r="AW241" s="186">
        <v>9.4264208416699802</v>
      </c>
      <c r="AX241" s="186">
        <v>7.56056469325521</v>
      </c>
      <c r="AY241" s="186">
        <v>9.4544189851035796</v>
      </c>
      <c r="AZ241" s="186">
        <v>8.6055380183428802</v>
      </c>
      <c r="BA241" s="186">
        <v>11.1877547852486</v>
      </c>
      <c r="BB241" s="186">
        <v>12.404221068361601</v>
      </c>
      <c r="BC241" s="186">
        <v>10.6937813593724</v>
      </c>
      <c r="BD241" s="186">
        <v>13.7997382556839</v>
      </c>
      <c r="BE241" s="186">
        <v>14.124067223255301</v>
      </c>
      <c r="BF241" s="187">
        <v>102.35803698815</v>
      </c>
      <c r="BG241" s="187">
        <v>98.9153362187689</v>
      </c>
      <c r="BH241" s="187">
        <v>101.609293977588</v>
      </c>
      <c r="BI241" s="187">
        <v>101.561421898931</v>
      </c>
      <c r="BJ241" s="187">
        <v>101.685194136834</v>
      </c>
      <c r="BK241" s="187">
        <v>100.253259145941</v>
      </c>
      <c r="BL241" s="187">
        <v>98.975101784681598</v>
      </c>
      <c r="BM241" s="187">
        <v>117.570435650807</v>
      </c>
      <c r="BN241" s="187">
        <v>100.01254504895201</v>
      </c>
      <c r="BO241" s="186">
        <v>100.29204013547201</v>
      </c>
      <c r="BP241" s="186">
        <v>95.989469786234807</v>
      </c>
      <c r="BQ241" s="186">
        <v>56.424453858338403</v>
      </c>
      <c r="BR241" s="186">
        <v>28.267015586058498</v>
      </c>
      <c r="BS241" s="186">
        <v>24.481703981051201</v>
      </c>
      <c r="BT241" s="186">
        <v>25.746302001960402</v>
      </c>
      <c r="BU241" s="186">
        <v>28.5025912341465</v>
      </c>
      <c r="BV241" s="186">
        <v>47.444555303437802</v>
      </c>
      <c r="BW241" s="186">
        <v>85.682139146703506</v>
      </c>
      <c r="BX241" s="186">
        <v>8.5201487378268297</v>
      </c>
      <c r="BY241" s="186">
        <v>8.5417560223522297</v>
      </c>
      <c r="BZ241" s="186">
        <v>6.9711792078791799</v>
      </c>
      <c r="CA241" s="186">
        <v>7.2874025651677901</v>
      </c>
      <c r="CB241" s="186">
        <v>8.2320533815776304</v>
      </c>
      <c r="CC241" s="186">
        <v>8.65173425227999</v>
      </c>
      <c r="CD241" s="186">
        <v>9.3507372169938598</v>
      </c>
      <c r="CE241" s="186">
        <v>13.8351958563018</v>
      </c>
      <c r="CF241" s="186">
        <v>14.6174647683758</v>
      </c>
      <c r="CG241" s="186">
        <v>10.428391444476199</v>
      </c>
      <c r="CH241" s="186">
        <v>10.6881533431342</v>
      </c>
      <c r="CI241" s="186">
        <v>13.0104641452367</v>
      </c>
      <c r="CJ241" s="186">
        <v>23.732818715731799</v>
      </c>
      <c r="CK241" s="186">
        <v>29.159155294098099</v>
      </c>
      <c r="CL241" s="186">
        <v>29.920090193764999</v>
      </c>
      <c r="CM241" s="186">
        <v>29.5519085197934</v>
      </c>
      <c r="CN241" s="186">
        <v>28.557062851134599</v>
      </c>
      <c r="CO241" s="186">
        <v>20.2284060490421</v>
      </c>
      <c r="CP241" s="113">
        <v>122.679636754124</v>
      </c>
      <c r="CQ241" s="113">
        <v>121.274232915018</v>
      </c>
      <c r="CR241" s="113">
        <v>129.87894008646299</v>
      </c>
      <c r="CS241" s="113">
        <v>154.70664992281601</v>
      </c>
      <c r="CT241" s="113">
        <v>182.93357849616899</v>
      </c>
      <c r="CU241" s="113">
        <v>207.855011251023</v>
      </c>
      <c r="CV241" s="113">
        <v>231.690010461204</v>
      </c>
      <c r="CW241" s="113">
        <v>240.795109341944</v>
      </c>
      <c r="CX241" s="113">
        <v>235.70401736121801</v>
      </c>
      <c r="CY241" s="186">
        <v>3.34416352950567</v>
      </c>
      <c r="CZ241" s="186">
        <v>2.9865249288069702</v>
      </c>
      <c r="DA241" s="186">
        <v>2.7113594141087898</v>
      </c>
      <c r="DB241" s="186">
        <v>2.45331217461688</v>
      </c>
      <c r="DC241" s="186">
        <v>2.29045148268031</v>
      </c>
      <c r="DD241" s="186">
        <v>2.0919274917444399</v>
      </c>
      <c r="DE241" s="186">
        <v>1.944193389596</v>
      </c>
      <c r="DF241" s="186">
        <v>1.7197474987699499</v>
      </c>
      <c r="DG241" s="186">
        <v>1.61611426042226</v>
      </c>
      <c r="DH241" s="186">
        <v>12.073986106052301</v>
      </c>
      <c r="DI241" s="186">
        <v>11.8412777823547</v>
      </c>
      <c r="DJ241" s="186">
        <v>9.7546935734824203</v>
      </c>
      <c r="DK241" s="186">
        <v>9.6935697852995002</v>
      </c>
      <c r="DL241" s="186">
        <v>9.2920900204205008</v>
      </c>
      <c r="DM241" s="186">
        <v>9.9333440626917806</v>
      </c>
      <c r="DN241" s="186">
        <v>10.515095485719399</v>
      </c>
      <c r="DO241" s="186">
        <v>11.4964865375829</v>
      </c>
      <c r="DP241" s="186">
        <v>12.528172938161401</v>
      </c>
      <c r="DQ241" s="187">
        <v>99.790764872603702</v>
      </c>
      <c r="DR241" s="187">
        <v>99.687979782198994</v>
      </c>
      <c r="DS241" s="187">
        <v>99.927897074336599</v>
      </c>
      <c r="DT241" s="187">
        <v>100.047167191436</v>
      </c>
      <c r="DU241" s="187">
        <v>101.245742646273</v>
      </c>
      <c r="DV241" s="187">
        <v>100.816937470098</v>
      </c>
      <c r="DW241" s="187">
        <v>100.785964346885</v>
      </c>
      <c r="DX241" s="187">
        <v>104.230135020622</v>
      </c>
      <c r="DY241" s="187">
        <v>103.847989736708</v>
      </c>
      <c r="DZ241" s="113">
        <v>2812</v>
      </c>
      <c r="EA241" s="113">
        <v>2815</v>
      </c>
      <c r="EB241" s="113">
        <v>2858</v>
      </c>
      <c r="EC241" s="113">
        <v>2874</v>
      </c>
      <c r="ED241" s="113">
        <v>2904</v>
      </c>
      <c r="EE241" s="113">
        <v>2880</v>
      </c>
      <c r="EF241" s="113">
        <v>2881</v>
      </c>
      <c r="EG241" s="113">
        <v>2894</v>
      </c>
      <c r="EH241" s="113">
        <v>2924</v>
      </c>
      <c r="EI241" s="112">
        <v>3452.9146514936001</v>
      </c>
      <c r="EJ241" s="112">
        <v>3731.9374777975099</v>
      </c>
      <c r="EK241" s="112">
        <v>4377.3880335899203</v>
      </c>
      <c r="EL241" s="112">
        <v>7532.6311760612398</v>
      </c>
      <c r="EM241" s="112">
        <v>9295.3774104683198</v>
      </c>
      <c r="EN241" s="112">
        <v>9143.5545138888901</v>
      </c>
      <c r="EO241" s="112">
        <v>9195.3248871919495</v>
      </c>
      <c r="EP241" s="112">
        <v>8179.8711126468597</v>
      </c>
      <c r="EQ241" s="114">
        <v>8024.9675102599203</v>
      </c>
    </row>
    <row r="242" spans="1:147" x14ac:dyDescent="0.25">
      <c r="A242" s="110" t="s">
        <v>193</v>
      </c>
      <c r="B242" s="110">
        <v>5590</v>
      </c>
      <c r="C242" s="110"/>
      <c r="D242" s="185">
        <v>287.07219181733302</v>
      </c>
      <c r="E242" s="185">
        <v>292.66909252597702</v>
      </c>
      <c r="F242" s="185">
        <v>9.7403303265960304</v>
      </c>
      <c r="G242" s="185">
        <v>-0.27078105266218799</v>
      </c>
      <c r="H242" s="185">
        <v>45.433270132380002</v>
      </c>
      <c r="I242" s="185">
        <v>0.58863279266175805</v>
      </c>
      <c r="J242" s="185">
        <v>-17.995625271982099</v>
      </c>
      <c r="K242" s="185">
        <v>-39.435263001804501</v>
      </c>
      <c r="L242" s="185">
        <v>17.937866277698401</v>
      </c>
      <c r="M242" s="185">
        <v>14.7672660996161</v>
      </c>
      <c r="N242" s="185">
        <v>10.7576788560804</v>
      </c>
      <c r="O242" s="185">
        <v>0.94401395660834098</v>
      </c>
      <c r="P242" s="185">
        <v>-1.9960846302588001E-2</v>
      </c>
      <c r="Q242" s="185">
        <v>3.61396847727899</v>
      </c>
      <c r="R242" s="185">
        <v>4.9112686863902202E-2</v>
      </c>
      <c r="S242" s="185">
        <v>-1.70882600897532</v>
      </c>
      <c r="T242" s="185">
        <v>-3.7556833971159902</v>
      </c>
      <c r="U242" s="185">
        <v>1.9342367090180499</v>
      </c>
      <c r="V242" s="186">
        <v>6.4826918503948896</v>
      </c>
      <c r="W242" s="186">
        <v>4.7958647984925804</v>
      </c>
      <c r="X242" s="186">
        <v>9.9103527609920192</v>
      </c>
      <c r="Y242" s="186">
        <v>8.1749177968321796</v>
      </c>
      <c r="Z242" s="186">
        <v>8.2749261960154108</v>
      </c>
      <c r="AA242" s="186">
        <v>8.4674494216491301</v>
      </c>
      <c r="AB242" s="186">
        <v>9.9991734907279408</v>
      </c>
      <c r="AC242" s="186">
        <v>9.1267702392714298</v>
      </c>
      <c r="AD242" s="186">
        <v>11.876182053548099</v>
      </c>
      <c r="AE242" s="186">
        <v>55.0501105764939</v>
      </c>
      <c r="AF242" s="186">
        <v>50.371175560361003</v>
      </c>
      <c r="AG242" s="186">
        <v>50.766030465492101</v>
      </c>
      <c r="AH242" s="186">
        <v>58.500520731116403</v>
      </c>
      <c r="AI242" s="186">
        <v>67.077547461835806</v>
      </c>
      <c r="AJ242" s="186">
        <v>69.752772241989504</v>
      </c>
      <c r="AK242" s="186">
        <v>80.675870056819605</v>
      </c>
      <c r="AL242" s="186">
        <v>98.438589091894102</v>
      </c>
      <c r="AM242" s="186">
        <v>92.527203447428704</v>
      </c>
      <c r="AN242" s="186">
        <v>1.0992479400370501</v>
      </c>
      <c r="AO242" s="186">
        <v>0.44933779847040201</v>
      </c>
      <c r="AP242" s="186">
        <v>0.40352992069951799</v>
      </c>
      <c r="AQ242" s="186">
        <v>2.09453691434082E-2</v>
      </c>
      <c r="AR242" s="186">
        <v>0.11864473493320001</v>
      </c>
      <c r="AS242" s="186">
        <v>-0.26106264344603303</v>
      </c>
      <c r="AT242" s="186">
        <v>-0.34779179143716399</v>
      </c>
      <c r="AU242" s="186">
        <v>-0.28318216853521</v>
      </c>
      <c r="AV242" s="186">
        <v>8.9423887505768795E-2</v>
      </c>
      <c r="AW242" s="186">
        <v>2.8741184451762201</v>
      </c>
      <c r="AX242" s="186">
        <v>2.2837281637437998</v>
      </c>
      <c r="AY242" s="186">
        <v>2.61302459298201</v>
      </c>
      <c r="AZ242" s="186">
        <v>2.1734863398608502</v>
      </c>
      <c r="BA242" s="186">
        <v>2.86497610512497</v>
      </c>
      <c r="BB242" s="186">
        <v>3.1944915716273199</v>
      </c>
      <c r="BC242" s="186">
        <v>2.9384248183577402</v>
      </c>
      <c r="BD242" s="186">
        <v>2.8593295136960202</v>
      </c>
      <c r="BE242" s="186">
        <v>3.4564787083326101</v>
      </c>
      <c r="BF242" s="187">
        <v>114.932482927241</v>
      </c>
      <c r="BG242" s="187">
        <v>109.79755262566501</v>
      </c>
      <c r="BH242" s="187">
        <v>98.750333818142195</v>
      </c>
      <c r="BI242" s="187">
        <v>97.873691790089794</v>
      </c>
      <c r="BJ242" s="187">
        <v>100.87523062061101</v>
      </c>
      <c r="BK242" s="187">
        <v>96.705774511576294</v>
      </c>
      <c r="BL242" s="187">
        <v>95.242592265796802</v>
      </c>
      <c r="BM242" s="187">
        <v>93.546948957793802</v>
      </c>
      <c r="BN242" s="187">
        <v>98.587421305732803</v>
      </c>
      <c r="BO242" s="186">
        <v>240.22407525872401</v>
      </c>
      <c r="BP242" s="186">
        <v>231.475347859377</v>
      </c>
      <c r="BQ242" s="186">
        <v>159.050150818568</v>
      </c>
      <c r="BR242" s="186">
        <v>114.22094438953501</v>
      </c>
      <c r="BS242" s="186">
        <v>88.699720184848204</v>
      </c>
      <c r="BT242" s="186">
        <v>41.503290369928798</v>
      </c>
      <c r="BU242" s="186">
        <v>6.4366685804607702</v>
      </c>
      <c r="BV242" s="186">
        <v>-4.4620429773673296</v>
      </c>
      <c r="BW242" s="186">
        <v>0.31246845846321603</v>
      </c>
      <c r="BX242" s="186">
        <v>10.639875003161899</v>
      </c>
      <c r="BY242" s="186">
        <v>9.6275188409216206</v>
      </c>
      <c r="BZ242" s="186">
        <v>8.5089689035631793</v>
      </c>
      <c r="CA242" s="186">
        <v>6.8165686883107002</v>
      </c>
      <c r="CB242" s="186">
        <v>6.00359600000764</v>
      </c>
      <c r="CC242" s="186">
        <v>3.0742194024174401</v>
      </c>
      <c r="CD242" s="186">
        <v>0.55246003509036001</v>
      </c>
      <c r="CE242" s="186">
        <v>-0.381594104390578</v>
      </c>
      <c r="CF242" s="186">
        <v>2.8872501240118899E-2</v>
      </c>
      <c r="CG242" s="186">
        <v>5.5672485529622904</v>
      </c>
      <c r="CH242" s="186">
        <v>5.2933731438730396</v>
      </c>
      <c r="CI242" s="186">
        <v>6.4011540019397302</v>
      </c>
      <c r="CJ242" s="186">
        <v>7.0804388361503898</v>
      </c>
      <c r="CK242" s="186">
        <v>7.6442034779882002</v>
      </c>
      <c r="CL242" s="186">
        <v>8.01466077957644</v>
      </c>
      <c r="CM242" s="186">
        <v>8.9904468486003193</v>
      </c>
      <c r="CN242" s="186">
        <v>8.8378574321847196</v>
      </c>
      <c r="CO242" s="186">
        <v>9.5962445742114895</v>
      </c>
      <c r="CP242" s="113">
        <v>75.014920343226194</v>
      </c>
      <c r="CQ242" s="113">
        <v>66.184236060716501</v>
      </c>
      <c r="CR242" s="113">
        <v>58.633321886558697</v>
      </c>
      <c r="CS242" s="113">
        <v>55.537081422667399</v>
      </c>
      <c r="CT242" s="113">
        <v>56.3569304060278</v>
      </c>
      <c r="CU242" s="113">
        <v>59.334383523944403</v>
      </c>
      <c r="CV242" s="113">
        <v>65.562616988656302</v>
      </c>
      <c r="CW242" s="113">
        <v>75.013600373294594</v>
      </c>
      <c r="CX242" s="113">
        <v>81.803390752432193</v>
      </c>
      <c r="CY242" s="186">
        <v>2.2414158535833999</v>
      </c>
      <c r="CZ242" s="186">
        <v>1.7061997970880201</v>
      </c>
      <c r="DA242" s="186">
        <v>1.2188920628129001</v>
      </c>
      <c r="DB242" s="186">
        <v>0.76030748113633895</v>
      </c>
      <c r="DC242" s="186">
        <v>0.41692158619255798</v>
      </c>
      <c r="DD242" s="186">
        <v>0.14530004311074701</v>
      </c>
      <c r="DE242" s="186">
        <v>-1.7836828871448399E-2</v>
      </c>
      <c r="DF242" s="186">
        <v>-0.15351767528500701</v>
      </c>
      <c r="DG242" s="186">
        <v>-0.13659991020106499</v>
      </c>
      <c r="DH242" s="186">
        <v>4.3097179930977196</v>
      </c>
      <c r="DI242" s="186">
        <v>3.7923719530859299</v>
      </c>
      <c r="DJ242" s="186">
        <v>3.3573739745481102</v>
      </c>
      <c r="DK242" s="186">
        <v>2.8832009051215302</v>
      </c>
      <c r="DL242" s="186">
        <v>2.5618182474668099</v>
      </c>
      <c r="DM242" s="186">
        <v>2.6290382683942402</v>
      </c>
      <c r="DN242" s="186">
        <v>2.76205993136205</v>
      </c>
      <c r="DO242" s="186">
        <v>2.8107295721663199</v>
      </c>
      <c r="DP242" s="186">
        <v>3.06651302428395</v>
      </c>
      <c r="DQ242" s="187">
        <v>109.375172615476</v>
      </c>
      <c r="DR242" s="187">
        <v>108.156453089604</v>
      </c>
      <c r="DS242" s="187">
        <v>106.803930499213</v>
      </c>
      <c r="DT242" s="187">
        <v>104.92483083084301</v>
      </c>
      <c r="DU242" s="187">
        <v>104.013570975422</v>
      </c>
      <c r="DV242" s="187">
        <v>100.593988567821</v>
      </c>
      <c r="DW242" s="187">
        <v>97.821096961345106</v>
      </c>
      <c r="DX242" s="187">
        <v>96.762480900948006</v>
      </c>
      <c r="DY242" s="187">
        <v>96.923417686511897</v>
      </c>
      <c r="DZ242" s="113">
        <v>17569</v>
      </c>
      <c r="EA242" s="113">
        <v>17598</v>
      </c>
      <c r="EB242" s="113">
        <v>17811</v>
      </c>
      <c r="EC242" s="113">
        <v>17979</v>
      </c>
      <c r="ED242" s="113">
        <v>18194</v>
      </c>
      <c r="EE242" s="113">
        <v>18336</v>
      </c>
      <c r="EF242" s="113">
        <v>18495</v>
      </c>
      <c r="EG242" s="113">
        <v>18688</v>
      </c>
      <c r="EH242" s="113">
        <v>18946</v>
      </c>
      <c r="EI242" s="112">
        <v>-608.93704820991502</v>
      </c>
      <c r="EJ242" s="112">
        <v>-1177.0990453460599</v>
      </c>
      <c r="EK242" s="112">
        <v>-470.74880691707398</v>
      </c>
      <c r="EL242" s="112">
        <v>104.89921575171</v>
      </c>
      <c r="EM242" s="112">
        <v>443.41475211608201</v>
      </c>
      <c r="EN242" s="112">
        <v>1094.51559773124</v>
      </c>
      <c r="EO242" s="112">
        <v>1984.9785888077899</v>
      </c>
      <c r="EP242" s="112">
        <v>2970.55666738014</v>
      </c>
      <c r="EQ242" s="114">
        <v>3618.0546817270101</v>
      </c>
    </row>
    <row r="243" spans="1:147" x14ac:dyDescent="0.25">
      <c r="A243" s="110" t="s">
        <v>192</v>
      </c>
      <c r="B243" s="110">
        <v>5760</v>
      </c>
      <c r="C243" s="110"/>
      <c r="D243" s="185">
        <v>100</v>
      </c>
      <c r="E243" s="185">
        <v>100</v>
      </c>
      <c r="F243" s="185">
        <v>773.03108504398801</v>
      </c>
      <c r="G243" s="185">
        <v>100</v>
      </c>
      <c r="H243" s="185">
        <v>100</v>
      </c>
      <c r="I243" s="185">
        <v>100</v>
      </c>
      <c r="J243" s="185">
        <v>3.08197966540469</v>
      </c>
      <c r="K243" s="185">
        <v>579.579710630779</v>
      </c>
      <c r="L243" s="185">
        <v>10.8506986867518</v>
      </c>
      <c r="M243" s="185">
        <v>4.5774026105490497</v>
      </c>
      <c r="N243" s="185">
        <v>9.3219942279558303</v>
      </c>
      <c r="O243" s="185">
        <v>6.5896288415378299</v>
      </c>
      <c r="P243" s="185">
        <v>14.341820427235699</v>
      </c>
      <c r="Q243" s="185">
        <v>3.8477667238668398</v>
      </c>
      <c r="R243" s="185">
        <v>9.79168932883716</v>
      </c>
      <c r="S243" s="185">
        <v>0.39636978677054802</v>
      </c>
      <c r="T243" s="185">
        <v>13.2987005230215</v>
      </c>
      <c r="U243" s="185">
        <v>7.8999271027939404</v>
      </c>
      <c r="V243" s="186">
        <v>0</v>
      </c>
      <c r="W243" s="186">
        <v>0</v>
      </c>
      <c r="X243" s="186">
        <v>1.5803271104336201</v>
      </c>
      <c r="Y243" s="186">
        <v>0</v>
      </c>
      <c r="Z243" s="186">
        <v>0</v>
      </c>
      <c r="AA243" s="186">
        <v>0</v>
      </c>
      <c r="AB243" s="186">
        <v>13.7092037777086</v>
      </c>
      <c r="AC243" s="186">
        <v>14.1593142286646</v>
      </c>
      <c r="AD243" s="186">
        <v>44.724650319216501</v>
      </c>
      <c r="AE243" s="186">
        <v>112.59034824553</v>
      </c>
      <c r="AF243" s="186">
        <v>83.602801292724806</v>
      </c>
      <c r="AG243" s="186">
        <v>84.993912135160599</v>
      </c>
      <c r="AH243" s="186">
        <v>72.652375818279694</v>
      </c>
      <c r="AI243" s="186">
        <v>57.694054400958599</v>
      </c>
      <c r="AJ243" s="186">
        <v>52.297315207290303</v>
      </c>
      <c r="AK243" s="186">
        <v>65.140926225065201</v>
      </c>
      <c r="AL243" s="186">
        <v>61.537266156182802</v>
      </c>
      <c r="AM243" s="186">
        <v>126.455650421504</v>
      </c>
      <c r="AN243" s="186">
        <v>2.1177755399209501</v>
      </c>
      <c r="AO243" s="186">
        <v>1.47141277563576</v>
      </c>
      <c r="AP243" s="186">
        <v>1.0760900810809999</v>
      </c>
      <c r="AQ243" s="186">
        <v>0.328180844533421</v>
      </c>
      <c r="AR243" s="186">
        <v>-0.35206618123143701</v>
      </c>
      <c r="AS243" s="186">
        <v>-0.40830564037087602</v>
      </c>
      <c r="AT243" s="186">
        <v>-0.49785391492201903</v>
      </c>
      <c r="AU243" s="186">
        <v>-0.47822419449562498</v>
      </c>
      <c r="AV243" s="186">
        <v>-2.1301148474079799E-2</v>
      </c>
      <c r="AW243" s="186">
        <v>5.36830919544028</v>
      </c>
      <c r="AX243" s="186">
        <v>4.3194928533195602</v>
      </c>
      <c r="AY243" s="186">
        <v>3.9658835186460899</v>
      </c>
      <c r="AZ243" s="186">
        <v>2.8848367485191599</v>
      </c>
      <c r="BA243" s="186">
        <v>2.24304381439145</v>
      </c>
      <c r="BB243" s="186">
        <v>2.0099222148142299</v>
      </c>
      <c r="BC243" s="186">
        <v>2.1630263223986699</v>
      </c>
      <c r="BD243" s="186">
        <v>2.4743926580647901</v>
      </c>
      <c r="BE243" s="186">
        <v>2.7162950050198602</v>
      </c>
      <c r="BF243" s="187">
        <v>101.344711522772</v>
      </c>
      <c r="BG243" s="187">
        <v>106.92204623137</v>
      </c>
      <c r="BH243" s="187">
        <v>103.841971789856</v>
      </c>
      <c r="BI243" s="187">
        <v>113.359586811678</v>
      </c>
      <c r="BJ243" s="187">
        <v>101.26855481526199</v>
      </c>
      <c r="BK243" s="187">
        <v>107.960422612888</v>
      </c>
      <c r="BL243" s="187">
        <v>97.785628019473194</v>
      </c>
      <c r="BM243" s="187">
        <v>111.540002802678</v>
      </c>
      <c r="BN243" s="187">
        <v>105.443359068672</v>
      </c>
      <c r="BO243" s="186">
        <v>100</v>
      </c>
      <c r="BP243" s="186">
        <v>100</v>
      </c>
      <c r="BQ243" s="186">
        <v>100</v>
      </c>
      <c r="BR243" s="186">
        <v>100</v>
      </c>
      <c r="BS243" s="186">
        <v>100</v>
      </c>
      <c r="BT243" s="186">
        <v>100</v>
      </c>
      <c r="BU243" s="186">
        <v>461.23666547395999</v>
      </c>
      <c r="BV243" s="186">
        <v>464.59966822377498</v>
      </c>
      <c r="BW243" s="186">
        <v>39.937450671774798</v>
      </c>
      <c r="BX243" s="186">
        <v>4.16128389109093</v>
      </c>
      <c r="BY243" s="186">
        <v>6.9604953552854401</v>
      </c>
      <c r="BZ243" s="186">
        <v>7.9367082584906097</v>
      </c>
      <c r="CA243" s="186">
        <v>7.9951849026415598</v>
      </c>
      <c r="CB243" s="186">
        <v>7.8897797505210301</v>
      </c>
      <c r="CC243" s="186">
        <v>8.8465159990514906</v>
      </c>
      <c r="CD243" s="186">
        <v>7.0981445484304304</v>
      </c>
      <c r="CE243" s="186">
        <v>8.4054241862241703</v>
      </c>
      <c r="CF243" s="186">
        <v>7.1270613129799303</v>
      </c>
      <c r="CG243" s="186">
        <v>0.86734573805720105</v>
      </c>
      <c r="CH243" s="186">
        <v>0.85387614445167304</v>
      </c>
      <c r="CI243" s="186">
        <v>0.52511675337350605</v>
      </c>
      <c r="CJ243" s="186">
        <v>0.32937470573732403</v>
      </c>
      <c r="CK243" s="186">
        <v>0.31534245185906201</v>
      </c>
      <c r="CL243" s="186">
        <v>0.30081724856904002</v>
      </c>
      <c r="CM243" s="186">
        <v>3.51258635828041</v>
      </c>
      <c r="CN243" s="186">
        <v>6.0125201267842199</v>
      </c>
      <c r="CO243" s="186">
        <v>19.0396013835127</v>
      </c>
      <c r="CP243" s="113">
        <v>126.243221873465</v>
      </c>
      <c r="CQ243" s="113">
        <v>112.59456242755</v>
      </c>
      <c r="CR243" s="113">
        <v>101.788085123678</v>
      </c>
      <c r="CS243" s="113">
        <v>92.546405564590103</v>
      </c>
      <c r="CT243" s="113">
        <v>80.870146092699002</v>
      </c>
      <c r="CU243" s="113">
        <v>69.438124917664894</v>
      </c>
      <c r="CV243" s="113">
        <v>65.992079842512098</v>
      </c>
      <c r="CW243" s="113">
        <v>61.742548640813098</v>
      </c>
      <c r="CX243" s="113">
        <v>73.568833937381896</v>
      </c>
      <c r="CY243" s="186">
        <v>2.6232397767454798</v>
      </c>
      <c r="CZ243" s="186">
        <v>2.1629751293458899</v>
      </c>
      <c r="DA243" s="186">
        <v>1.76481061653263</v>
      </c>
      <c r="DB243" s="186">
        <v>1.34342459224351</v>
      </c>
      <c r="DC243" s="186">
        <v>0.86074408659869095</v>
      </c>
      <c r="DD243" s="186">
        <v>0.37774327003000802</v>
      </c>
      <c r="DE243" s="186">
        <v>4.7744151550926503E-3</v>
      </c>
      <c r="DF243" s="186">
        <v>-0.28031427904820899</v>
      </c>
      <c r="DG243" s="186">
        <v>-0.34422613139054797</v>
      </c>
      <c r="DH243" s="186">
        <v>6.4002578341834901</v>
      </c>
      <c r="DI243" s="186">
        <v>5.5992441838159497</v>
      </c>
      <c r="DJ243" s="186">
        <v>4.9219177291336704</v>
      </c>
      <c r="DK243" s="186">
        <v>4.2723627810650404</v>
      </c>
      <c r="DL243" s="186">
        <v>3.6677189762997502</v>
      </c>
      <c r="DM243" s="186">
        <v>3.0272254138473902</v>
      </c>
      <c r="DN243" s="186">
        <v>2.6200245664473099</v>
      </c>
      <c r="DO243" s="186">
        <v>2.3523835546833198</v>
      </c>
      <c r="DP243" s="186">
        <v>2.3261018024539202</v>
      </c>
      <c r="DQ243" s="187">
        <v>100.385748131928</v>
      </c>
      <c r="DR243" s="187">
        <v>103.652965056081</v>
      </c>
      <c r="DS243" s="187">
        <v>105.019513889259</v>
      </c>
      <c r="DT243" s="187">
        <v>105.336612678262</v>
      </c>
      <c r="DU243" s="187">
        <v>105.354988475341</v>
      </c>
      <c r="DV243" s="187">
        <v>106.60643699227001</v>
      </c>
      <c r="DW243" s="187">
        <v>104.693289614299</v>
      </c>
      <c r="DX243" s="187">
        <v>106.12638584247701</v>
      </c>
      <c r="DY243" s="187">
        <v>104.66462319822099</v>
      </c>
      <c r="DZ243" s="113">
        <v>427</v>
      </c>
      <c r="EA243" s="113">
        <v>436</v>
      </c>
      <c r="EB243" s="113">
        <v>460</v>
      </c>
      <c r="EC243" s="113">
        <v>473</v>
      </c>
      <c r="ED243" s="113">
        <v>485</v>
      </c>
      <c r="EE243" s="113">
        <v>482</v>
      </c>
      <c r="EF243" s="113">
        <v>505</v>
      </c>
      <c r="EG243" s="113">
        <v>513</v>
      </c>
      <c r="EH243" s="113">
        <v>512</v>
      </c>
      <c r="EI243" s="112">
        <v>2623.28805620609</v>
      </c>
      <c r="EJ243" s="112">
        <v>2105.5252293578001</v>
      </c>
      <c r="EK243" s="112">
        <v>1746.2152173913</v>
      </c>
      <c r="EL243" s="112">
        <v>928.27484143763195</v>
      </c>
      <c r="EM243" s="112">
        <v>638.09072164948498</v>
      </c>
      <c r="EN243" s="112">
        <v>68.329875518672196</v>
      </c>
      <c r="EO243" s="112">
        <v>601.35841584158402</v>
      </c>
      <c r="EP243" s="112">
        <v>117.914230019493</v>
      </c>
      <c r="EQ243" s="114">
        <v>3260.548828125</v>
      </c>
    </row>
    <row r="244" spans="1:147" x14ac:dyDescent="0.25">
      <c r="A244" s="110" t="s">
        <v>191</v>
      </c>
      <c r="B244" s="110">
        <v>5591</v>
      </c>
      <c r="C244" s="110"/>
      <c r="D244" s="185">
        <v>142.07312287962799</v>
      </c>
      <c r="E244" s="185">
        <v>20.0715845728433</v>
      </c>
      <c r="F244" s="185">
        <v>67.622760766025095</v>
      </c>
      <c r="G244" s="185">
        <v>65.637442728813795</v>
      </c>
      <c r="H244" s="185">
        <v>98.706988178343906</v>
      </c>
      <c r="I244" s="185">
        <v>168.13040541931599</v>
      </c>
      <c r="J244" s="185">
        <v>61.657433594477197</v>
      </c>
      <c r="K244" s="185">
        <v>130.38159742546301</v>
      </c>
      <c r="L244" s="185">
        <v>134.62903072332301</v>
      </c>
      <c r="M244" s="185">
        <v>11.344607310696301</v>
      </c>
      <c r="N244" s="185">
        <v>3.6621844725455999</v>
      </c>
      <c r="O244" s="185">
        <v>5.8448508515673003</v>
      </c>
      <c r="P244" s="185">
        <v>8.1009283989381196</v>
      </c>
      <c r="Q244" s="185">
        <v>10.0119751945186</v>
      </c>
      <c r="R244" s="185">
        <v>11.533602666906001</v>
      </c>
      <c r="S244" s="185">
        <v>9.2403777925464503</v>
      </c>
      <c r="T244" s="185">
        <v>10.377699750753299</v>
      </c>
      <c r="U244" s="185">
        <v>9.0279705395998509</v>
      </c>
      <c r="V244" s="186">
        <v>8.7352238296041609</v>
      </c>
      <c r="W244" s="186">
        <v>16.679163103488801</v>
      </c>
      <c r="X244" s="186">
        <v>11.8084530887855</v>
      </c>
      <c r="Y244" s="186">
        <v>12.320812023836501</v>
      </c>
      <c r="Z244" s="186">
        <v>12.047435227653599</v>
      </c>
      <c r="AA244" s="186">
        <v>9.7408899921354504</v>
      </c>
      <c r="AB244" s="186">
        <v>17.7213807202582</v>
      </c>
      <c r="AC244" s="186">
        <v>10.3072596430451</v>
      </c>
      <c r="AD244" s="186">
        <v>10.463829864990601</v>
      </c>
      <c r="AE244" s="186">
        <v>62.255113999646802</v>
      </c>
      <c r="AF244" s="186">
        <v>72.720635821016103</v>
      </c>
      <c r="AG244" s="186">
        <v>78.388005407518094</v>
      </c>
      <c r="AH244" s="186">
        <v>79.1144158251237</v>
      </c>
      <c r="AI244" s="186">
        <v>76.057097686422793</v>
      </c>
      <c r="AJ244" s="186">
        <v>71.454442901322594</v>
      </c>
      <c r="AK244" s="186">
        <v>73.260768071053405</v>
      </c>
      <c r="AL244" s="186">
        <v>71.999824790155898</v>
      </c>
      <c r="AM244" s="186">
        <v>73.214774533298097</v>
      </c>
      <c r="AN244" s="186">
        <v>0.89545285565987398</v>
      </c>
      <c r="AO244" s="186">
        <v>0.81461677642447705</v>
      </c>
      <c r="AP244" s="186">
        <v>0.82411185593119496</v>
      </c>
      <c r="AQ244" s="186">
        <v>0.82749309670041604</v>
      </c>
      <c r="AR244" s="186">
        <v>0.62217985714267898</v>
      </c>
      <c r="AS244" s="186">
        <v>0.54539820716981502</v>
      </c>
      <c r="AT244" s="186">
        <v>0.46176163671842602</v>
      </c>
      <c r="AU244" s="186">
        <v>0.24691929931381601</v>
      </c>
      <c r="AV244" s="186">
        <v>0.48542783839833098</v>
      </c>
      <c r="AW244" s="186">
        <v>5.0619453966435701</v>
      </c>
      <c r="AX244" s="186">
        <v>5.5516967024865203</v>
      </c>
      <c r="AY244" s="186">
        <v>6.3481318876579804</v>
      </c>
      <c r="AZ244" s="186">
        <v>6.6221834697860897</v>
      </c>
      <c r="BA244" s="186">
        <v>7.4450685794625704</v>
      </c>
      <c r="BB244" s="186">
        <v>6.3308706114236504</v>
      </c>
      <c r="BC244" s="186">
        <v>8.5943421014874808</v>
      </c>
      <c r="BD244" s="186">
        <v>5.7317286347575003</v>
      </c>
      <c r="BE244" s="186">
        <v>6.0245058731838901</v>
      </c>
      <c r="BF244" s="187">
        <v>107.733213976672</v>
      </c>
      <c r="BG244" s="187">
        <v>98.936535363325902</v>
      </c>
      <c r="BH244" s="187">
        <v>100.321863703814</v>
      </c>
      <c r="BI244" s="187">
        <v>102.360680100651</v>
      </c>
      <c r="BJ244" s="187">
        <v>103.29413926417401</v>
      </c>
      <c r="BK244" s="187">
        <v>106.098691246201</v>
      </c>
      <c r="BL244" s="187">
        <v>101.120207055685</v>
      </c>
      <c r="BM244" s="187">
        <v>105.144610342264</v>
      </c>
      <c r="BN244" s="187">
        <v>103.615016060348</v>
      </c>
      <c r="BO244" s="186">
        <v>67.096588282119995</v>
      </c>
      <c r="BP244" s="186">
        <v>49.974410853766003</v>
      </c>
      <c r="BQ244" s="186">
        <v>60.8902548134024</v>
      </c>
      <c r="BR244" s="186">
        <v>64.920154940424894</v>
      </c>
      <c r="BS244" s="186">
        <v>69.232193924064802</v>
      </c>
      <c r="BT244" s="186">
        <v>72.589297251111205</v>
      </c>
      <c r="BU244" s="186">
        <v>85.3940927882267</v>
      </c>
      <c r="BV244" s="186">
        <v>95.187023191989596</v>
      </c>
      <c r="BW244" s="186">
        <v>108.176745235794</v>
      </c>
      <c r="BX244" s="186">
        <v>10.601625962383</v>
      </c>
      <c r="BY244" s="186">
        <v>6.7401829893891501</v>
      </c>
      <c r="BZ244" s="186">
        <v>6.4813539486956504</v>
      </c>
      <c r="CA244" s="186">
        <v>7.1101407108343304</v>
      </c>
      <c r="CB244" s="186">
        <v>7.8836784578511399</v>
      </c>
      <c r="CC244" s="186">
        <v>8.0184636648175207</v>
      </c>
      <c r="CD244" s="186">
        <v>9.0478942960582298</v>
      </c>
      <c r="CE244" s="186">
        <v>9.8961132948156898</v>
      </c>
      <c r="CF244" s="186">
        <v>10.0344226017925</v>
      </c>
      <c r="CG244" s="186">
        <v>15.5044829071627</v>
      </c>
      <c r="CH244" s="186">
        <v>13.2758667526411</v>
      </c>
      <c r="CI244" s="186">
        <v>11.515895831653401</v>
      </c>
      <c r="CJ244" s="186">
        <v>11.7030805449805</v>
      </c>
      <c r="CK244" s="186">
        <v>12.4012487589698</v>
      </c>
      <c r="CL244" s="186">
        <v>12.5116839369696</v>
      </c>
      <c r="CM244" s="186">
        <v>12.847625369087201</v>
      </c>
      <c r="CN244" s="186">
        <v>12.5280690159298</v>
      </c>
      <c r="CO244" s="186">
        <v>12.136630984523</v>
      </c>
      <c r="CP244" s="113">
        <v>68.609749649569494</v>
      </c>
      <c r="CQ244" s="113">
        <v>71.870418228355007</v>
      </c>
      <c r="CR244" s="113">
        <v>72.737670051513703</v>
      </c>
      <c r="CS244" s="113">
        <v>73.265903080432395</v>
      </c>
      <c r="CT244" s="113">
        <v>73.732530705684894</v>
      </c>
      <c r="CU244" s="113">
        <v>75.466130951198494</v>
      </c>
      <c r="CV244" s="113">
        <v>75.490649315729499</v>
      </c>
      <c r="CW244" s="113">
        <v>74.248114932007198</v>
      </c>
      <c r="CX244" s="113">
        <v>73.163423637295594</v>
      </c>
      <c r="CY244" s="186">
        <v>1.3787149864116699</v>
      </c>
      <c r="CZ244" s="186">
        <v>1.2352147016412101</v>
      </c>
      <c r="DA244" s="186">
        <v>1.0773126130969</v>
      </c>
      <c r="DB244" s="186">
        <v>0.92875739793196199</v>
      </c>
      <c r="DC244" s="186">
        <v>0.79402146511440497</v>
      </c>
      <c r="DD244" s="186">
        <v>0.71905907695525095</v>
      </c>
      <c r="DE244" s="186">
        <v>0.64811892747472499</v>
      </c>
      <c r="DF244" s="186">
        <v>0.53335085455854103</v>
      </c>
      <c r="DG244" s="186">
        <v>0.47083360950047598</v>
      </c>
      <c r="DH244" s="186">
        <v>8.0045479863184692</v>
      </c>
      <c r="DI244" s="186">
        <v>6.9030547623269802</v>
      </c>
      <c r="DJ244" s="186">
        <v>5.61697391038786</v>
      </c>
      <c r="DK244" s="186">
        <v>5.7743678284327302</v>
      </c>
      <c r="DL244" s="186">
        <v>6.2305276618668399</v>
      </c>
      <c r="DM244" s="186">
        <v>6.48077627438966</v>
      </c>
      <c r="DN244" s="186">
        <v>7.08908900388706</v>
      </c>
      <c r="DO244" s="186">
        <v>6.9394438537993004</v>
      </c>
      <c r="DP244" s="186">
        <v>6.8042908527427901</v>
      </c>
      <c r="DQ244" s="187">
        <v>104.14040697146601</v>
      </c>
      <c r="DR244" s="187">
        <v>101.083966769708</v>
      </c>
      <c r="DS244" s="187">
        <v>101.98014090178199</v>
      </c>
      <c r="DT244" s="187">
        <v>102.316999434114</v>
      </c>
      <c r="DU244" s="187">
        <v>102.508561071801</v>
      </c>
      <c r="DV244" s="187">
        <v>102.30885138955399</v>
      </c>
      <c r="DW244" s="187">
        <v>102.67670386088299</v>
      </c>
      <c r="DX244" s="187">
        <v>103.616227364531</v>
      </c>
      <c r="DY244" s="187">
        <v>103.843200892231</v>
      </c>
      <c r="DZ244" s="113">
        <v>20131</v>
      </c>
      <c r="EA244" s="113">
        <v>20307</v>
      </c>
      <c r="EB244" s="113">
        <v>20362</v>
      </c>
      <c r="EC244" s="113">
        <v>20323</v>
      </c>
      <c r="ED244" s="113">
        <v>21114</v>
      </c>
      <c r="EE244" s="113">
        <v>20968</v>
      </c>
      <c r="EF244" s="113">
        <v>20928</v>
      </c>
      <c r="EG244" s="113">
        <v>20863</v>
      </c>
      <c r="EH244" s="113">
        <v>20917</v>
      </c>
      <c r="EI244" s="112">
        <v>953.09080522577096</v>
      </c>
      <c r="EJ244" s="112">
        <v>1616.0206825232699</v>
      </c>
      <c r="EK244" s="112">
        <v>1742.43605736175</v>
      </c>
      <c r="EL244" s="112">
        <v>1955.3531958864301</v>
      </c>
      <c r="EM244" s="112">
        <v>1889.1052855925</v>
      </c>
      <c r="EN244" s="112">
        <v>1648.5886112170899</v>
      </c>
      <c r="EO244" s="112">
        <v>1961.2379587155999</v>
      </c>
      <c r="EP244" s="112">
        <v>1837.0978286919401</v>
      </c>
      <c r="EQ244" s="114">
        <v>1702.4458574365301</v>
      </c>
    </row>
    <row r="245" spans="1:147" x14ac:dyDescent="0.25">
      <c r="A245" s="110" t="s">
        <v>190</v>
      </c>
      <c r="B245" s="110">
        <v>5412</v>
      </c>
      <c r="C245" s="110"/>
      <c r="D245" s="185">
        <v>28.294805528054201</v>
      </c>
      <c r="E245" s="185">
        <v>154.66095943429499</v>
      </c>
      <c r="F245" s="185">
        <v>459.34703453444899</v>
      </c>
      <c r="G245" s="185">
        <v>-6.0729912067602498</v>
      </c>
      <c r="H245" s="185">
        <v>307.33612011991301</v>
      </c>
      <c r="I245" s="185">
        <v>158.50492543686801</v>
      </c>
      <c r="J245" s="185">
        <v>-60.282348608925403</v>
      </c>
      <c r="K245" s="185">
        <v>588.47523374425703</v>
      </c>
      <c r="L245" s="185">
        <v>244.95523505800901</v>
      </c>
      <c r="M245" s="185">
        <v>7.0802618045075096</v>
      </c>
      <c r="N245" s="185">
        <v>16.605453730729401</v>
      </c>
      <c r="O245" s="185">
        <v>53.012833958448603</v>
      </c>
      <c r="P245" s="185">
        <v>-0.130157130923822</v>
      </c>
      <c r="Q245" s="185">
        <v>20.670377550061499</v>
      </c>
      <c r="R245" s="185">
        <v>17.375857691328299</v>
      </c>
      <c r="S245" s="185">
        <v>-22.428044546055901</v>
      </c>
      <c r="T245" s="185">
        <v>23.6137180377468</v>
      </c>
      <c r="U245" s="185">
        <v>18.637141398154998</v>
      </c>
      <c r="V245" s="186">
        <v>21.216366215963902</v>
      </c>
      <c r="W245" s="186">
        <v>11.406068133126499</v>
      </c>
      <c r="X245" s="186">
        <v>19.7185901607284</v>
      </c>
      <c r="Y245" s="186">
        <v>5.6605695540585197</v>
      </c>
      <c r="Z245" s="186">
        <v>7.8155141345050696</v>
      </c>
      <c r="AA245" s="186">
        <v>12.8300989207903</v>
      </c>
      <c r="AB245" s="186">
        <v>23.306572508532199</v>
      </c>
      <c r="AC245" s="186">
        <v>4.9909746684992404</v>
      </c>
      <c r="AD245" s="186">
        <v>8.5515079884254899</v>
      </c>
      <c r="AE245" s="186">
        <v>127.086355657306</v>
      </c>
      <c r="AF245" s="186">
        <v>95.748792041820195</v>
      </c>
      <c r="AG245" s="186">
        <v>51.886748044440999</v>
      </c>
      <c r="AH245" s="186">
        <v>72.568047880159497</v>
      </c>
      <c r="AI245" s="186">
        <v>43.994372543909101</v>
      </c>
      <c r="AJ245" s="186">
        <v>42.519074015831798</v>
      </c>
      <c r="AK245" s="186">
        <v>75.408835428163201</v>
      </c>
      <c r="AL245" s="186">
        <v>51.119405671684902</v>
      </c>
      <c r="AM245" s="186">
        <v>34.620051625944299</v>
      </c>
      <c r="AN245" s="186">
        <v>-4.7876896167625103E-3</v>
      </c>
      <c r="AO245" s="186">
        <v>0.307922939596113</v>
      </c>
      <c r="AP245" s="186">
        <v>0.19811756788938201</v>
      </c>
      <c r="AQ245" s="186">
        <v>0.489929432416154</v>
      </c>
      <c r="AR245" s="186">
        <v>0.17154603607421101</v>
      </c>
      <c r="AS245" s="186">
        <v>0.29051990229205299</v>
      </c>
      <c r="AT245" s="186">
        <v>0.117996546515275</v>
      </c>
      <c r="AU245" s="186">
        <v>0.38422410801993001</v>
      </c>
      <c r="AV245" s="186">
        <v>0.37014289859059302</v>
      </c>
      <c r="AW245" s="186">
        <v>4.60735770912353</v>
      </c>
      <c r="AX245" s="186">
        <v>4.1166818587629397</v>
      </c>
      <c r="AY245" s="186">
        <v>2.5788307609424601</v>
      </c>
      <c r="AZ245" s="186">
        <v>6.8511528906126502</v>
      </c>
      <c r="BA245" s="186">
        <v>3.6567882907986999</v>
      </c>
      <c r="BB245" s="186">
        <v>3.8116246034709</v>
      </c>
      <c r="BC245" s="186">
        <v>4.4247136782218499</v>
      </c>
      <c r="BD245" s="186">
        <v>4.4468095106945</v>
      </c>
      <c r="BE245" s="186">
        <v>4.7578459729950904</v>
      </c>
      <c r="BF245" s="187">
        <v>102.530579793424</v>
      </c>
      <c r="BG245" s="187">
        <v>114.674535248467</v>
      </c>
      <c r="BH245" s="187">
        <v>202.56086263301299</v>
      </c>
      <c r="BI245" s="187">
        <v>93.904327216618697</v>
      </c>
      <c r="BJ245" s="187">
        <v>120.751285315716</v>
      </c>
      <c r="BK245" s="187">
        <v>116.083010787769</v>
      </c>
      <c r="BL245" s="187">
        <v>78.904952483451794</v>
      </c>
      <c r="BM245" s="187">
        <v>124.302538170026</v>
      </c>
      <c r="BN245" s="187">
        <v>116.617301556501</v>
      </c>
      <c r="BO245" s="186">
        <v>40.435431718032099</v>
      </c>
      <c r="BP245" s="186">
        <v>44.4847484055745</v>
      </c>
      <c r="BQ245" s="186">
        <v>106.03663686057401</v>
      </c>
      <c r="BR245" s="186">
        <v>92.813912903739407</v>
      </c>
      <c r="BS245" s="186">
        <v>231.15602153826899</v>
      </c>
      <c r="BT245" s="186">
        <v>290.49460197262403</v>
      </c>
      <c r="BU245" s="186">
        <v>152.542713334377</v>
      </c>
      <c r="BV245" s="186">
        <v>86.980291375152504</v>
      </c>
      <c r="BW245" s="186">
        <v>112.160450104631</v>
      </c>
      <c r="BX245" s="186">
        <v>17.023308737703498</v>
      </c>
      <c r="BY245" s="186">
        <v>16.038430605000499</v>
      </c>
      <c r="BZ245" s="186">
        <v>30.693235511892698</v>
      </c>
      <c r="CA245" s="186">
        <v>24.784406405531801</v>
      </c>
      <c r="CB245" s="186">
        <v>25.013031602236399</v>
      </c>
      <c r="CC245" s="186">
        <v>25.9686687391928</v>
      </c>
      <c r="CD245" s="186">
        <v>19.932747084799701</v>
      </c>
      <c r="CE245" s="186">
        <v>9.8897775144534599</v>
      </c>
      <c r="CF245" s="186">
        <v>13.4141868923305</v>
      </c>
      <c r="CG245" s="186">
        <v>33.659338462099697</v>
      </c>
      <c r="CH245" s="186">
        <v>30.040970514339101</v>
      </c>
      <c r="CI245" s="186">
        <v>29.460661054651901</v>
      </c>
      <c r="CJ245" s="186">
        <v>26.6749177958926</v>
      </c>
      <c r="CK245" s="186">
        <v>13.2418413738684</v>
      </c>
      <c r="CL245" s="186">
        <v>11.6448878515878</v>
      </c>
      <c r="CM245" s="186">
        <v>14.7840521562634</v>
      </c>
      <c r="CN245" s="186">
        <v>11.981335641012601</v>
      </c>
      <c r="CO245" s="186">
        <v>12.343355617976799</v>
      </c>
      <c r="CP245" s="113">
        <v>40.108542191441998</v>
      </c>
      <c r="CQ245" s="113">
        <v>58.274486799102199</v>
      </c>
      <c r="CR245" s="113">
        <v>61.854649033527203</v>
      </c>
      <c r="CS245" s="113">
        <v>73.878689152189295</v>
      </c>
      <c r="CT245" s="113">
        <v>71.887024280903802</v>
      </c>
      <c r="CU245" s="113">
        <v>58.879229306184897</v>
      </c>
      <c r="CV245" s="113">
        <v>55.416511456488699</v>
      </c>
      <c r="CW245" s="113">
        <v>55.538834256426398</v>
      </c>
      <c r="CX245" s="113">
        <v>48.188708251500699</v>
      </c>
      <c r="CY245" s="186">
        <v>-0.28800847847521199</v>
      </c>
      <c r="CZ245" s="186">
        <v>-8.6068569116161397E-2</v>
      </c>
      <c r="DA245" s="186">
        <v>4.2566906867794602E-2</v>
      </c>
      <c r="DB245" s="186">
        <v>0.16594165756354501</v>
      </c>
      <c r="DC245" s="186">
        <v>0.22989578430494401</v>
      </c>
      <c r="DD245" s="186">
        <v>0.272970493962923</v>
      </c>
      <c r="DE245" s="186">
        <v>0.242989112784565</v>
      </c>
      <c r="DF245" s="186">
        <v>0.29216572778731897</v>
      </c>
      <c r="DG245" s="186">
        <v>0.27893217850193203</v>
      </c>
      <c r="DH245" s="186">
        <v>1.3568896300950499</v>
      </c>
      <c r="DI245" s="186">
        <v>2.2306959702298799</v>
      </c>
      <c r="DJ245" s="186">
        <v>2.5213341233731601</v>
      </c>
      <c r="DK245" s="186">
        <v>3.6035289717298902</v>
      </c>
      <c r="DL245" s="186">
        <v>4.0428664806594101</v>
      </c>
      <c r="DM245" s="186">
        <v>3.9229957098633101</v>
      </c>
      <c r="DN245" s="186">
        <v>3.9697171074505202</v>
      </c>
      <c r="DO245" s="186">
        <v>4.5456147255376402</v>
      </c>
      <c r="DP245" s="186">
        <v>4.2347245107922697</v>
      </c>
      <c r="DQ245" s="187">
        <v>118.173152671164</v>
      </c>
      <c r="DR245" s="187">
        <v>115.903953449189</v>
      </c>
      <c r="DS245" s="187">
        <v>139.303836894997</v>
      </c>
      <c r="DT245" s="187">
        <v>127.140439642438</v>
      </c>
      <c r="DU245" s="187">
        <v>126.903651385518</v>
      </c>
      <c r="DV245" s="187">
        <v>128.73101672726901</v>
      </c>
      <c r="DW245" s="187">
        <v>119.34031408242301</v>
      </c>
      <c r="DX245" s="187">
        <v>105.972985607815</v>
      </c>
      <c r="DY245" s="187">
        <v>110.446462169607</v>
      </c>
      <c r="DZ245" s="113">
        <v>777</v>
      </c>
      <c r="EA245" s="113">
        <v>802</v>
      </c>
      <c r="EB245" s="113">
        <v>843</v>
      </c>
      <c r="EC245" s="113">
        <v>843</v>
      </c>
      <c r="ED245" s="113">
        <v>839</v>
      </c>
      <c r="EE245" s="113">
        <v>826</v>
      </c>
      <c r="EF245" s="113">
        <v>871</v>
      </c>
      <c r="EG245" s="113">
        <v>889</v>
      </c>
      <c r="EH245" s="113">
        <v>883</v>
      </c>
      <c r="EI245" s="112">
        <v>1477.0694980695</v>
      </c>
      <c r="EJ245" s="112">
        <v>1172.2730673316701</v>
      </c>
      <c r="EK245" s="112">
        <v>-2231.6583629893198</v>
      </c>
      <c r="EL245" s="112">
        <v>-2138.9501779359398</v>
      </c>
      <c r="EM245" s="112">
        <v>-2862.3384982121602</v>
      </c>
      <c r="EN245" s="112">
        <v>-3240.6573849878901</v>
      </c>
      <c r="EO245" s="112">
        <v>-1650.6360505166499</v>
      </c>
      <c r="EP245" s="112">
        <v>-2263.6029246344201</v>
      </c>
      <c r="EQ245" s="114">
        <v>-3475.9637599093999</v>
      </c>
    </row>
    <row r="246" spans="1:147" x14ac:dyDescent="0.25">
      <c r="A246" s="110" t="s">
        <v>188</v>
      </c>
      <c r="B246" s="110">
        <v>5609</v>
      </c>
      <c r="C246" s="110"/>
      <c r="D246" s="185">
        <v>6006.3401499943402</v>
      </c>
      <c r="E246" s="185">
        <v>571.41306509599895</v>
      </c>
      <c r="F246" s="185" t="s">
        <v>465</v>
      </c>
      <c r="G246" s="185">
        <v>100</v>
      </c>
      <c r="H246" s="185">
        <v>67.810152153620294</v>
      </c>
      <c r="I246" s="185">
        <v>177.62016779804799</v>
      </c>
      <c r="J246" s="185">
        <v>-57.001681628211998</v>
      </c>
      <c r="K246" s="185">
        <v>67.380049747711595</v>
      </c>
      <c r="L246" s="185">
        <v>173.237516472648</v>
      </c>
      <c r="M246" s="185">
        <v>26.216968842872699</v>
      </c>
      <c r="N246" s="185">
        <v>4.13527195830462</v>
      </c>
      <c r="O246" s="185">
        <v>-8.1453366101008804</v>
      </c>
      <c r="P246" s="185">
        <v>6.9873736602285597</v>
      </c>
      <c r="Q246" s="185">
        <v>4.6256018521356799</v>
      </c>
      <c r="R246" s="185">
        <v>3.7156029718123</v>
      </c>
      <c r="S246" s="185">
        <v>-1.32053550149412</v>
      </c>
      <c r="T246" s="185">
        <v>6.0056102114139804</v>
      </c>
      <c r="U246" s="185">
        <v>5.7809770710486497</v>
      </c>
      <c r="V246" s="186">
        <v>6.2348871774059598</v>
      </c>
      <c r="W246" s="186">
        <v>0.74925181134333396</v>
      </c>
      <c r="X246" s="186">
        <v>0</v>
      </c>
      <c r="Y246" s="186">
        <v>0</v>
      </c>
      <c r="Z246" s="186">
        <v>6.6748129658701698</v>
      </c>
      <c r="AA246" s="186">
        <v>2.1264171124620801</v>
      </c>
      <c r="AB246" s="186">
        <v>2.23533438058374</v>
      </c>
      <c r="AC246" s="186">
        <v>8.6612562679767393</v>
      </c>
      <c r="AD246" s="186">
        <v>3.4206413358437402</v>
      </c>
      <c r="AE246" s="186">
        <v>31.2557060409037</v>
      </c>
      <c r="AF246" s="186">
        <v>31.862533184073602</v>
      </c>
      <c r="AG246" s="186">
        <v>31.445323772855001</v>
      </c>
      <c r="AH246" s="186">
        <v>24.635409530373401</v>
      </c>
      <c r="AI246" s="186">
        <v>27.7800925453868</v>
      </c>
      <c r="AJ246" s="186">
        <v>28.282483427731801</v>
      </c>
      <c r="AK246" s="186">
        <v>24.841897699560601</v>
      </c>
      <c r="AL246" s="186">
        <v>22.2407648416646</v>
      </c>
      <c r="AM246" s="186">
        <v>23.463422628080899</v>
      </c>
      <c r="AN246" s="186">
        <v>0.30921403020472898</v>
      </c>
      <c r="AO246" s="186">
        <v>0.35913496343785001</v>
      </c>
      <c r="AP246" s="186">
        <v>0.31790846520181298</v>
      </c>
      <c r="AQ246" s="186">
        <v>5.5984532856946698E-2</v>
      </c>
      <c r="AR246" s="186">
        <v>-0.25923161688176799</v>
      </c>
      <c r="AS246" s="186">
        <v>7.9594917998681597E-2</v>
      </c>
      <c r="AT246" s="186">
        <v>-1.32863720825029</v>
      </c>
      <c r="AU246" s="186">
        <v>-0.35478961866460501</v>
      </c>
      <c r="AV246" s="186">
        <v>-0.55899834979308605</v>
      </c>
      <c r="AW246" s="186">
        <v>0.30921403020472898</v>
      </c>
      <c r="AX246" s="186">
        <v>7.8654273705455999</v>
      </c>
      <c r="AY246" s="186">
        <v>0.31790846520181298</v>
      </c>
      <c r="AZ246" s="186">
        <v>5.5984532856946698E-2</v>
      </c>
      <c r="BA246" s="186">
        <v>1.47289351272443</v>
      </c>
      <c r="BB246" s="186">
        <v>5.6703006046223496</v>
      </c>
      <c r="BC246" s="186">
        <v>0.60776589422725802</v>
      </c>
      <c r="BD246" s="186">
        <v>7.9131843179475396</v>
      </c>
      <c r="BE246" s="186">
        <v>2.5140927810587801</v>
      </c>
      <c r="BF246" s="187">
        <v>135.532537015423</v>
      </c>
      <c r="BG246" s="187">
        <v>96.738902511186893</v>
      </c>
      <c r="BH246" s="187">
        <v>92.468124525221697</v>
      </c>
      <c r="BI246" s="187">
        <v>107.51226516727699</v>
      </c>
      <c r="BJ246" s="187">
        <v>102.97967743981999</v>
      </c>
      <c r="BK246" s="187">
        <v>98.159425005930004</v>
      </c>
      <c r="BL246" s="187">
        <v>96.845804606320101</v>
      </c>
      <c r="BM246" s="187">
        <v>97.787711372480402</v>
      </c>
      <c r="BN246" s="187">
        <v>102.78328666381999</v>
      </c>
      <c r="BO246" s="186">
        <v>180.70983183115999</v>
      </c>
      <c r="BP246" s="186">
        <v>346.47945745158302</v>
      </c>
      <c r="BQ246" s="186">
        <v>346.92402980788398</v>
      </c>
      <c r="BR246" s="186">
        <v>735.285776766239</v>
      </c>
      <c r="BS246" s="186">
        <v>464.38653991327601</v>
      </c>
      <c r="BT246" s="186">
        <v>132.61530219960801</v>
      </c>
      <c r="BU246" s="186">
        <v>64.848241406227899</v>
      </c>
      <c r="BV246" s="186">
        <v>105.43457146432699</v>
      </c>
      <c r="BW246" s="186">
        <v>78.511950285138596</v>
      </c>
      <c r="BX246" s="186">
        <v>11.1900709291484</v>
      </c>
      <c r="BY246" s="186">
        <v>13.330551817396399</v>
      </c>
      <c r="BZ246" s="186">
        <v>7.9199390458712697</v>
      </c>
      <c r="CA246" s="186">
        <v>7.0881699053131104</v>
      </c>
      <c r="CB246" s="186">
        <v>7.1068677392262201</v>
      </c>
      <c r="CC246" s="186">
        <v>2.4704802600511502</v>
      </c>
      <c r="CD246" s="186">
        <v>1.4114158058608499</v>
      </c>
      <c r="CE246" s="186">
        <v>4.1518567225537497</v>
      </c>
      <c r="CF246" s="186">
        <v>3.7617881193698501</v>
      </c>
      <c r="CG246" s="186">
        <v>7.6974437719759603</v>
      </c>
      <c r="CH246" s="186">
        <v>5.5320918544476498</v>
      </c>
      <c r="CI246" s="186">
        <v>3.3970297066383899</v>
      </c>
      <c r="CJ246" s="186">
        <v>1.9908303094233599</v>
      </c>
      <c r="CK246" s="186">
        <v>2.5642862141022502</v>
      </c>
      <c r="CL246" s="186">
        <v>1.87428020586514</v>
      </c>
      <c r="CM246" s="186">
        <v>2.1599651415873802</v>
      </c>
      <c r="CN246" s="186">
        <v>3.9462966612684198</v>
      </c>
      <c r="CO246" s="186">
        <v>4.7425297457389801</v>
      </c>
      <c r="CP246" s="113">
        <v>34.569038577728797</v>
      </c>
      <c r="CQ246" s="113">
        <v>33.187435979084498</v>
      </c>
      <c r="CR246" s="113">
        <v>33.389126590922601</v>
      </c>
      <c r="CS246" s="113">
        <v>30.9071404207501</v>
      </c>
      <c r="CT246" s="113">
        <v>29.245730036046901</v>
      </c>
      <c r="CU246" s="113">
        <v>28.647264479526299</v>
      </c>
      <c r="CV246" s="113">
        <v>27.277240642325701</v>
      </c>
      <c r="CW246" s="113">
        <v>25.475909994243199</v>
      </c>
      <c r="CX246" s="113">
        <v>25.3045354614896</v>
      </c>
      <c r="CY246" s="186">
        <v>0.42539727562981999</v>
      </c>
      <c r="CZ246" s="186">
        <v>0.46607480310279598</v>
      </c>
      <c r="DA246" s="186">
        <v>0.43683797442584399</v>
      </c>
      <c r="DB246" s="186">
        <v>0.30335451269919</v>
      </c>
      <c r="DC246" s="186">
        <v>0.15460697608735099</v>
      </c>
      <c r="DD246" s="186">
        <v>0.108405146608351</v>
      </c>
      <c r="DE246" s="186">
        <v>-0.217449439827892</v>
      </c>
      <c r="DF246" s="186">
        <v>-0.346977886858787</v>
      </c>
      <c r="DG246" s="186">
        <v>-0.48563562191769899</v>
      </c>
      <c r="DH246" s="186">
        <v>9.5564884878882506</v>
      </c>
      <c r="DI246" s="186">
        <v>1.8825511544673501</v>
      </c>
      <c r="DJ246" s="186">
        <v>1.9435535026621</v>
      </c>
      <c r="DK246" s="186">
        <v>1.75991605576699</v>
      </c>
      <c r="DL246" s="186">
        <v>1.9276971741724001</v>
      </c>
      <c r="DM246" s="186">
        <v>2.9516532935294602</v>
      </c>
      <c r="DN246" s="186">
        <v>1.5247154666492699</v>
      </c>
      <c r="DO246" s="186">
        <v>3.0316068965301501</v>
      </c>
      <c r="DP246" s="186">
        <v>3.66463795347947</v>
      </c>
      <c r="DQ246" s="187">
        <v>102.10226492529701</v>
      </c>
      <c r="DR246" s="187">
        <v>113.525515602027</v>
      </c>
      <c r="DS246" s="187">
        <v>106.852702655961</v>
      </c>
      <c r="DT246" s="187">
        <v>105.967685010319</v>
      </c>
      <c r="DU246" s="187">
        <v>105.634298488523</v>
      </c>
      <c r="DV246" s="187">
        <v>99.628616511512305</v>
      </c>
      <c r="DW246" s="187">
        <v>99.670341242758397</v>
      </c>
      <c r="DX246" s="187">
        <v>100.77929803217</v>
      </c>
      <c r="DY246" s="187">
        <v>99.613017913097707</v>
      </c>
      <c r="DZ246" s="113">
        <v>353</v>
      </c>
      <c r="EA246" s="113">
        <v>345</v>
      </c>
      <c r="EB246" s="113">
        <v>360</v>
      </c>
      <c r="EC246" s="113">
        <v>357</v>
      </c>
      <c r="ED246" s="113">
        <v>351</v>
      </c>
      <c r="EE246" s="113">
        <v>358</v>
      </c>
      <c r="EF246" s="113">
        <v>342</v>
      </c>
      <c r="EG246" s="113">
        <v>337</v>
      </c>
      <c r="EH246" s="113">
        <v>331</v>
      </c>
      <c r="EI246" s="112">
        <v>-10043.1983002833</v>
      </c>
      <c r="EJ246" s="112">
        <v>-10454.718840579701</v>
      </c>
      <c r="EK246" s="112">
        <v>-9623.4027777777792</v>
      </c>
      <c r="EL246" s="112">
        <v>-10130.518207282899</v>
      </c>
      <c r="EM246" s="112">
        <v>-10191.4444444444</v>
      </c>
      <c r="EN246" s="112">
        <v>-10067.9804469274</v>
      </c>
      <c r="EO246" s="112">
        <v>-10392.198830409399</v>
      </c>
      <c r="EP246" s="112">
        <v>-10388.237388723999</v>
      </c>
      <c r="EQ246" s="114">
        <v>-10696.6767371601</v>
      </c>
    </row>
    <row r="247" spans="1:147" x14ac:dyDescent="0.25">
      <c r="A247" s="110" t="s">
        <v>187</v>
      </c>
      <c r="B247" s="110">
        <v>5413</v>
      </c>
      <c r="C247" s="110"/>
      <c r="D247" s="185">
        <v>146.837440396311</v>
      </c>
      <c r="E247" s="185">
        <v>109.909216885112</v>
      </c>
      <c r="F247" s="185">
        <v>63.319940158625897</v>
      </c>
      <c r="G247" s="185">
        <v>102.40272837417299</v>
      </c>
      <c r="H247" s="185">
        <v>23.168695509798699</v>
      </c>
      <c r="I247" s="185">
        <v>218.29557940673999</v>
      </c>
      <c r="J247" s="185">
        <v>197.37457429453701</v>
      </c>
      <c r="K247" s="185">
        <v>172.92740371107101</v>
      </c>
      <c r="L247" s="185">
        <v>591.21262015297998</v>
      </c>
      <c r="M247" s="185">
        <v>44.204792090925302</v>
      </c>
      <c r="N247" s="185">
        <v>9.9255500131027805</v>
      </c>
      <c r="O247" s="185">
        <v>9.9357652348707894</v>
      </c>
      <c r="P247" s="185">
        <v>14.1238382046116</v>
      </c>
      <c r="Q247" s="185">
        <v>8.8839836925733806</v>
      </c>
      <c r="R247" s="185">
        <v>14.1731830639336</v>
      </c>
      <c r="S247" s="185">
        <v>16.781541938425999</v>
      </c>
      <c r="T247" s="185">
        <v>18.636522306192099</v>
      </c>
      <c r="U247" s="185">
        <v>14.2458759411033</v>
      </c>
      <c r="V247" s="186">
        <v>35.046155975481902</v>
      </c>
      <c r="W247" s="186">
        <v>10.1346840752262</v>
      </c>
      <c r="X247" s="186">
        <v>15.349849208847299</v>
      </c>
      <c r="Y247" s="186">
        <v>26.542573500086799</v>
      </c>
      <c r="Z247" s="186">
        <v>30.4117309405244</v>
      </c>
      <c r="AA247" s="186">
        <v>9.8323809202745291</v>
      </c>
      <c r="AB247" s="186">
        <v>9.3782775034839894</v>
      </c>
      <c r="AC247" s="186">
        <v>13.463209106108801</v>
      </c>
      <c r="AD247" s="186">
        <v>2.9860629008568602</v>
      </c>
      <c r="AE247" s="186">
        <v>101.42825887313001</v>
      </c>
      <c r="AF247" s="186">
        <v>137.68889957221799</v>
      </c>
      <c r="AG247" s="186">
        <v>132.17708534645499</v>
      </c>
      <c r="AH247" s="186">
        <v>143.85825446407401</v>
      </c>
      <c r="AI247" s="186">
        <v>146.787498900266</v>
      </c>
      <c r="AJ247" s="186">
        <v>131.40906301122399</v>
      </c>
      <c r="AK247" s="186">
        <v>117.01423200993401</v>
      </c>
      <c r="AL247" s="186">
        <v>131.33017709552399</v>
      </c>
      <c r="AM247" s="186">
        <v>125.633799185561</v>
      </c>
      <c r="AN247" s="186">
        <v>-2.2476262181586201E-2</v>
      </c>
      <c r="AO247" s="186">
        <v>-0.86041667643853403</v>
      </c>
      <c r="AP247" s="186">
        <v>-1.2321660898806499</v>
      </c>
      <c r="AQ247" s="186">
        <v>-1.2275047402236301</v>
      </c>
      <c r="AR247" s="186">
        <v>-1.7182131594552501</v>
      </c>
      <c r="AS247" s="186">
        <v>-2.3343951666479401</v>
      </c>
      <c r="AT247" s="186">
        <v>-2.8405710294005599</v>
      </c>
      <c r="AU247" s="186">
        <v>-2.7159852897314298</v>
      </c>
      <c r="AV247" s="186">
        <v>-3.1182350094996099</v>
      </c>
      <c r="AW247" s="186">
        <v>5.1862481253614199</v>
      </c>
      <c r="AX247" s="186">
        <v>6.88495859818405</v>
      </c>
      <c r="AY247" s="186">
        <v>6.9408283965195103</v>
      </c>
      <c r="AZ247" s="186">
        <v>6.52998847436817</v>
      </c>
      <c r="BA247" s="186">
        <v>7.0119981016267596</v>
      </c>
      <c r="BB247" s="186">
        <v>9.4578611670724904</v>
      </c>
      <c r="BC247" s="186">
        <v>8.0177009131749095</v>
      </c>
      <c r="BD247" s="186">
        <v>5.9219616921350902</v>
      </c>
      <c r="BE247" s="186">
        <v>7.2441995999736903</v>
      </c>
      <c r="BF247" s="187">
        <v>163.923841483205</v>
      </c>
      <c r="BG247" s="187">
        <v>102.228767058771</v>
      </c>
      <c r="BH247" s="187">
        <v>101.79440215292099</v>
      </c>
      <c r="BI247" s="187">
        <v>106.799198505536</v>
      </c>
      <c r="BJ247" s="187">
        <v>100.154019354345</v>
      </c>
      <c r="BK247" s="187">
        <v>102.43899352874401</v>
      </c>
      <c r="BL247" s="187">
        <v>106.296209838919</v>
      </c>
      <c r="BM247" s="187">
        <v>111.10934111304</v>
      </c>
      <c r="BN247" s="187">
        <v>104.04034142118699</v>
      </c>
      <c r="BO247" s="186">
        <v>76.260111197682903</v>
      </c>
      <c r="BP247" s="186">
        <v>101.51992384422999</v>
      </c>
      <c r="BQ247" s="186">
        <v>90.950961030004805</v>
      </c>
      <c r="BR247" s="186">
        <v>93.789116204747401</v>
      </c>
      <c r="BS247" s="186">
        <v>87.292022977950396</v>
      </c>
      <c r="BT247" s="186">
        <v>69.343370503419393</v>
      </c>
      <c r="BU247" s="186">
        <v>80.128582064976598</v>
      </c>
      <c r="BV247" s="186">
        <v>97.934123672978998</v>
      </c>
      <c r="BW247" s="186">
        <v>117.38625381852</v>
      </c>
      <c r="BX247" s="186">
        <v>22.2656745589859</v>
      </c>
      <c r="BY247" s="186">
        <v>22.3915164127081</v>
      </c>
      <c r="BZ247" s="186">
        <v>20.634296664461999</v>
      </c>
      <c r="CA247" s="186">
        <v>19.318316882576902</v>
      </c>
      <c r="CB247" s="186">
        <v>19.295722721029001</v>
      </c>
      <c r="CC247" s="186">
        <v>11.509642173140101</v>
      </c>
      <c r="CD247" s="186">
        <v>12.9625117369633</v>
      </c>
      <c r="CE247" s="186">
        <v>14.7432860399625</v>
      </c>
      <c r="CF247" s="186">
        <v>14.7501012541346</v>
      </c>
      <c r="CG247" s="186">
        <v>28.081435378024199</v>
      </c>
      <c r="CH247" s="186">
        <v>22.941384519738399</v>
      </c>
      <c r="CI247" s="186">
        <v>22.9264755321569</v>
      </c>
      <c r="CJ247" s="186">
        <v>23.430966887379</v>
      </c>
      <c r="CK247" s="186">
        <v>24.450676691224</v>
      </c>
      <c r="CL247" s="186">
        <v>19.504938248687299</v>
      </c>
      <c r="CM247" s="186">
        <v>19.173545712717701</v>
      </c>
      <c r="CN247" s="186">
        <v>18.689783932590402</v>
      </c>
      <c r="CO247" s="186">
        <v>13.973229007927999</v>
      </c>
      <c r="CP247" s="113">
        <v>135.82956403627199</v>
      </c>
      <c r="CQ247" s="113">
        <v>132.21686601196299</v>
      </c>
      <c r="CR247" s="113">
        <v>131.487574996935</v>
      </c>
      <c r="CS247" s="113">
        <v>134.962021569699</v>
      </c>
      <c r="CT247" s="113">
        <v>130.425864680014</v>
      </c>
      <c r="CU247" s="113">
        <v>138.418041365775</v>
      </c>
      <c r="CV247" s="113">
        <v>133.815595132217</v>
      </c>
      <c r="CW247" s="113">
        <v>133.539193015839</v>
      </c>
      <c r="CX247" s="113">
        <v>129.94175194766399</v>
      </c>
      <c r="CY247" s="186">
        <v>-0.18989424168722199</v>
      </c>
      <c r="CZ247" s="186">
        <v>-0.23925683374612</v>
      </c>
      <c r="DA247" s="186">
        <v>-0.40626473555193998</v>
      </c>
      <c r="DB247" s="186">
        <v>-0.62555302006538704</v>
      </c>
      <c r="DC247" s="186">
        <v>-0.94893000429871899</v>
      </c>
      <c r="DD247" s="186">
        <v>-1.4957136652254299</v>
      </c>
      <c r="DE247" s="186">
        <v>-1.90819017440843</v>
      </c>
      <c r="DF247" s="186">
        <v>-2.2033598625444601</v>
      </c>
      <c r="DG247" s="186">
        <v>-2.5795561545133001</v>
      </c>
      <c r="DH247" s="186">
        <v>6.3499267323457804</v>
      </c>
      <c r="DI247" s="186">
        <v>6.4644617469689098</v>
      </c>
      <c r="DJ247" s="186">
        <v>6.53983832908074</v>
      </c>
      <c r="DK247" s="186">
        <v>6.4628065968162396</v>
      </c>
      <c r="DL247" s="186">
        <v>6.4158475512503603</v>
      </c>
      <c r="DM247" s="186">
        <v>7.4005170791011796</v>
      </c>
      <c r="DN247" s="186">
        <v>7.6303605100065299</v>
      </c>
      <c r="DO247" s="186">
        <v>7.3661700021778698</v>
      </c>
      <c r="DP247" s="186">
        <v>7.4935994765476002</v>
      </c>
      <c r="DQ247" s="187">
        <v>118.660353446363</v>
      </c>
      <c r="DR247" s="187">
        <v>118.60679406846999</v>
      </c>
      <c r="DS247" s="187">
        <v>115.85900489252499</v>
      </c>
      <c r="DT247" s="187">
        <v>113.934090590246</v>
      </c>
      <c r="DU247" s="187">
        <v>113.54726150734599</v>
      </c>
      <c r="DV247" s="187">
        <v>102.683543460302</v>
      </c>
      <c r="DW247" s="187">
        <v>103.545352542789</v>
      </c>
      <c r="DX247" s="187">
        <v>105.456038293367</v>
      </c>
      <c r="DY247" s="187">
        <v>104.906416032978</v>
      </c>
      <c r="DZ247" s="113">
        <v>1411</v>
      </c>
      <c r="EA247" s="113">
        <v>1499</v>
      </c>
      <c r="EB247" s="113">
        <v>1507</v>
      </c>
      <c r="EC247" s="113">
        <v>1597</v>
      </c>
      <c r="ED247" s="113">
        <v>1650</v>
      </c>
      <c r="EE247" s="113">
        <v>1775</v>
      </c>
      <c r="EF247" s="113">
        <v>1826</v>
      </c>
      <c r="EG247" s="113">
        <v>1868</v>
      </c>
      <c r="EH247" s="113">
        <v>1874</v>
      </c>
      <c r="EI247" s="112">
        <v>201.136782423813</v>
      </c>
      <c r="EJ247" s="112">
        <v>151.49032688458999</v>
      </c>
      <c r="EK247" s="112">
        <v>390.69276708692797</v>
      </c>
      <c r="EL247" s="112">
        <v>1773.3024420789</v>
      </c>
      <c r="EM247" s="112">
        <v>2961.67333333333</v>
      </c>
      <c r="EN247" s="112">
        <v>2438.8067605633801</v>
      </c>
      <c r="EO247" s="112">
        <v>2019.51971522453</v>
      </c>
      <c r="EP247" s="112">
        <v>1466.14400428266</v>
      </c>
      <c r="EQ247" s="114">
        <v>942.49733191035205</v>
      </c>
    </row>
    <row r="248" spans="1:147" x14ac:dyDescent="0.25">
      <c r="A248" s="110" t="s">
        <v>186</v>
      </c>
      <c r="B248" s="110">
        <v>5861</v>
      </c>
      <c r="C248" s="110"/>
      <c r="D248" s="185">
        <v>27.279239281950002</v>
      </c>
      <c r="E248" s="185">
        <v>-11.4606035933929</v>
      </c>
      <c r="F248" s="185">
        <v>100</v>
      </c>
      <c r="G248" s="185">
        <v>90.143970720870399</v>
      </c>
      <c r="H248" s="185">
        <v>10.4489837287739</v>
      </c>
      <c r="I248" s="185">
        <v>10.4349759420676</v>
      </c>
      <c r="J248" s="185">
        <v>210.46422635658399</v>
      </c>
      <c r="K248" s="185">
        <v>1638.0600945201099</v>
      </c>
      <c r="L248" s="185">
        <v>422.92407637705799</v>
      </c>
      <c r="M248" s="185">
        <v>5.6287054106230103</v>
      </c>
      <c r="N248" s="185">
        <v>-4.4076241168663897</v>
      </c>
      <c r="O248" s="185">
        <v>9.3498783737168107</v>
      </c>
      <c r="P248" s="185">
        <v>7.6724472130292796</v>
      </c>
      <c r="Q248" s="185">
        <v>1.07145401473145</v>
      </c>
      <c r="R248" s="185">
        <v>0.71156457922579897</v>
      </c>
      <c r="S248" s="185">
        <v>2.8624920575208401</v>
      </c>
      <c r="T248" s="185">
        <v>4.7459760535962401</v>
      </c>
      <c r="U248" s="185">
        <v>5.6213655041115498</v>
      </c>
      <c r="V248" s="186">
        <v>19.491273025760499</v>
      </c>
      <c r="W248" s="186">
        <v>27.1762053607629</v>
      </c>
      <c r="X248" s="186">
        <v>24.0321547351612</v>
      </c>
      <c r="Y248" s="186">
        <v>10.764220419312499</v>
      </c>
      <c r="Z248" s="186">
        <v>10.766552462350999</v>
      </c>
      <c r="AA248" s="186">
        <v>7.0808724741236198</v>
      </c>
      <c r="AB248" s="186">
        <v>2.2141479339839201</v>
      </c>
      <c r="AC248" s="186">
        <v>0.43982969090927199</v>
      </c>
      <c r="AD248" s="186">
        <v>1.50067293701421</v>
      </c>
      <c r="AE248" s="186">
        <v>42.168891088647797</v>
      </c>
      <c r="AF248" s="186">
        <v>87.367319835675502</v>
      </c>
      <c r="AG248" s="186">
        <v>40.221354125559003</v>
      </c>
      <c r="AH248" s="186">
        <v>28.324641029240802</v>
      </c>
      <c r="AI248" s="186">
        <v>48.137789067644697</v>
      </c>
      <c r="AJ248" s="186">
        <v>73.829338850459607</v>
      </c>
      <c r="AK248" s="186">
        <v>62.085862774228701</v>
      </c>
      <c r="AL248" s="186">
        <v>24.602647016423301</v>
      </c>
      <c r="AM248" s="186">
        <v>66.207802810778205</v>
      </c>
      <c r="AN248" s="186">
        <v>-4.0799859041308797E-2</v>
      </c>
      <c r="AO248" s="186">
        <v>0.292184235997276</v>
      </c>
      <c r="AP248" s="186">
        <v>0.19602262500970699</v>
      </c>
      <c r="AQ248" s="186">
        <v>0.127607237138084</v>
      </c>
      <c r="AR248" s="186">
        <v>8.3260591692361302E-2</v>
      </c>
      <c r="AS248" s="186">
        <v>0.21268806572122201</v>
      </c>
      <c r="AT248" s="186">
        <v>0.23814240519087701</v>
      </c>
      <c r="AU248" s="186">
        <v>0.39787193857446801</v>
      </c>
      <c r="AV248" s="186">
        <v>0.33766677674297302</v>
      </c>
      <c r="AW248" s="186">
        <v>4.6524596037688104</v>
      </c>
      <c r="AX248" s="186">
        <v>8.3094759687410207</v>
      </c>
      <c r="AY248" s="186">
        <v>2.7866345234476602</v>
      </c>
      <c r="AZ248" s="186">
        <v>5.6948315125218798</v>
      </c>
      <c r="BA248" s="186">
        <v>3.43375263782535</v>
      </c>
      <c r="BB248" s="186">
        <v>9.0406372687622696</v>
      </c>
      <c r="BC248" s="186">
        <v>3.4397504658167302</v>
      </c>
      <c r="BD248" s="186">
        <v>1.78020244336015</v>
      </c>
      <c r="BE248" s="186">
        <v>4.4146482893551999</v>
      </c>
      <c r="BF248" s="187">
        <v>100.944279348989</v>
      </c>
      <c r="BG248" s="187">
        <v>88.948254974405899</v>
      </c>
      <c r="BH248" s="187">
        <v>107.249262743689</v>
      </c>
      <c r="BI248" s="187">
        <v>102.15049551905599</v>
      </c>
      <c r="BJ248" s="187">
        <v>97.771744953242802</v>
      </c>
      <c r="BK248" s="187">
        <v>92.492918899580005</v>
      </c>
      <c r="BL248" s="187">
        <v>99.662029653092205</v>
      </c>
      <c r="BM248" s="187">
        <v>103.48072480361</v>
      </c>
      <c r="BN248" s="187">
        <v>101.56860975503</v>
      </c>
      <c r="BO248" s="186">
        <v>50.980097836332703</v>
      </c>
      <c r="BP248" s="186">
        <v>18.427773539270799</v>
      </c>
      <c r="BQ248" s="186">
        <v>26.8521342977232</v>
      </c>
      <c r="BR248" s="186">
        <v>38.670647369549997</v>
      </c>
      <c r="BS248" s="186">
        <v>37.361639501755803</v>
      </c>
      <c r="BT248" s="186">
        <v>36.739473029004301</v>
      </c>
      <c r="BU248" s="186">
        <v>101.629791704352</v>
      </c>
      <c r="BV248" s="186">
        <v>88.487021696815205</v>
      </c>
      <c r="BW248" s="186">
        <v>107.901225738666</v>
      </c>
      <c r="BX248" s="186">
        <v>6.6358143944677401</v>
      </c>
      <c r="BY248" s="186">
        <v>3.4532684843563199</v>
      </c>
      <c r="BZ248" s="186">
        <v>3.9497330854028898</v>
      </c>
      <c r="CA248" s="186">
        <v>5.5738218936184598</v>
      </c>
      <c r="CB248" s="186">
        <v>4.4100907649816703</v>
      </c>
      <c r="CC248" s="186">
        <v>3.49359989723246</v>
      </c>
      <c r="CD248" s="186">
        <v>4.3095451406590399</v>
      </c>
      <c r="CE248" s="186">
        <v>3.7733190298907</v>
      </c>
      <c r="CF248" s="186">
        <v>3.3923993102889001</v>
      </c>
      <c r="CG248" s="186">
        <v>12.9074850704929</v>
      </c>
      <c r="CH248" s="186">
        <v>16.897314615515</v>
      </c>
      <c r="CI248" s="186">
        <v>20.465836277222198</v>
      </c>
      <c r="CJ248" s="186">
        <v>20.120393034230101</v>
      </c>
      <c r="CK248" s="186">
        <v>17.8821761111715</v>
      </c>
      <c r="CL248" s="186">
        <v>15.6287869930747</v>
      </c>
      <c r="CM248" s="186">
        <v>11.0744031319939</v>
      </c>
      <c r="CN248" s="186">
        <v>5.1693045255933203</v>
      </c>
      <c r="CO248" s="186">
        <v>3.7164471870633502</v>
      </c>
      <c r="CP248" s="113">
        <v>21.4692561915756</v>
      </c>
      <c r="CQ248" s="113">
        <v>35.4950929788765</v>
      </c>
      <c r="CR248" s="113">
        <v>40.946897657548497</v>
      </c>
      <c r="CS248" s="113">
        <v>41.960008605035803</v>
      </c>
      <c r="CT248" s="113">
        <v>46.139470580504202</v>
      </c>
      <c r="CU248" s="113">
        <v>52.241439968677</v>
      </c>
      <c r="CV248" s="113">
        <v>50.147495887632999</v>
      </c>
      <c r="CW248" s="113">
        <v>41.883201397786998</v>
      </c>
      <c r="CX248" s="113">
        <v>47.5914546316125</v>
      </c>
      <c r="CY248" s="186">
        <v>2.8871795460522098E-2</v>
      </c>
      <c r="CZ248" s="186">
        <v>6.6743593407325705E-2</v>
      </c>
      <c r="DA248" s="186">
        <v>0.13483578046111899</v>
      </c>
      <c r="DB248" s="186">
        <v>0.13812015003136599</v>
      </c>
      <c r="DC248" s="186">
        <v>0.12847615533330101</v>
      </c>
      <c r="DD248" s="186">
        <v>0.170205715150158</v>
      </c>
      <c r="DE248" s="186">
        <v>0.17028712607346999</v>
      </c>
      <c r="DF248" s="186">
        <v>0.25263569339365899</v>
      </c>
      <c r="DG248" s="186">
        <v>0.28541934147287701</v>
      </c>
      <c r="DH248" s="186">
        <v>4.0781771996446396</v>
      </c>
      <c r="DI248" s="186">
        <v>4.9243398354460002</v>
      </c>
      <c r="DJ248" s="186">
        <v>4.5064485180700302</v>
      </c>
      <c r="DK248" s="186">
        <v>4.85725040212058</v>
      </c>
      <c r="DL248" s="186">
        <v>4.7329474925270096</v>
      </c>
      <c r="DM248" s="186">
        <v>5.6030388065064898</v>
      </c>
      <c r="DN248" s="186">
        <v>4.8051663212809697</v>
      </c>
      <c r="DO248" s="186">
        <v>3.9437849838940502</v>
      </c>
      <c r="DP248" s="186">
        <v>3.7215320393476601</v>
      </c>
      <c r="DQ248" s="187">
        <v>102.65518560465701</v>
      </c>
      <c r="DR248" s="187">
        <v>98.615120489691407</v>
      </c>
      <c r="DS248" s="187">
        <v>99.579892695031106</v>
      </c>
      <c r="DT248" s="187">
        <v>100.86205959281401</v>
      </c>
      <c r="DU248" s="187">
        <v>99.805996532837597</v>
      </c>
      <c r="DV248" s="187">
        <v>98.0976576599993</v>
      </c>
      <c r="DW248" s="187">
        <v>99.675720935679493</v>
      </c>
      <c r="DX248" s="187">
        <v>100.082237313577</v>
      </c>
      <c r="DY248" s="187">
        <v>99.956305712667302</v>
      </c>
      <c r="DZ248" s="113">
        <v>5896</v>
      </c>
      <c r="EA248" s="113">
        <v>5900</v>
      </c>
      <c r="EB248" s="113">
        <v>6047</v>
      </c>
      <c r="EC248" s="113">
        <v>6142</v>
      </c>
      <c r="ED248" s="113">
        <v>6225</v>
      </c>
      <c r="EE248" s="113">
        <v>6246</v>
      </c>
      <c r="EF248" s="113">
        <v>6245</v>
      </c>
      <c r="EG248" s="113">
        <v>6259</v>
      </c>
      <c r="EH248" s="113">
        <v>6291</v>
      </c>
      <c r="EI248" s="112">
        <v>-343.05376526458599</v>
      </c>
      <c r="EJ248" s="112">
        <v>2483.39</v>
      </c>
      <c r="EK248" s="112">
        <v>864.67074582437601</v>
      </c>
      <c r="EL248" s="112">
        <v>942.87951807228899</v>
      </c>
      <c r="EM248" s="112">
        <v>1916.74859437751</v>
      </c>
      <c r="EN248" s="112">
        <v>2477.2678514249101</v>
      </c>
      <c r="EO248" s="112">
        <v>2308.7108086469202</v>
      </c>
      <c r="EP248" s="112">
        <v>1129.7771209458399</v>
      </c>
      <c r="EQ248" s="114">
        <v>707.94166269273603</v>
      </c>
    </row>
    <row r="249" spans="1:147" x14ac:dyDescent="0.25">
      <c r="A249" s="110" t="s">
        <v>185</v>
      </c>
      <c r="B249" s="110">
        <v>5761</v>
      </c>
      <c r="C249" s="110"/>
      <c r="D249" s="185">
        <v>83.788456108877597</v>
      </c>
      <c r="E249" s="185">
        <v>62.838188077270502</v>
      </c>
      <c r="F249" s="185">
        <v>100</v>
      </c>
      <c r="G249" s="185">
        <v>100</v>
      </c>
      <c r="H249" s="185">
        <v>100</v>
      </c>
      <c r="I249" s="185">
        <v>100</v>
      </c>
      <c r="J249" s="185">
        <v>100</v>
      </c>
      <c r="K249" s="185">
        <v>616.67153631776603</v>
      </c>
      <c r="L249" s="185">
        <v>100</v>
      </c>
      <c r="M249" s="185">
        <v>7.7508726336270097</v>
      </c>
      <c r="N249" s="185">
        <v>5.9809727237717798</v>
      </c>
      <c r="O249" s="185">
        <v>3.92257561718873</v>
      </c>
      <c r="P249" s="185">
        <v>6.1679538041723498</v>
      </c>
      <c r="Q249" s="185">
        <v>7.80014956051141</v>
      </c>
      <c r="R249" s="185">
        <v>12.2346697030358</v>
      </c>
      <c r="S249" s="185">
        <v>3.1761010597179999</v>
      </c>
      <c r="T249" s="185">
        <v>5.1181737348774803</v>
      </c>
      <c r="U249" s="185">
        <v>8.6645725780823692</v>
      </c>
      <c r="V249" s="186">
        <v>15.7098267335362</v>
      </c>
      <c r="W249" s="186">
        <v>9.1929311549380905</v>
      </c>
      <c r="X249" s="186">
        <v>1.1584070413257499</v>
      </c>
      <c r="Y249" s="186">
        <v>0</v>
      </c>
      <c r="Z249" s="186">
        <v>0</v>
      </c>
      <c r="AA249" s="186">
        <v>0</v>
      </c>
      <c r="AB249" s="186">
        <v>0</v>
      </c>
      <c r="AC249" s="186">
        <v>0.86715269415773499</v>
      </c>
      <c r="AD249" s="186">
        <v>0</v>
      </c>
      <c r="AE249" s="186">
        <v>145.23769711009899</v>
      </c>
      <c r="AF249" s="186">
        <v>149.710792027411</v>
      </c>
      <c r="AG249" s="186">
        <v>221.65512153212401</v>
      </c>
      <c r="AH249" s="186">
        <v>196.70970812585199</v>
      </c>
      <c r="AI249" s="186">
        <v>196.65313299153499</v>
      </c>
      <c r="AJ249" s="186">
        <v>179.28489256906201</v>
      </c>
      <c r="AK249" s="186">
        <v>185.67588811221401</v>
      </c>
      <c r="AL249" s="186">
        <v>174.426302058224</v>
      </c>
      <c r="AM249" s="186">
        <v>146.702388544006</v>
      </c>
      <c r="AN249" s="186">
        <v>2.5653594287076098</v>
      </c>
      <c r="AO249" s="186">
        <v>2.5005119289450901</v>
      </c>
      <c r="AP249" s="186">
        <v>2.99867383669869</v>
      </c>
      <c r="AQ249" s="186">
        <v>2.41724846425118</v>
      </c>
      <c r="AR249" s="186">
        <v>1.8708917411756401</v>
      </c>
      <c r="AS249" s="186">
        <v>1.1606528972863199</v>
      </c>
      <c r="AT249" s="186">
        <v>1.1611373338186699</v>
      </c>
      <c r="AU249" s="186">
        <v>0.65732929758662795</v>
      </c>
      <c r="AV249" s="186">
        <v>0.49077302235449899</v>
      </c>
      <c r="AW249" s="186">
        <v>6.5565322175074296</v>
      </c>
      <c r="AX249" s="186">
        <v>6.7233840295751603</v>
      </c>
      <c r="AY249" s="186">
        <v>7.6666257142863001</v>
      </c>
      <c r="AZ249" s="186">
        <v>6.3901983372806699</v>
      </c>
      <c r="BA249" s="186">
        <v>5.3351802547155103</v>
      </c>
      <c r="BB249" s="186">
        <v>4.1073026869781097</v>
      </c>
      <c r="BC249" s="186">
        <v>4.1160183959516896</v>
      </c>
      <c r="BD249" s="186">
        <v>3.54891856387205</v>
      </c>
      <c r="BE249" s="186">
        <v>3.3472855435609401</v>
      </c>
      <c r="BF249" s="187">
        <v>103.906568136811</v>
      </c>
      <c r="BG249" s="187">
        <v>101.789588913107</v>
      </c>
      <c r="BH249" s="187">
        <v>99.260134042569504</v>
      </c>
      <c r="BI249" s="187">
        <v>102.244292993472</v>
      </c>
      <c r="BJ249" s="187">
        <v>104.53238781619</v>
      </c>
      <c r="BK249" s="187">
        <v>110.239015540944</v>
      </c>
      <c r="BL249" s="187">
        <v>100.221699245328</v>
      </c>
      <c r="BM249" s="187">
        <v>102.277289232982</v>
      </c>
      <c r="BN249" s="187">
        <v>106.166186951566</v>
      </c>
      <c r="BO249" s="186">
        <v>75.274074807093498</v>
      </c>
      <c r="BP249" s="186">
        <v>69.406888267260797</v>
      </c>
      <c r="BQ249" s="186">
        <v>87.610341871223696</v>
      </c>
      <c r="BR249" s="186">
        <v>76.893663322478602</v>
      </c>
      <c r="BS249" s="186">
        <v>184.87140469653801</v>
      </c>
      <c r="BT249" s="186">
        <v>474.23567904013697</v>
      </c>
      <c r="BU249" s="186">
        <v>100</v>
      </c>
      <c r="BV249" s="186">
        <v>4035.4287464877898</v>
      </c>
      <c r="BW249" s="186">
        <v>4783.05996748914</v>
      </c>
      <c r="BX249" s="186">
        <v>6.1151564133168703</v>
      </c>
      <c r="BY249" s="186">
        <v>6.8660798661790903</v>
      </c>
      <c r="BZ249" s="186">
        <v>7.2344276921798896</v>
      </c>
      <c r="CA249" s="186">
        <v>5.9906334164067099</v>
      </c>
      <c r="CB249" s="186">
        <v>6.37899025214596</v>
      </c>
      <c r="CC249" s="186">
        <v>7.4859527613645698</v>
      </c>
      <c r="CD249" s="186">
        <v>6.8465586943288104</v>
      </c>
      <c r="CE249" s="186">
        <v>6.9620177065627296</v>
      </c>
      <c r="CF249" s="186">
        <v>7.4540656467789299</v>
      </c>
      <c r="CG249" s="186">
        <v>11.267201496854501</v>
      </c>
      <c r="CH249" s="186">
        <v>11.5933397858681</v>
      </c>
      <c r="CI249" s="186">
        <v>10.0513077842852</v>
      </c>
      <c r="CJ249" s="186">
        <v>9.4598242270338098</v>
      </c>
      <c r="CK249" s="186">
        <v>5.44911338931656</v>
      </c>
      <c r="CL249" s="186">
        <v>2.0796156941475501</v>
      </c>
      <c r="CM249" s="186">
        <v>0.20518861115648199</v>
      </c>
      <c r="CN249" s="186">
        <v>0.18508898793655501</v>
      </c>
      <c r="CO249" s="186">
        <v>0.18135790890010201</v>
      </c>
      <c r="CP249" s="113">
        <v>161.55990364696399</v>
      </c>
      <c r="CQ249" s="113">
        <v>157.17100749901201</v>
      </c>
      <c r="CR249" s="113">
        <v>166.14889255014</v>
      </c>
      <c r="CS249" s="113">
        <v>174.856859413807</v>
      </c>
      <c r="CT249" s="113">
        <v>182.158527188845</v>
      </c>
      <c r="CU249" s="113">
        <v>188.30535512685901</v>
      </c>
      <c r="CV249" s="113">
        <v>194.690995875901</v>
      </c>
      <c r="CW249" s="113">
        <v>186.10080724474301</v>
      </c>
      <c r="CX249" s="113">
        <v>176.11054827146299</v>
      </c>
      <c r="CY249" s="186">
        <v>2.9427721950935402</v>
      </c>
      <c r="CZ249" s="186">
        <v>2.6823601150900198</v>
      </c>
      <c r="DA249" s="186">
        <v>2.5952438117412502</v>
      </c>
      <c r="DB249" s="186">
        <v>2.6351729008076501</v>
      </c>
      <c r="DC249" s="186">
        <v>2.4506592973169301</v>
      </c>
      <c r="DD249" s="186">
        <v>2.12984517667216</v>
      </c>
      <c r="DE249" s="186">
        <v>1.8586375215284601</v>
      </c>
      <c r="DF249" s="186">
        <v>1.4238319493412599</v>
      </c>
      <c r="DG249" s="186">
        <v>1.0538068548488599</v>
      </c>
      <c r="DH249" s="186">
        <v>7.7918075010300702</v>
      </c>
      <c r="DI249" s="186">
        <v>7.2475335907812104</v>
      </c>
      <c r="DJ249" s="186">
        <v>7.0863209690173097</v>
      </c>
      <c r="DK249" s="186">
        <v>6.9187191389121496</v>
      </c>
      <c r="DL249" s="186">
        <v>6.49347258796523</v>
      </c>
      <c r="DM249" s="186">
        <v>5.9275712128704301</v>
      </c>
      <c r="DN249" s="186">
        <v>5.4019347976764696</v>
      </c>
      <c r="DO249" s="186">
        <v>4.6490644423213503</v>
      </c>
      <c r="DP249" s="186">
        <v>4.0689662416915002</v>
      </c>
      <c r="DQ249" s="187">
        <v>101.28235730387701</v>
      </c>
      <c r="DR249" s="187">
        <v>102.35509492000401</v>
      </c>
      <c r="DS249" s="187">
        <v>102.820733132379</v>
      </c>
      <c r="DT249" s="187">
        <v>101.73673475461899</v>
      </c>
      <c r="DU249" s="187">
        <v>102.392059709332</v>
      </c>
      <c r="DV249" s="187">
        <v>103.82946611796</v>
      </c>
      <c r="DW249" s="187">
        <v>103.416104272623</v>
      </c>
      <c r="DX249" s="187">
        <v>103.881841284725</v>
      </c>
      <c r="DY249" s="187">
        <v>104.645097796819</v>
      </c>
      <c r="DZ249" s="113">
        <v>503</v>
      </c>
      <c r="EA249" s="113">
        <v>527</v>
      </c>
      <c r="EB249" s="113">
        <v>525</v>
      </c>
      <c r="EC249" s="113">
        <v>546</v>
      </c>
      <c r="ED249" s="113">
        <v>551</v>
      </c>
      <c r="EE249" s="113">
        <v>540</v>
      </c>
      <c r="EF249" s="113">
        <v>535</v>
      </c>
      <c r="EG249" s="113">
        <v>525</v>
      </c>
      <c r="EH249" s="113">
        <v>551</v>
      </c>
      <c r="EI249" s="112">
        <v>1466.9204771371799</v>
      </c>
      <c r="EJ249" s="112">
        <v>1546.1669829222001</v>
      </c>
      <c r="EK249" s="112">
        <v>1356.1866666666699</v>
      </c>
      <c r="EL249" s="112">
        <v>1039.86263736264</v>
      </c>
      <c r="EM249" s="112">
        <v>687.02540834845695</v>
      </c>
      <c r="EN249" s="112">
        <v>84.177777777777806</v>
      </c>
      <c r="EO249" s="112">
        <v>-66.710280373831793</v>
      </c>
      <c r="EP249" s="112">
        <v>-283.21333333333303</v>
      </c>
      <c r="EQ249" s="114">
        <v>-692.37205081669697</v>
      </c>
    </row>
    <row r="250" spans="1:147" ht="25.5" x14ac:dyDescent="0.25">
      <c r="A250" s="110" t="s">
        <v>184</v>
      </c>
      <c r="B250" s="110">
        <v>5592</v>
      </c>
      <c r="C250" s="110"/>
      <c r="D250" s="185">
        <v>233.837626608634</v>
      </c>
      <c r="E250" s="185">
        <v>78.717550525204103</v>
      </c>
      <c r="F250" s="185">
        <v>84.163112449988105</v>
      </c>
      <c r="G250" s="185">
        <v>40.521011498688502</v>
      </c>
      <c r="H250" s="185">
        <v>87.254819415761602</v>
      </c>
      <c r="I250" s="185">
        <v>143.40764851259499</v>
      </c>
      <c r="J250" s="185">
        <v>119.766901854111</v>
      </c>
      <c r="K250" s="185">
        <v>214.03082889023</v>
      </c>
      <c r="L250" s="185">
        <v>228.57154837220099</v>
      </c>
      <c r="M250" s="185">
        <v>13.751550518201901</v>
      </c>
      <c r="N250" s="185">
        <v>9.7120571573875001</v>
      </c>
      <c r="O250" s="185">
        <v>12.202617114117</v>
      </c>
      <c r="P250" s="185">
        <v>4.7947240759457204</v>
      </c>
      <c r="Q250" s="185">
        <v>10.663527380153599</v>
      </c>
      <c r="R250" s="185">
        <v>14.695581344625801</v>
      </c>
      <c r="S250" s="185">
        <v>17.9539736331208</v>
      </c>
      <c r="T250" s="185">
        <v>16.816192396246201</v>
      </c>
      <c r="U250" s="185">
        <v>37.636284821656098</v>
      </c>
      <c r="V250" s="186">
        <v>17.204333568999399</v>
      </c>
      <c r="W250" s="186">
        <v>14.2454608501229</v>
      </c>
      <c r="X250" s="186">
        <v>17.228669232555301</v>
      </c>
      <c r="Y250" s="186">
        <v>11.2357994268634</v>
      </c>
      <c r="Z250" s="186">
        <v>12.1368127880712</v>
      </c>
      <c r="AA250" s="186">
        <v>10.8292831238447</v>
      </c>
      <c r="AB250" s="186">
        <v>15.6608991887234</v>
      </c>
      <c r="AC250" s="186">
        <v>8.6300970810621696</v>
      </c>
      <c r="AD250" s="186">
        <v>25.537248188884501</v>
      </c>
      <c r="AE250" s="186">
        <v>98.489756471013294</v>
      </c>
      <c r="AF250" s="186">
        <v>97.595929439373805</v>
      </c>
      <c r="AG250" s="186">
        <v>92.584906159552304</v>
      </c>
      <c r="AH250" s="186">
        <v>116.433490214882</v>
      </c>
      <c r="AI250" s="186">
        <v>108.596354944157</v>
      </c>
      <c r="AJ250" s="186">
        <v>102.022665372555</v>
      </c>
      <c r="AK250" s="186">
        <v>87.630356732665504</v>
      </c>
      <c r="AL250" s="186">
        <v>83.543546663503903</v>
      </c>
      <c r="AM250" s="186">
        <v>68.762476450395098</v>
      </c>
      <c r="AN250" s="186">
        <v>1.34928644672985</v>
      </c>
      <c r="AO250" s="186">
        <v>1.08655900742895</v>
      </c>
      <c r="AP250" s="186">
        <v>0.99760863871688799</v>
      </c>
      <c r="AQ250" s="186">
        <v>1.0009326013347399</v>
      </c>
      <c r="AR250" s="186">
        <v>0.81595259856545899</v>
      </c>
      <c r="AS250" s="186">
        <v>0.75026550021443394</v>
      </c>
      <c r="AT250" s="186">
        <v>0.60408948942438201</v>
      </c>
      <c r="AU250" s="186">
        <v>0.44956804571147102</v>
      </c>
      <c r="AV250" s="186">
        <v>0.316579323335267</v>
      </c>
      <c r="AW250" s="186">
        <v>7.5098163864542897</v>
      </c>
      <c r="AX250" s="186">
        <v>7.8507542743800602</v>
      </c>
      <c r="AY250" s="186">
        <v>8.0379084882954892</v>
      </c>
      <c r="AZ250" s="186">
        <v>9.9659817076405997</v>
      </c>
      <c r="BA250" s="186">
        <v>10.779929170758001</v>
      </c>
      <c r="BB250" s="186">
        <v>10.491156071974</v>
      </c>
      <c r="BC250" s="186">
        <v>10.1381591630168</v>
      </c>
      <c r="BD250" s="186">
        <v>10.156531657649399</v>
      </c>
      <c r="BE250" s="186">
        <v>10.9727853396775</v>
      </c>
      <c r="BF250" s="187">
        <v>108.2145911618</v>
      </c>
      <c r="BG250" s="187">
        <v>103.03740140783199</v>
      </c>
      <c r="BH250" s="187">
        <v>105.443323131469</v>
      </c>
      <c r="BI250" s="187">
        <v>95.9966338786124</v>
      </c>
      <c r="BJ250" s="187">
        <v>100.704476158264</v>
      </c>
      <c r="BK250" s="187">
        <v>105.21297670574</v>
      </c>
      <c r="BL250" s="187">
        <v>109.194035709335</v>
      </c>
      <c r="BM250" s="187">
        <v>107.653320098091</v>
      </c>
      <c r="BN250" s="187">
        <v>136.94893235647399</v>
      </c>
      <c r="BO250" s="186">
        <v>44.542283044281</v>
      </c>
      <c r="BP250" s="186">
        <v>46.5390508928012</v>
      </c>
      <c r="BQ250" s="186">
        <v>65.933371425546</v>
      </c>
      <c r="BR250" s="186">
        <v>51.518831345596503</v>
      </c>
      <c r="BS250" s="186">
        <v>90.974709560547794</v>
      </c>
      <c r="BT250" s="186">
        <v>86.263712260321</v>
      </c>
      <c r="BU250" s="186">
        <v>96.350190883418804</v>
      </c>
      <c r="BV250" s="186">
        <v>116.95368011149201</v>
      </c>
      <c r="BW250" s="186">
        <v>163.801968762418</v>
      </c>
      <c r="BX250" s="186">
        <v>6.4211700496211002</v>
      </c>
      <c r="BY250" s="186">
        <v>7.3300865387202698</v>
      </c>
      <c r="BZ250" s="186">
        <v>11.212769149058399</v>
      </c>
      <c r="CA250" s="186">
        <v>9.2733354086358801</v>
      </c>
      <c r="CB250" s="186">
        <v>10.354138756177701</v>
      </c>
      <c r="CC250" s="186">
        <v>10.5698285208322</v>
      </c>
      <c r="CD250" s="186">
        <v>12.3728024560468</v>
      </c>
      <c r="CE250" s="186">
        <v>13.3632434996412</v>
      </c>
      <c r="CF250" s="186">
        <v>20.595089216200702</v>
      </c>
      <c r="CG250" s="186">
        <v>15.6875318450902</v>
      </c>
      <c r="CH250" s="186">
        <v>17.215096790315101</v>
      </c>
      <c r="CI250" s="186">
        <v>19.268811838269698</v>
      </c>
      <c r="CJ250" s="186">
        <v>19.430259891170799</v>
      </c>
      <c r="CK250" s="186">
        <v>14.5276532016637</v>
      </c>
      <c r="CL250" s="186">
        <v>13.2732127796773</v>
      </c>
      <c r="CM250" s="186">
        <v>13.5795288730062</v>
      </c>
      <c r="CN250" s="186">
        <v>11.7751761796577</v>
      </c>
      <c r="CO250" s="186">
        <v>14.8506264517394</v>
      </c>
      <c r="CP250" s="113">
        <v>74.536258898270802</v>
      </c>
      <c r="CQ250" s="113">
        <v>84.768499774569307</v>
      </c>
      <c r="CR250" s="113">
        <v>89.153123244785505</v>
      </c>
      <c r="CS250" s="113">
        <v>99.532518496877898</v>
      </c>
      <c r="CT250" s="113">
        <v>102.28948199827001</v>
      </c>
      <c r="CU250" s="113">
        <v>102.99852818073801</v>
      </c>
      <c r="CV250" s="113">
        <v>100.67177838996101</v>
      </c>
      <c r="CW250" s="113">
        <v>98.668272035446293</v>
      </c>
      <c r="CX250" s="113">
        <v>88.589176928062003</v>
      </c>
      <c r="CY250" s="186">
        <v>1.19745967704959</v>
      </c>
      <c r="CZ250" s="186">
        <v>1.1997329797604199</v>
      </c>
      <c r="DA250" s="186">
        <v>1.1480113235488201</v>
      </c>
      <c r="DB250" s="186">
        <v>1.1376424022362599</v>
      </c>
      <c r="DC250" s="186">
        <v>1.0519889360229</v>
      </c>
      <c r="DD250" s="186">
        <v>0.92970487435258797</v>
      </c>
      <c r="DE250" s="186">
        <v>0.82659106503915902</v>
      </c>
      <c r="DF250" s="186">
        <v>0.71005720773453196</v>
      </c>
      <c r="DG250" s="186">
        <v>0.56817809615352999</v>
      </c>
      <c r="DH250" s="186">
        <v>5.51220419713475</v>
      </c>
      <c r="DI250" s="186">
        <v>6.3192555820474796</v>
      </c>
      <c r="DJ250" s="186">
        <v>6.9190179780997196</v>
      </c>
      <c r="DK250" s="186">
        <v>7.9165137149482803</v>
      </c>
      <c r="DL250" s="186">
        <v>8.7813854088630503</v>
      </c>
      <c r="DM250" s="186">
        <v>9.3912323932427206</v>
      </c>
      <c r="DN250" s="186">
        <v>9.8619447074972104</v>
      </c>
      <c r="DO250" s="186">
        <v>10.303810185406901</v>
      </c>
      <c r="DP250" s="186">
        <v>10.519612753713099</v>
      </c>
      <c r="DQ250" s="187">
        <v>100.720082429965</v>
      </c>
      <c r="DR250" s="187">
        <v>100.83169349674699</v>
      </c>
      <c r="DS250" s="187">
        <v>104.29111424698</v>
      </c>
      <c r="DT250" s="187">
        <v>102.558279458489</v>
      </c>
      <c r="DU250" s="187">
        <v>102.695492001649</v>
      </c>
      <c r="DV250" s="187">
        <v>102.153707641732</v>
      </c>
      <c r="DW250" s="187">
        <v>103.452680249617</v>
      </c>
      <c r="DX250" s="187">
        <v>103.91714700713401</v>
      </c>
      <c r="DY250" s="187">
        <v>111.911470311447</v>
      </c>
      <c r="DZ250" s="113">
        <v>3279</v>
      </c>
      <c r="EA250" s="113">
        <v>3290</v>
      </c>
      <c r="EB250" s="113">
        <v>3351</v>
      </c>
      <c r="EC250" s="113">
        <v>3352</v>
      </c>
      <c r="ED250" s="113">
        <v>3300</v>
      </c>
      <c r="EE250" s="113">
        <v>3311</v>
      </c>
      <c r="EF250" s="113">
        <v>3294</v>
      </c>
      <c r="EG250" s="113">
        <v>3247</v>
      </c>
      <c r="EH250" s="113">
        <v>3482</v>
      </c>
      <c r="EI250" s="112">
        <v>557.21378469045396</v>
      </c>
      <c r="EJ250" s="112">
        <v>678.29422492401204</v>
      </c>
      <c r="EK250" s="112">
        <v>777.21277230677401</v>
      </c>
      <c r="EL250" s="112">
        <v>1066.1169451073999</v>
      </c>
      <c r="EM250" s="112">
        <v>1152.60393939394</v>
      </c>
      <c r="EN250" s="112">
        <v>937.62579281183901</v>
      </c>
      <c r="EO250" s="112">
        <v>787.974802671524</v>
      </c>
      <c r="EP250" s="112">
        <v>335.30335694487201</v>
      </c>
      <c r="EQ250" s="114">
        <v>-929.88081562320497</v>
      </c>
    </row>
    <row r="251" spans="1:147" x14ac:dyDescent="0.25">
      <c r="A251" s="110" t="s">
        <v>183</v>
      </c>
      <c r="B251" s="110">
        <v>5645</v>
      </c>
      <c r="C251" s="110"/>
      <c r="D251" s="185">
        <v>13.4337586535928</v>
      </c>
      <c r="E251" s="185">
        <v>1.76398455512224</v>
      </c>
      <c r="F251" s="185">
        <v>21.241493144460598</v>
      </c>
      <c r="G251" s="185">
        <v>90.391565086993793</v>
      </c>
      <c r="H251" s="185">
        <v>100</v>
      </c>
      <c r="I251" s="185">
        <v>100</v>
      </c>
      <c r="J251" s="185">
        <v>100</v>
      </c>
      <c r="K251" s="185">
        <v>37.118005922288802</v>
      </c>
      <c r="L251" s="185">
        <v>49.831272785086</v>
      </c>
      <c r="M251" s="185">
        <v>6.5009956186346303</v>
      </c>
      <c r="N251" s="185">
        <v>1.66734474225562</v>
      </c>
      <c r="O251" s="185">
        <v>7.5889226503892404</v>
      </c>
      <c r="P251" s="185">
        <v>7.9742788925469998</v>
      </c>
      <c r="Q251" s="185">
        <v>13.673293705947</v>
      </c>
      <c r="R251" s="185">
        <v>6.7954878049713399</v>
      </c>
      <c r="S251" s="185">
        <v>9.37812837174938</v>
      </c>
      <c r="T251" s="185">
        <v>4.1641464576536196</v>
      </c>
      <c r="U251" s="185">
        <v>14.8906053209394</v>
      </c>
      <c r="V251" s="186">
        <v>34.105470479532002</v>
      </c>
      <c r="W251" s="186">
        <v>49.011643928326102</v>
      </c>
      <c r="X251" s="186">
        <v>27.881541749505701</v>
      </c>
      <c r="Y251" s="186">
        <v>8.7477652557707195</v>
      </c>
      <c r="Z251" s="186">
        <v>0</v>
      </c>
      <c r="AA251" s="186">
        <v>0</v>
      </c>
      <c r="AB251" s="186">
        <v>0</v>
      </c>
      <c r="AC251" s="186">
        <v>10.655571753638901</v>
      </c>
      <c r="AD251" s="186">
        <v>28.344441418009598</v>
      </c>
      <c r="AE251" s="186">
        <v>0</v>
      </c>
      <c r="AF251" s="186">
        <v>0</v>
      </c>
      <c r="AG251" s="186">
        <v>0</v>
      </c>
      <c r="AH251" s="186">
        <v>0</v>
      </c>
      <c r="AI251" s="186">
        <v>0</v>
      </c>
      <c r="AJ251" s="186">
        <v>0</v>
      </c>
      <c r="AK251" s="186">
        <v>0</v>
      </c>
      <c r="AL251" s="186">
        <v>0</v>
      </c>
      <c r="AM251" s="186">
        <v>6.96603860781308</v>
      </c>
      <c r="AN251" s="186">
        <v>-0.42342419315167501</v>
      </c>
      <c r="AO251" s="186">
        <v>-0.29094576553652102</v>
      </c>
      <c r="AP251" s="186">
        <v>-0.53739414284061005</v>
      </c>
      <c r="AQ251" s="186">
        <v>-0.19425319826443699</v>
      </c>
      <c r="AR251" s="186">
        <v>-0.32035397655611902</v>
      </c>
      <c r="AS251" s="186">
        <v>-0.28749711117307603</v>
      </c>
      <c r="AT251" s="186">
        <v>-0.33358840108825299</v>
      </c>
      <c r="AU251" s="186">
        <v>-0.34005903084098899</v>
      </c>
      <c r="AV251" s="186">
        <v>-0.53870222554449598</v>
      </c>
      <c r="AW251" s="186">
        <v>-0.28871812645365902</v>
      </c>
      <c r="AX251" s="186">
        <v>-0.14882564489783501</v>
      </c>
      <c r="AY251" s="186">
        <v>1.77630220917279</v>
      </c>
      <c r="AZ251" s="186">
        <v>2.2703259367610298</v>
      </c>
      <c r="BA251" s="186">
        <v>2.0316699148538802</v>
      </c>
      <c r="BB251" s="186">
        <v>2.1987080171130602</v>
      </c>
      <c r="BC251" s="186">
        <v>1.9063469388016701</v>
      </c>
      <c r="BD251" s="186">
        <v>2.0734003852757499</v>
      </c>
      <c r="BE251" s="186">
        <v>1.72526032199476</v>
      </c>
      <c r="BF251" s="187">
        <v>106.799132093488</v>
      </c>
      <c r="BG251" s="187">
        <v>101.548830125565</v>
      </c>
      <c r="BH251" s="187">
        <v>105.568991255669</v>
      </c>
      <c r="BI251" s="187">
        <v>105.830955865758</v>
      </c>
      <c r="BJ251" s="187">
        <v>112.766625773808</v>
      </c>
      <c r="BK251" s="187">
        <v>104.503340831591</v>
      </c>
      <c r="BL251" s="187">
        <v>107.686929269554</v>
      </c>
      <c r="BM251" s="187">
        <v>101.781913411999</v>
      </c>
      <c r="BN251" s="187">
        <v>114.451362533908</v>
      </c>
      <c r="BO251" s="186">
        <v>36.858885718219497</v>
      </c>
      <c r="BP251" s="186">
        <v>11.9778276673366</v>
      </c>
      <c r="BQ251" s="186">
        <v>9.0282233147295194</v>
      </c>
      <c r="BR251" s="186">
        <v>11.4796664005239</v>
      </c>
      <c r="BS251" s="186">
        <v>21.478890852177798</v>
      </c>
      <c r="BT251" s="186">
        <v>29.6440031380778</v>
      </c>
      <c r="BU251" s="186">
        <v>108.441623784738</v>
      </c>
      <c r="BV251" s="186">
        <v>215.05434983816801</v>
      </c>
      <c r="BW251" s="186">
        <v>117.86650648256</v>
      </c>
      <c r="BX251" s="186">
        <v>3.6771858002469102</v>
      </c>
      <c r="BY251" s="186">
        <v>3.4572012375932899</v>
      </c>
      <c r="BZ251" s="186">
        <v>3.2942465320722101</v>
      </c>
      <c r="CA251" s="186">
        <v>4.3273729426929499</v>
      </c>
      <c r="CB251" s="186">
        <v>7.68034538982283</v>
      </c>
      <c r="CC251" s="186">
        <v>7.7283923196016602</v>
      </c>
      <c r="CD251" s="186">
        <v>9.1476978557258999</v>
      </c>
      <c r="CE251" s="186">
        <v>8.4503962354433693</v>
      </c>
      <c r="CF251" s="186">
        <v>9.8767019975241102</v>
      </c>
      <c r="CG251" s="186">
        <v>9.5421364702360396</v>
      </c>
      <c r="CH251" s="186">
        <v>23.1306106548838</v>
      </c>
      <c r="CI251" s="186">
        <v>27.3948496199374</v>
      </c>
      <c r="CJ251" s="186">
        <v>28.264508442660599</v>
      </c>
      <c r="CK251" s="186">
        <v>27.9187995077735</v>
      </c>
      <c r="CL251" s="186">
        <v>22.029891598702601</v>
      </c>
      <c r="CM251" s="186">
        <v>8.4960973541424902</v>
      </c>
      <c r="CN251" s="186">
        <v>4.1573970352681604</v>
      </c>
      <c r="CO251" s="186">
        <v>9.2676277431932004</v>
      </c>
      <c r="CP251" s="113">
        <v>0</v>
      </c>
      <c r="CQ251" s="113">
        <v>0</v>
      </c>
      <c r="CR251" s="113">
        <v>0</v>
      </c>
      <c r="CS251" s="113">
        <v>0</v>
      </c>
      <c r="CT251" s="113">
        <v>0</v>
      </c>
      <c r="CU251" s="113">
        <v>0</v>
      </c>
      <c r="CV251" s="113">
        <v>0</v>
      </c>
      <c r="CW251" s="113">
        <v>0</v>
      </c>
      <c r="CX251" s="113">
        <v>1.4446509289635301</v>
      </c>
      <c r="CY251" s="186">
        <v>-1.0867309430854299</v>
      </c>
      <c r="CZ251" s="186">
        <v>-0.79324978333351803</v>
      </c>
      <c r="DA251" s="186">
        <v>-0.693375385659044</v>
      </c>
      <c r="DB251" s="186">
        <v>-0.47830376884150799</v>
      </c>
      <c r="DC251" s="186">
        <v>-0.35182533510049802</v>
      </c>
      <c r="DD251" s="186">
        <v>-0.324973489585625</v>
      </c>
      <c r="DE251" s="186">
        <v>-0.332801956867187</v>
      </c>
      <c r="DF251" s="186">
        <v>-0.29632827418415397</v>
      </c>
      <c r="DG251" s="186">
        <v>-0.36603864582377399</v>
      </c>
      <c r="DH251" s="186">
        <v>-0.94699676880697603</v>
      </c>
      <c r="DI251" s="186">
        <v>-0.65144639133898297</v>
      </c>
      <c r="DJ251" s="186">
        <v>-8.9095600992490004E-2</v>
      </c>
      <c r="DK251" s="186">
        <v>0.62322327620185203</v>
      </c>
      <c r="DL251" s="186">
        <v>1.1759487247412601</v>
      </c>
      <c r="DM251" s="186">
        <v>1.66580235947917</v>
      </c>
      <c r="DN251" s="186">
        <v>2.0360183778758998</v>
      </c>
      <c r="DO251" s="186">
        <v>2.0915393521712602</v>
      </c>
      <c r="DP251" s="186">
        <v>1.9815191137419601</v>
      </c>
      <c r="DQ251" s="187">
        <v>103.667176210452</v>
      </c>
      <c r="DR251" s="187">
        <v>103.42908567830101</v>
      </c>
      <c r="DS251" s="187">
        <v>102.764326203058</v>
      </c>
      <c r="DT251" s="187">
        <v>103.333375452952</v>
      </c>
      <c r="DU251" s="187">
        <v>106.555929573323</v>
      </c>
      <c r="DV251" s="187">
        <v>106.08685697910801</v>
      </c>
      <c r="DW251" s="187">
        <v>107.271825677178</v>
      </c>
      <c r="DX251" s="187">
        <v>106.453791569351</v>
      </c>
      <c r="DY251" s="187">
        <v>108.14218077243</v>
      </c>
      <c r="DZ251" s="113">
        <v>462</v>
      </c>
      <c r="EA251" s="113">
        <v>435</v>
      </c>
      <c r="EB251" s="113">
        <v>459</v>
      </c>
      <c r="EC251" s="113">
        <v>477</v>
      </c>
      <c r="ED251" s="113">
        <v>470</v>
      </c>
      <c r="EE251" s="113">
        <v>458</v>
      </c>
      <c r="EF251" s="113">
        <v>470</v>
      </c>
      <c r="EG251" s="113">
        <v>466</v>
      </c>
      <c r="EH251" s="113">
        <v>466</v>
      </c>
      <c r="EI251" s="112">
        <v>-6977.4155844155803</v>
      </c>
      <c r="EJ251" s="112">
        <v>-2379.0022988505698</v>
      </c>
      <c r="EK251" s="112">
        <v>-651.21350762527197</v>
      </c>
      <c r="EL251" s="112">
        <v>-579.77148846960199</v>
      </c>
      <c r="EM251" s="112">
        <v>-1448.4319148936199</v>
      </c>
      <c r="EN251" s="112">
        <v>-1874.2903930130999</v>
      </c>
      <c r="EO251" s="112">
        <v>-2405.4617021276599</v>
      </c>
      <c r="EP251" s="112">
        <v>-2018.3948497854101</v>
      </c>
      <c r="EQ251" s="114">
        <v>-1094.7553648068699</v>
      </c>
    </row>
    <row r="252" spans="1:147" x14ac:dyDescent="0.25">
      <c r="A252" s="110" t="s">
        <v>182</v>
      </c>
      <c r="B252" s="110">
        <v>5798</v>
      </c>
      <c r="C252" s="110"/>
      <c r="D252" s="185">
        <v>61.288735700688903</v>
      </c>
      <c r="E252" s="185">
        <v>100</v>
      </c>
      <c r="F252" s="185">
        <v>478.87961328807199</v>
      </c>
      <c r="G252" s="185">
        <v>31.859395254237299</v>
      </c>
      <c r="H252" s="185">
        <v>197.89909422109699</v>
      </c>
      <c r="I252" s="185">
        <v>39.488425485270703</v>
      </c>
      <c r="J252" s="185">
        <v>152.27473000006199</v>
      </c>
      <c r="K252" s="185">
        <v>89.025895854208997</v>
      </c>
      <c r="L252" s="185">
        <v>238.38424215755501</v>
      </c>
      <c r="M252" s="185">
        <v>5.22560183260609</v>
      </c>
      <c r="N252" s="185">
        <v>12.2398821279664</v>
      </c>
      <c r="O252" s="185">
        <v>21.651434590085302</v>
      </c>
      <c r="P252" s="185">
        <v>6.3272691236957703</v>
      </c>
      <c r="Q252" s="185">
        <v>9.3077802159967895</v>
      </c>
      <c r="R252" s="185">
        <v>7.6065631353782504</v>
      </c>
      <c r="S252" s="185">
        <v>4.4809710711500497</v>
      </c>
      <c r="T252" s="185">
        <v>13.6471960451301</v>
      </c>
      <c r="U252" s="185">
        <v>18.858253650975701</v>
      </c>
      <c r="V252" s="186">
        <v>9.9646252257095398</v>
      </c>
      <c r="W252" s="186">
        <v>0</v>
      </c>
      <c r="X252" s="186">
        <v>8.1601093760931107</v>
      </c>
      <c r="Y252" s="186">
        <v>17.492803674040001</v>
      </c>
      <c r="Z252" s="186">
        <v>6.82856996102793</v>
      </c>
      <c r="AA252" s="186">
        <v>17.332276252726999</v>
      </c>
      <c r="AB252" s="186">
        <v>3.8220760167744401</v>
      </c>
      <c r="AC252" s="186">
        <v>16.791484453349401</v>
      </c>
      <c r="AD252" s="186">
        <v>9.4695311559097703</v>
      </c>
      <c r="AE252" s="186">
        <v>102.55161632152701</v>
      </c>
      <c r="AF252" s="186">
        <v>78.719613382812696</v>
      </c>
      <c r="AG252" s="186">
        <v>89.648291758528799</v>
      </c>
      <c r="AH252" s="186">
        <v>128.50460588953499</v>
      </c>
      <c r="AI252" s="186">
        <v>106.848801782462</v>
      </c>
      <c r="AJ252" s="186">
        <v>93.217084105443703</v>
      </c>
      <c r="AK252" s="186">
        <v>107.163374061292</v>
      </c>
      <c r="AL252" s="186">
        <v>97.190510642682</v>
      </c>
      <c r="AM252" s="186">
        <v>78.416051205874695</v>
      </c>
      <c r="AN252" s="186">
        <v>1.8525013199331699</v>
      </c>
      <c r="AO252" s="186">
        <v>1.5523780736061501</v>
      </c>
      <c r="AP252" s="186">
        <v>1.2326067484618599</v>
      </c>
      <c r="AQ252" s="186">
        <v>1.9948891855005599</v>
      </c>
      <c r="AR252" s="186">
        <v>1.6104905373349201</v>
      </c>
      <c r="AS252" s="186">
        <v>0.489544725505004</v>
      </c>
      <c r="AT252" s="186">
        <v>0.57950402318885397</v>
      </c>
      <c r="AU252" s="186">
        <v>0.49988800010130102</v>
      </c>
      <c r="AV252" s="186">
        <v>-0.27767715418166</v>
      </c>
      <c r="AW252" s="186">
        <v>8.8922223879048996</v>
      </c>
      <c r="AX252" s="186">
        <v>6.2007032407642697</v>
      </c>
      <c r="AY252" s="186">
        <v>5.2402523449518998</v>
      </c>
      <c r="AZ252" s="186">
        <v>7.4199854979253104</v>
      </c>
      <c r="BA252" s="186">
        <v>15.197415279945799</v>
      </c>
      <c r="BB252" s="186">
        <v>4.6266091453646503</v>
      </c>
      <c r="BC252" s="186">
        <v>6.3001257865591302</v>
      </c>
      <c r="BD252" s="186">
        <v>5.95357714235102</v>
      </c>
      <c r="BE252" s="186">
        <v>4.9003050674875999</v>
      </c>
      <c r="BF252" s="187">
        <v>98.218178609913295</v>
      </c>
      <c r="BG252" s="187">
        <v>108.215206655356</v>
      </c>
      <c r="BH252" s="187">
        <v>121.423738122217</v>
      </c>
      <c r="BI252" s="187">
        <v>100.910413787042</v>
      </c>
      <c r="BJ252" s="187">
        <v>95.896464259043498</v>
      </c>
      <c r="BK252" s="187">
        <v>103.594176146704</v>
      </c>
      <c r="BL252" s="187">
        <v>98.775521340588597</v>
      </c>
      <c r="BM252" s="187">
        <v>108.924784229533</v>
      </c>
      <c r="BN252" s="187">
        <v>115.84835703370599</v>
      </c>
      <c r="BO252" s="186">
        <v>31.417513039179401</v>
      </c>
      <c r="BP252" s="186">
        <v>51.425811621236797</v>
      </c>
      <c r="BQ252" s="186">
        <v>189.28197638370301</v>
      </c>
      <c r="BR252" s="186">
        <v>175.99712532799001</v>
      </c>
      <c r="BS252" s="186">
        <v>162.94486694625499</v>
      </c>
      <c r="BT252" s="186">
        <v>123.97204928813601</v>
      </c>
      <c r="BU252" s="186">
        <v>102.26218239237799</v>
      </c>
      <c r="BV252" s="186">
        <v>68.093524505459598</v>
      </c>
      <c r="BW252" s="186">
        <v>110.360412366266</v>
      </c>
      <c r="BX252" s="186">
        <v>1.96652332947717</v>
      </c>
      <c r="BY252" s="186">
        <v>2.9837390983367298</v>
      </c>
      <c r="BZ252" s="186">
        <v>10.6966894843065</v>
      </c>
      <c r="CA252" s="186">
        <v>10.348477014694099</v>
      </c>
      <c r="CB252" s="186">
        <v>11.5848501661473</v>
      </c>
      <c r="CC252" s="186">
        <v>11.7506660040396</v>
      </c>
      <c r="CD252" s="186">
        <v>10.2001560158517</v>
      </c>
      <c r="CE252" s="186">
        <v>8.4108181398166302</v>
      </c>
      <c r="CF252" s="186">
        <v>11.1757333328631</v>
      </c>
      <c r="CG252" s="186">
        <v>7.8841904502079601</v>
      </c>
      <c r="CH252" s="186">
        <v>7.01468099977017</v>
      </c>
      <c r="CI252" s="186">
        <v>7.8763677657854103</v>
      </c>
      <c r="CJ252" s="186">
        <v>7.7411838745617496</v>
      </c>
      <c r="CK252" s="186">
        <v>8.6992063079173096</v>
      </c>
      <c r="CL252" s="186">
        <v>10.571458300801099</v>
      </c>
      <c r="CM252" s="186">
        <v>10.991912248293501</v>
      </c>
      <c r="CN252" s="186">
        <v>12.752407480120199</v>
      </c>
      <c r="CO252" s="186">
        <v>11.214121317909999</v>
      </c>
      <c r="CP252" s="113">
        <v>118.07794155201</v>
      </c>
      <c r="CQ252" s="113">
        <v>108.808558172435</v>
      </c>
      <c r="CR252" s="113">
        <v>99.009708754011598</v>
      </c>
      <c r="CS252" s="113">
        <v>103.092996656666</v>
      </c>
      <c r="CT252" s="113">
        <v>100.28812496281699</v>
      </c>
      <c r="CU252" s="113">
        <v>98.416923775676395</v>
      </c>
      <c r="CV252" s="113">
        <v>103.92372738822699</v>
      </c>
      <c r="CW252" s="113">
        <v>105.623306649925</v>
      </c>
      <c r="CX252" s="113">
        <v>95.6554306831475</v>
      </c>
      <c r="CY252" s="186">
        <v>2.6955997159333802</v>
      </c>
      <c r="CZ252" s="186">
        <v>2.4184009274370299</v>
      </c>
      <c r="DA252" s="186">
        <v>2.0130808672942799</v>
      </c>
      <c r="DB252" s="186">
        <v>1.8670264740781499</v>
      </c>
      <c r="DC252" s="186">
        <v>1.6203710868835799</v>
      </c>
      <c r="DD252" s="186">
        <v>1.34185362132755</v>
      </c>
      <c r="DE252" s="186">
        <v>1.1489154753989901</v>
      </c>
      <c r="DF252" s="186">
        <v>0.988858074681777</v>
      </c>
      <c r="DG252" s="186">
        <v>0.53421367704293199</v>
      </c>
      <c r="DH252" s="186">
        <v>10.0630355071862</v>
      </c>
      <c r="DI252" s="186">
        <v>9.1169598086130392</v>
      </c>
      <c r="DJ252" s="186">
        <v>7.7419631387650103</v>
      </c>
      <c r="DK252" s="186">
        <v>7.4366504928605401</v>
      </c>
      <c r="DL252" s="186">
        <v>8.5372476071840193</v>
      </c>
      <c r="DM252" s="186">
        <v>7.6455643324924898</v>
      </c>
      <c r="DN252" s="186">
        <v>7.6511873563385704</v>
      </c>
      <c r="DO252" s="186">
        <v>7.8160443141861</v>
      </c>
      <c r="DP252" s="186">
        <v>7.19937729967541</v>
      </c>
      <c r="DQ252" s="187">
        <v>94.8758389888377</v>
      </c>
      <c r="DR252" s="187">
        <v>96.418236284247996</v>
      </c>
      <c r="DS252" s="187">
        <v>105.227499300118</v>
      </c>
      <c r="DT252" s="187">
        <v>105.018688753777</v>
      </c>
      <c r="DU252" s="187">
        <v>104.89654298179499</v>
      </c>
      <c r="DV252" s="187">
        <v>105.760740238187</v>
      </c>
      <c r="DW252" s="187">
        <v>103.839878388646</v>
      </c>
      <c r="DX252" s="187">
        <v>101.60911434844699</v>
      </c>
      <c r="DY252" s="187">
        <v>104.723632444495</v>
      </c>
      <c r="DZ252" s="113">
        <v>390</v>
      </c>
      <c r="EA252" s="113">
        <v>409</v>
      </c>
      <c r="EB252" s="113">
        <v>405</v>
      </c>
      <c r="EC252" s="113">
        <v>438</v>
      </c>
      <c r="ED252" s="113">
        <v>450</v>
      </c>
      <c r="EE252" s="113">
        <v>494</v>
      </c>
      <c r="EF252" s="113">
        <v>488</v>
      </c>
      <c r="EG252" s="113">
        <v>528</v>
      </c>
      <c r="EH252" s="113">
        <v>534</v>
      </c>
      <c r="EI252" s="112">
        <v>994.86923076923097</v>
      </c>
      <c r="EJ252" s="112">
        <v>328.151589242054</v>
      </c>
      <c r="EK252" s="112">
        <v>-685.80246913580197</v>
      </c>
      <c r="EL252" s="112">
        <v>-60.461187214611897</v>
      </c>
      <c r="EM252" s="112">
        <v>-277.58222222222201</v>
      </c>
      <c r="EN252" s="112">
        <v>289.908906882591</v>
      </c>
      <c r="EO252" s="112">
        <v>224.717213114754</v>
      </c>
      <c r="EP252" s="112">
        <v>282.97916666666703</v>
      </c>
      <c r="EQ252" s="114">
        <v>-279.68164794007498</v>
      </c>
    </row>
    <row r="253" spans="1:147" x14ac:dyDescent="0.25">
      <c r="A253" s="110" t="s">
        <v>181</v>
      </c>
      <c r="B253" s="110">
        <v>5684</v>
      </c>
      <c r="C253" s="110"/>
      <c r="D253" s="185" t="s">
        <v>465</v>
      </c>
      <c r="E253" s="185">
        <v>100</v>
      </c>
      <c r="F253" s="185">
        <v>100</v>
      </c>
      <c r="G253" s="185">
        <v>515.27666666666698</v>
      </c>
      <c r="H253" s="185">
        <v>-154.64473333333299</v>
      </c>
      <c r="I253" s="185">
        <v>206.59827097292299</v>
      </c>
      <c r="J253" s="185">
        <v>2.6082056058063499</v>
      </c>
      <c r="K253" s="185">
        <v>105.84133337537</v>
      </c>
      <c r="L253" s="185">
        <v>63.2417606990957</v>
      </c>
      <c r="M253" s="185">
        <v>-8.4825951290675494</v>
      </c>
      <c r="N253" s="185">
        <v>27.950942724103701</v>
      </c>
      <c r="O253" s="185">
        <v>17.776655382419101</v>
      </c>
      <c r="P253" s="185">
        <v>3.5805946501867001</v>
      </c>
      <c r="Q253" s="185">
        <v>-18.828557165874599</v>
      </c>
      <c r="R253" s="185">
        <v>48.503255074086098</v>
      </c>
      <c r="S253" s="185">
        <v>4.7628887620622002</v>
      </c>
      <c r="T253" s="185">
        <v>34.355333599111503</v>
      </c>
      <c r="U253" s="185">
        <v>34.795263036003803</v>
      </c>
      <c r="V253" s="186">
        <v>0</v>
      </c>
      <c r="W253" s="186">
        <v>0</v>
      </c>
      <c r="X253" s="186">
        <v>0</v>
      </c>
      <c r="Y253" s="186">
        <v>0.71555009129703595</v>
      </c>
      <c r="Z253" s="186">
        <v>9.2939615923319607</v>
      </c>
      <c r="AA253" s="186">
        <v>31.313847275744799</v>
      </c>
      <c r="AB253" s="186">
        <v>72.916808620439497</v>
      </c>
      <c r="AC253" s="186">
        <v>49.891682069818401</v>
      </c>
      <c r="AD253" s="186">
        <v>45.764172567363097</v>
      </c>
      <c r="AE253" s="186">
        <v>0</v>
      </c>
      <c r="AF253" s="186">
        <v>0</v>
      </c>
      <c r="AG253" s="186">
        <v>0</v>
      </c>
      <c r="AH253" s="186">
        <v>0</v>
      </c>
      <c r="AI253" s="186">
        <v>0</v>
      </c>
      <c r="AJ253" s="186">
        <v>147.28829436001601</v>
      </c>
      <c r="AK253" s="186">
        <v>328.00056888418698</v>
      </c>
      <c r="AL253" s="186">
        <v>177.97663700685999</v>
      </c>
      <c r="AM253" s="186">
        <v>222.685328528556</v>
      </c>
      <c r="AN253" s="186">
        <v>-1.8748311308627299</v>
      </c>
      <c r="AO253" s="186">
        <v>-2.3408872720758902</v>
      </c>
      <c r="AP253" s="186">
        <v>-2.1020168632532399</v>
      </c>
      <c r="AQ253" s="186">
        <v>-1.9253807872283499</v>
      </c>
      <c r="AR253" s="186">
        <v>-1.9414983497554199</v>
      </c>
      <c r="AS253" s="186">
        <v>-1.4425503922596601</v>
      </c>
      <c r="AT253" s="186">
        <v>-1.70952256499594</v>
      </c>
      <c r="AU253" s="186">
        <v>-3.59940128659311</v>
      </c>
      <c r="AV253" s="186">
        <v>-0.39037851517698502</v>
      </c>
      <c r="AW253" s="186">
        <v>-1.8748311308627299</v>
      </c>
      <c r="AX253" s="186">
        <v>-2.3408872720758902</v>
      </c>
      <c r="AY253" s="186">
        <v>-2.1020168632532399</v>
      </c>
      <c r="AZ253" s="186">
        <v>-1.9253807872283499</v>
      </c>
      <c r="BA253" s="186">
        <v>-1.9414983497554199</v>
      </c>
      <c r="BB253" s="186">
        <v>-1.4425503922596601</v>
      </c>
      <c r="BC253" s="186">
        <v>4.8504888126878001</v>
      </c>
      <c r="BD253" s="186">
        <v>-3.9868546455906699E-2</v>
      </c>
      <c r="BE253" s="186">
        <v>4.0633280553941296</v>
      </c>
      <c r="BF253" s="187">
        <v>92.1808385658248</v>
      </c>
      <c r="BG253" s="187">
        <v>138.794334249808</v>
      </c>
      <c r="BH253" s="187">
        <v>121.61976343125001</v>
      </c>
      <c r="BI253" s="187">
        <v>103.71363558156</v>
      </c>
      <c r="BJ253" s="187">
        <v>84.154724015210505</v>
      </c>
      <c r="BK253" s="187">
        <v>194.18764114872999</v>
      </c>
      <c r="BL253" s="187">
        <v>98.234547652133998</v>
      </c>
      <c r="BM253" s="187">
        <v>144.49982842507501</v>
      </c>
      <c r="BN253" s="187">
        <v>143.55786454267999</v>
      </c>
      <c r="BO253" s="186">
        <v>100</v>
      </c>
      <c r="BP253" s="186">
        <v>100</v>
      </c>
      <c r="BQ253" s="186">
        <v>100</v>
      </c>
      <c r="BR253" s="186">
        <v>5546.8593333333301</v>
      </c>
      <c r="BS253" s="186">
        <v>98.783079365079402</v>
      </c>
      <c r="BT253" s="186">
        <v>191.115865393262</v>
      </c>
      <c r="BU253" s="186">
        <v>27.4126059752228</v>
      </c>
      <c r="BV253" s="186">
        <v>39.226031606027199</v>
      </c>
      <c r="BW253" s="186">
        <v>43.988911437362603</v>
      </c>
      <c r="BX253" s="186">
        <v>2.9633031521420201</v>
      </c>
      <c r="BY253" s="186">
        <v>11.6180951306032</v>
      </c>
      <c r="BZ253" s="186">
        <v>16.007930272911299</v>
      </c>
      <c r="CA253" s="186">
        <v>8.7066127252143009</v>
      </c>
      <c r="CB253" s="186">
        <v>2.9454221598981301</v>
      </c>
      <c r="CC253" s="186">
        <v>17.7319775183541</v>
      </c>
      <c r="CD253" s="186">
        <v>13.601398236727601</v>
      </c>
      <c r="CE253" s="186">
        <v>19.990950414456499</v>
      </c>
      <c r="CF253" s="186">
        <v>25.349597672643501</v>
      </c>
      <c r="CG253" s="186">
        <v>0</v>
      </c>
      <c r="CH253" s="186">
        <v>0</v>
      </c>
      <c r="CI253" s="186">
        <v>0</v>
      </c>
      <c r="CJ253" s="186">
        <v>0.17163928365955899</v>
      </c>
      <c r="CK253" s="186">
        <v>2.9806256494097298</v>
      </c>
      <c r="CL253" s="186">
        <v>10.1349202716506</v>
      </c>
      <c r="CM253" s="186">
        <v>43.430497813453897</v>
      </c>
      <c r="CN253" s="186">
        <v>48.559735195591202</v>
      </c>
      <c r="CO253" s="186">
        <v>51.472278347357097</v>
      </c>
      <c r="CP253" s="113">
        <v>0</v>
      </c>
      <c r="CQ253" s="113">
        <v>0</v>
      </c>
      <c r="CR253" s="113">
        <v>0</v>
      </c>
      <c r="CS253" s="113">
        <v>0</v>
      </c>
      <c r="CT253" s="113">
        <v>0</v>
      </c>
      <c r="CU253" s="113">
        <v>41.718958600007902</v>
      </c>
      <c r="CV253" s="113">
        <v>111.427254167409</v>
      </c>
      <c r="CW253" s="113">
        <v>149.83749823641301</v>
      </c>
      <c r="CX253" s="113">
        <v>184.04776222425801</v>
      </c>
      <c r="CY253" s="186">
        <v>-2.5158895291655501</v>
      </c>
      <c r="CZ253" s="186">
        <v>-2.3276879490217199</v>
      </c>
      <c r="DA253" s="186">
        <v>-2.13710424200106</v>
      </c>
      <c r="DB253" s="186">
        <v>-2.1285913660818299</v>
      </c>
      <c r="DC253" s="186">
        <v>-2.0215785295956299</v>
      </c>
      <c r="DD253" s="186">
        <v>-1.88174280582425</v>
      </c>
      <c r="DE253" s="186">
        <v>-1.7891205638135901</v>
      </c>
      <c r="DF253" s="186">
        <v>-2.35381943574555</v>
      </c>
      <c r="DG253" s="186">
        <v>-1.9388027728825199</v>
      </c>
      <c r="DH253" s="186">
        <v>-2.5158895291655501</v>
      </c>
      <c r="DI253" s="186">
        <v>-2.3276879490217199</v>
      </c>
      <c r="DJ253" s="186">
        <v>-2.13710424200106</v>
      </c>
      <c r="DK253" s="186">
        <v>-2.1285913660818299</v>
      </c>
      <c r="DL253" s="186">
        <v>-2.0215785295956299</v>
      </c>
      <c r="DM253" s="186">
        <v>-1.88174280582425</v>
      </c>
      <c r="DN253" s="186">
        <v>-0.30342384158146601</v>
      </c>
      <c r="DO253" s="186">
        <v>4.3580536037057097E-2</v>
      </c>
      <c r="DP253" s="186">
        <v>1.21630172239047</v>
      </c>
      <c r="DQ253" s="187">
        <v>103.053796397035</v>
      </c>
      <c r="DR253" s="187">
        <v>113.145332348031</v>
      </c>
      <c r="DS253" s="187">
        <v>119.058859157686</v>
      </c>
      <c r="DT253" s="187">
        <v>109.536958793092</v>
      </c>
      <c r="DU253" s="187">
        <v>103.034810129977</v>
      </c>
      <c r="DV253" s="187">
        <v>121.55391242364</v>
      </c>
      <c r="DW253" s="187">
        <v>113.78596828248401</v>
      </c>
      <c r="DX253" s="187">
        <v>121.349725096984</v>
      </c>
      <c r="DY253" s="187">
        <v>128.525607098694</v>
      </c>
      <c r="DZ253" s="113">
        <v>60</v>
      </c>
      <c r="EA253" s="113">
        <v>63</v>
      </c>
      <c r="EB253" s="113">
        <v>65</v>
      </c>
      <c r="EC253" s="113">
        <v>60</v>
      </c>
      <c r="ED253" s="113">
        <v>63</v>
      </c>
      <c r="EE253" s="113">
        <v>65</v>
      </c>
      <c r="EF253" s="113">
        <v>84</v>
      </c>
      <c r="EG253" s="113">
        <v>84</v>
      </c>
      <c r="EH253" s="113">
        <v>93</v>
      </c>
      <c r="EI253" s="112">
        <v>-5060.1000000000004</v>
      </c>
      <c r="EJ253" s="112">
        <v>-5516.6031746031704</v>
      </c>
      <c r="EK253" s="112">
        <v>-6002.0461538461504</v>
      </c>
      <c r="EL253" s="112">
        <v>-6606.0333333333301</v>
      </c>
      <c r="EM253" s="112">
        <v>-5078.8730158730204</v>
      </c>
      <c r="EN253" s="112">
        <v>-5436.2153846153797</v>
      </c>
      <c r="EO253" s="112">
        <v>2248.3452380952399</v>
      </c>
      <c r="EP253" s="112">
        <v>2121.5119047619</v>
      </c>
      <c r="EQ253" s="114">
        <v>2892.7634408602198</v>
      </c>
    </row>
    <row r="254" spans="1:147" x14ac:dyDescent="0.25">
      <c r="A254" s="110" t="s">
        <v>180</v>
      </c>
      <c r="B254" s="110">
        <v>5842</v>
      </c>
      <c r="C254" s="110"/>
      <c r="D254" s="185">
        <v>-31.536233166759601</v>
      </c>
      <c r="E254" s="185">
        <v>-16.017139888721299</v>
      </c>
      <c r="F254" s="185">
        <v>51.937182117275299</v>
      </c>
      <c r="G254" s="185">
        <v>-12.1145534262268</v>
      </c>
      <c r="H254" s="185">
        <v>-112.160070013753</v>
      </c>
      <c r="I254" s="185">
        <v>1103.7510978190601</v>
      </c>
      <c r="J254" s="185">
        <v>737.05407799502905</v>
      </c>
      <c r="K254" s="185">
        <v>-126.513325694708</v>
      </c>
      <c r="L254" s="185">
        <v>6183.7182374028498</v>
      </c>
      <c r="M254" s="185">
        <v>-1.02036021178908</v>
      </c>
      <c r="N254" s="185">
        <v>-2.9475704022773601</v>
      </c>
      <c r="O254" s="185">
        <v>11.0827594468443</v>
      </c>
      <c r="P254" s="185">
        <v>-5.5008050720145096</v>
      </c>
      <c r="Q254" s="185">
        <v>-13.6896350006466</v>
      </c>
      <c r="R254" s="185">
        <v>20.3360453192848</v>
      </c>
      <c r="S254" s="185">
        <v>3.1711039763822702</v>
      </c>
      <c r="T254" s="185">
        <v>-8.6240280455076395</v>
      </c>
      <c r="U254" s="185">
        <v>30.1420145772395</v>
      </c>
      <c r="V254" s="186">
        <v>4.6404606909914303</v>
      </c>
      <c r="W254" s="186">
        <v>15.164971838503501</v>
      </c>
      <c r="X254" s="186">
        <v>19.353830208959501</v>
      </c>
      <c r="Y254" s="186">
        <v>31.062858749204999</v>
      </c>
      <c r="Z254" s="186">
        <v>9.6949335924044906</v>
      </c>
      <c r="AA254" s="186">
        <v>8.5669107406265397</v>
      </c>
      <c r="AB254" s="186">
        <v>0.89699917324808198</v>
      </c>
      <c r="AC254" s="186">
        <v>5.9049213162899603</v>
      </c>
      <c r="AD254" s="186">
        <v>6.61744951564331</v>
      </c>
      <c r="AE254" s="186">
        <v>93.881443818720797</v>
      </c>
      <c r="AF254" s="186">
        <v>115.372271548867</v>
      </c>
      <c r="AG254" s="186">
        <v>115.00247674392401</v>
      </c>
      <c r="AH254" s="186">
        <v>171.669902464236</v>
      </c>
      <c r="AI254" s="186">
        <v>201.320886007235</v>
      </c>
      <c r="AJ254" s="186">
        <v>150.84652121983399</v>
      </c>
      <c r="AK254" s="186">
        <v>150.86012438550901</v>
      </c>
      <c r="AL254" s="186">
        <v>174.98143776379399</v>
      </c>
      <c r="AM254" s="186">
        <v>100.251005005146</v>
      </c>
      <c r="AN254" s="186">
        <v>0.83637231594880201</v>
      </c>
      <c r="AO254" s="186">
        <v>0.70571768272547897</v>
      </c>
      <c r="AP254" s="186">
        <v>-0.95070187555069297</v>
      </c>
      <c r="AQ254" s="186">
        <v>1.42460405144441</v>
      </c>
      <c r="AR254" s="186">
        <v>1.39942757264512</v>
      </c>
      <c r="AS254" s="186">
        <v>1.09706807139731</v>
      </c>
      <c r="AT254" s="186">
        <v>1.24321370841599</v>
      </c>
      <c r="AU254" s="186">
        <v>1.3157336357554199</v>
      </c>
      <c r="AV254" s="186">
        <v>0.64709065691108902</v>
      </c>
      <c r="AW254" s="186">
        <v>6.4993972943253899</v>
      </c>
      <c r="AX254" s="186">
        <v>7.6244433885398903</v>
      </c>
      <c r="AY254" s="186">
        <v>6.0717900139855496</v>
      </c>
      <c r="AZ254" s="186">
        <v>8.8367001096953697</v>
      </c>
      <c r="BA254" s="186">
        <v>11.1801475726321</v>
      </c>
      <c r="BB254" s="186">
        <v>8.7154644702532504</v>
      </c>
      <c r="BC254" s="186">
        <v>10.2039717269717</v>
      </c>
      <c r="BD254" s="186">
        <v>11.692433145379299</v>
      </c>
      <c r="BE254" s="186">
        <v>6.8416592295287098</v>
      </c>
      <c r="BF254" s="187">
        <v>93.735320206578095</v>
      </c>
      <c r="BG254" s="187">
        <v>91.019705463358804</v>
      </c>
      <c r="BH254" s="187">
        <v>104.232093192587</v>
      </c>
      <c r="BI254" s="187">
        <v>88.563823039693204</v>
      </c>
      <c r="BJ254" s="187">
        <v>80.991101125750404</v>
      </c>
      <c r="BK254" s="187">
        <v>114.570676314677</v>
      </c>
      <c r="BL254" s="187">
        <v>94.527181507173196</v>
      </c>
      <c r="BM254" s="187">
        <v>84.033111543183793</v>
      </c>
      <c r="BN254" s="187">
        <v>131.48800274816401</v>
      </c>
      <c r="BO254" s="186">
        <v>16.6442009631884</v>
      </c>
      <c r="BP254" s="186">
        <v>17.938848922955899</v>
      </c>
      <c r="BQ254" s="186">
        <v>14.932160058513301</v>
      </c>
      <c r="BR254" s="186">
        <v>9.0295272499897408</v>
      </c>
      <c r="BS254" s="186">
        <v>-8.6691878555206401</v>
      </c>
      <c r="BT254" s="186">
        <v>15.2665535725115</v>
      </c>
      <c r="BU254" s="186">
        <v>26.324214277347998</v>
      </c>
      <c r="BV254" s="186">
        <v>1.66395270942107</v>
      </c>
      <c r="BW254" s="186">
        <v>235.36336108242801</v>
      </c>
      <c r="BX254" s="186">
        <v>6.7880186006163603</v>
      </c>
      <c r="BY254" s="186">
        <v>3.5123505834272399</v>
      </c>
      <c r="BZ254" s="186">
        <v>2.3196112457950799</v>
      </c>
      <c r="CA254" s="186">
        <v>1.93676709807667</v>
      </c>
      <c r="CB254" s="186">
        <v>-1.7345529196040701</v>
      </c>
      <c r="CC254" s="186">
        <v>2.9910453687538898</v>
      </c>
      <c r="CD254" s="186">
        <v>4.1664802998782298</v>
      </c>
      <c r="CE254" s="186">
        <v>0.21463860392446499</v>
      </c>
      <c r="CF254" s="186">
        <v>8.8239297344855601</v>
      </c>
      <c r="CG254" s="186">
        <v>35.620262188490301</v>
      </c>
      <c r="CH254" s="186">
        <v>19.2558640901531</v>
      </c>
      <c r="CI254" s="186">
        <v>14.6479477380822</v>
      </c>
      <c r="CJ254" s="186">
        <v>18.976576297364499</v>
      </c>
      <c r="CK254" s="186">
        <v>16.9667506757275</v>
      </c>
      <c r="CL254" s="186">
        <v>17.968395601546799</v>
      </c>
      <c r="CM254" s="186">
        <v>15.4782205693877</v>
      </c>
      <c r="CN254" s="186">
        <v>12.831174949473301</v>
      </c>
      <c r="CO254" s="186">
        <v>6.3183071010591201</v>
      </c>
      <c r="CP254" s="113">
        <v>91.925772604198301</v>
      </c>
      <c r="CQ254" s="113">
        <v>96.115859533707606</v>
      </c>
      <c r="CR254" s="113">
        <v>104.81972439126601</v>
      </c>
      <c r="CS254" s="113">
        <v>120.593236420793</v>
      </c>
      <c r="CT254" s="113">
        <v>136.25731227554999</v>
      </c>
      <c r="CU254" s="113">
        <v>148.576605189623</v>
      </c>
      <c r="CV254" s="113">
        <v>155.41478872882399</v>
      </c>
      <c r="CW254" s="113">
        <v>168.19409332355801</v>
      </c>
      <c r="CX254" s="113">
        <v>150.40754359048</v>
      </c>
      <c r="CY254" s="186">
        <v>-0.65679168505582397</v>
      </c>
      <c r="CZ254" s="186">
        <v>-0.143544272883875</v>
      </c>
      <c r="DA254" s="186">
        <v>-0.22109299174577901</v>
      </c>
      <c r="DB254" s="186">
        <v>0.221128212562581</v>
      </c>
      <c r="DC254" s="186">
        <v>0.62393575668977697</v>
      </c>
      <c r="DD254" s="186">
        <v>0.68293457019266202</v>
      </c>
      <c r="DE254" s="186">
        <v>0.79530636382119801</v>
      </c>
      <c r="DF254" s="186">
        <v>1.28669890846199</v>
      </c>
      <c r="DG254" s="186">
        <v>1.09978417547078</v>
      </c>
      <c r="DH254" s="186">
        <v>4.4703679294957999</v>
      </c>
      <c r="DI254" s="186">
        <v>5.9199830929459001</v>
      </c>
      <c r="DJ254" s="186">
        <v>5.81405974241145</v>
      </c>
      <c r="DK254" s="186">
        <v>6.7901704722672402</v>
      </c>
      <c r="DL254" s="186">
        <v>7.8771294033332602</v>
      </c>
      <c r="DM254" s="186">
        <v>8.3581233374385793</v>
      </c>
      <c r="DN254" s="186">
        <v>8.8832993502778095</v>
      </c>
      <c r="DO254" s="186">
        <v>10.042983266074501</v>
      </c>
      <c r="DP254" s="186">
        <v>9.4585790229531206</v>
      </c>
      <c r="DQ254" s="187">
        <v>101.688909389426</v>
      </c>
      <c r="DR254" s="187">
        <v>97.512289119981801</v>
      </c>
      <c r="DS254" s="187">
        <v>96.417565357088705</v>
      </c>
      <c r="DT254" s="187">
        <v>95.572804706317996</v>
      </c>
      <c r="DU254" s="187">
        <v>91.753433895631204</v>
      </c>
      <c r="DV254" s="187">
        <v>95.525450897886898</v>
      </c>
      <c r="DW254" s="187">
        <v>96.226466892946902</v>
      </c>
      <c r="DX254" s="187">
        <v>92.1305359851725</v>
      </c>
      <c r="DY254" s="187">
        <v>100.467308501875</v>
      </c>
      <c r="DZ254" s="113">
        <v>543</v>
      </c>
      <c r="EA254" s="113">
        <v>552</v>
      </c>
      <c r="EB254" s="113">
        <v>565</v>
      </c>
      <c r="EC254" s="113">
        <v>546</v>
      </c>
      <c r="ED254" s="113">
        <v>545</v>
      </c>
      <c r="EE254" s="113">
        <v>548</v>
      </c>
      <c r="EF254" s="113">
        <v>548</v>
      </c>
      <c r="EG254" s="113">
        <v>537</v>
      </c>
      <c r="EH254" s="113">
        <v>534</v>
      </c>
      <c r="EI254" s="112">
        <v>1123.9889502762401</v>
      </c>
      <c r="EJ254" s="112">
        <v>2062.3260869565202</v>
      </c>
      <c r="EK254" s="112">
        <v>2524.0159292035401</v>
      </c>
      <c r="EL254" s="112">
        <v>4911.3040293040303</v>
      </c>
      <c r="EM254" s="112">
        <v>5938.0403669724801</v>
      </c>
      <c r="EN254" s="112">
        <v>4960.5985401459902</v>
      </c>
      <c r="EO254" s="112">
        <v>4826.0839416058398</v>
      </c>
      <c r="EP254" s="112">
        <v>5592.7486033519599</v>
      </c>
      <c r="EQ254" s="114">
        <v>3757.7097378277199</v>
      </c>
    </row>
    <row r="255" spans="1:147" x14ac:dyDescent="0.25">
      <c r="A255" s="110" t="s">
        <v>179</v>
      </c>
      <c r="B255" s="110">
        <v>5843</v>
      </c>
      <c r="C255" s="110"/>
      <c r="D255" s="185">
        <v>31.198905812985501</v>
      </c>
      <c r="E255" s="185">
        <v>101.155746529919</v>
      </c>
      <c r="F255" s="185">
        <v>36.220155453297799</v>
      </c>
      <c r="G255" s="185">
        <v>6.1354238667913004</v>
      </c>
      <c r="H255" s="185">
        <v>59.768961308618302</v>
      </c>
      <c r="I255" s="185">
        <v>185.672751609861</v>
      </c>
      <c r="J255" s="185">
        <v>49.5640136325963</v>
      </c>
      <c r="K255" s="185">
        <v>16.709781141212499</v>
      </c>
      <c r="L255" s="185">
        <v>3240.7830889257002</v>
      </c>
      <c r="M255" s="185">
        <v>2.8519308505704002</v>
      </c>
      <c r="N255" s="185">
        <v>8.9694573801207298</v>
      </c>
      <c r="O255" s="185">
        <v>3.5566903094511302</v>
      </c>
      <c r="P255" s="185">
        <v>4.8115065007805997</v>
      </c>
      <c r="Q255" s="185">
        <v>4.5379917010838504</v>
      </c>
      <c r="R255" s="185">
        <v>8.5702510248093198</v>
      </c>
      <c r="S255" s="185">
        <v>7.9173586226974599</v>
      </c>
      <c r="T255" s="185">
        <v>3.2365606505411701</v>
      </c>
      <c r="U255" s="185">
        <v>12.699151984494099</v>
      </c>
      <c r="V255" s="186">
        <v>11.08128654093</v>
      </c>
      <c r="W255" s="186">
        <v>10.944542801551099</v>
      </c>
      <c r="X255" s="186">
        <v>14.812144594801</v>
      </c>
      <c r="Y255" s="186">
        <v>47.2687989761232</v>
      </c>
      <c r="Z255" s="186">
        <v>9.2356576485947297</v>
      </c>
      <c r="AA255" s="186">
        <v>7.7399142055908303</v>
      </c>
      <c r="AB255" s="186">
        <v>17.301936496440799</v>
      </c>
      <c r="AC255" s="186">
        <v>18.1016685774593</v>
      </c>
      <c r="AD255" s="186">
        <v>5.4688019474581298</v>
      </c>
      <c r="AE255" s="186">
        <v>78.067494101535402</v>
      </c>
      <c r="AF255" s="186">
        <v>93.586289702096494</v>
      </c>
      <c r="AG255" s="186">
        <v>92.722362577978998</v>
      </c>
      <c r="AH255" s="186">
        <v>154.57090556199199</v>
      </c>
      <c r="AI255" s="186">
        <v>152.77917523023299</v>
      </c>
      <c r="AJ255" s="186">
        <v>167.025379411817</v>
      </c>
      <c r="AK255" s="186">
        <v>166.55314531564301</v>
      </c>
      <c r="AL255" s="186">
        <v>176.135336235615</v>
      </c>
      <c r="AM255" s="186">
        <v>159.647540825444</v>
      </c>
      <c r="AN255" s="186">
        <v>0.91773930309495499</v>
      </c>
      <c r="AO255" s="186">
        <v>0.88657260553991302</v>
      </c>
      <c r="AP255" s="186">
        <v>0.83193826563669604</v>
      </c>
      <c r="AQ255" s="186">
        <v>1.2243420564894001</v>
      </c>
      <c r="AR255" s="186">
        <v>1.29324047363251</v>
      </c>
      <c r="AS255" s="186">
        <v>0.986491170118171</v>
      </c>
      <c r="AT255" s="186">
        <v>0.74272682060431405</v>
      </c>
      <c r="AU255" s="186">
        <v>0.52898819152308296</v>
      </c>
      <c r="AV255" s="186">
        <v>0.58515587939157399</v>
      </c>
      <c r="AW255" s="186">
        <v>4.8913737533821999</v>
      </c>
      <c r="AX255" s="186">
        <v>7.2684909891250102</v>
      </c>
      <c r="AY255" s="186">
        <v>5.0836909310744796</v>
      </c>
      <c r="AZ255" s="186">
        <v>8.1535738695617095</v>
      </c>
      <c r="BA255" s="186">
        <v>10.1637655976049</v>
      </c>
      <c r="BB255" s="186">
        <v>9.9129689035331605</v>
      </c>
      <c r="BC255" s="186">
        <v>10.023562179070799</v>
      </c>
      <c r="BD255" s="186">
        <v>9.3340218578466292</v>
      </c>
      <c r="BE255" s="186">
        <v>8.8894708001828402</v>
      </c>
      <c r="BF255" s="187">
        <v>98.8907368350159</v>
      </c>
      <c r="BG255" s="187">
        <v>102.656278163545</v>
      </c>
      <c r="BH255" s="187">
        <v>99.309732783130997</v>
      </c>
      <c r="BI255" s="187">
        <v>97.926188966937701</v>
      </c>
      <c r="BJ255" s="187">
        <v>95.847376500433597</v>
      </c>
      <c r="BK255" s="187">
        <v>99.645041688051705</v>
      </c>
      <c r="BL255" s="187">
        <v>98.654867162617194</v>
      </c>
      <c r="BM255" s="187">
        <v>94.725252972219295</v>
      </c>
      <c r="BN255" s="187">
        <v>104.59686683915</v>
      </c>
      <c r="BO255" s="186">
        <v>33.863965225690897</v>
      </c>
      <c r="BP255" s="186">
        <v>34.842929797373102</v>
      </c>
      <c r="BQ255" s="186">
        <v>28.7255702346391</v>
      </c>
      <c r="BR255" s="186">
        <v>14.2438557317403</v>
      </c>
      <c r="BS255" s="186">
        <v>21.1815402376888</v>
      </c>
      <c r="BT255" s="186">
        <v>27.255710541530298</v>
      </c>
      <c r="BU255" s="186">
        <v>25.247727802834</v>
      </c>
      <c r="BV255" s="186">
        <v>23.044244718598598</v>
      </c>
      <c r="BW255" s="186">
        <v>79.959269400908298</v>
      </c>
      <c r="BX255" s="186">
        <v>3.3461438167107298</v>
      </c>
      <c r="BY255" s="186">
        <v>3.6289378164888602</v>
      </c>
      <c r="BZ255" s="186">
        <v>3.3795829108062998</v>
      </c>
      <c r="CA255" s="186">
        <v>3.8237269429467502</v>
      </c>
      <c r="CB255" s="186">
        <v>4.8794308725795101</v>
      </c>
      <c r="CC255" s="186">
        <v>6.0152995135823204</v>
      </c>
      <c r="CD255" s="186">
        <v>5.8648804631491602</v>
      </c>
      <c r="CE255" s="186">
        <v>5.8141847645690898</v>
      </c>
      <c r="CF255" s="186">
        <v>7.5244433413665197</v>
      </c>
      <c r="CG255" s="186">
        <v>10.5519772464004</v>
      </c>
      <c r="CH255" s="186">
        <v>11.385234741871299</v>
      </c>
      <c r="CI255" s="186">
        <v>13.3634195358824</v>
      </c>
      <c r="CJ255" s="186">
        <v>24.561267540147</v>
      </c>
      <c r="CK255" s="186">
        <v>22.335606239079301</v>
      </c>
      <c r="CL255" s="186">
        <v>21.9305703384514</v>
      </c>
      <c r="CM255" s="186">
        <v>22.745055074565101</v>
      </c>
      <c r="CN255" s="186">
        <v>23.3606844612932</v>
      </c>
      <c r="CO255" s="186">
        <v>11.8918799232704</v>
      </c>
      <c r="CP255" s="113">
        <v>73.436379292559593</v>
      </c>
      <c r="CQ255" s="113">
        <v>79.149805135578305</v>
      </c>
      <c r="CR255" s="113">
        <v>82.517904436130905</v>
      </c>
      <c r="CS255" s="113">
        <v>101.27958611938</v>
      </c>
      <c r="CT255" s="113">
        <v>114.742820950077</v>
      </c>
      <c r="CU255" s="113">
        <v>132.39075709251301</v>
      </c>
      <c r="CV255" s="113">
        <v>146.349106127635</v>
      </c>
      <c r="CW255" s="113">
        <v>163.45145532652299</v>
      </c>
      <c r="CX255" s="113">
        <v>164.343090066586</v>
      </c>
      <c r="CY255" s="186">
        <v>1.36650487381456</v>
      </c>
      <c r="CZ255" s="186">
        <v>1.22029801672826</v>
      </c>
      <c r="DA255" s="186">
        <v>1.01791274984084</v>
      </c>
      <c r="DB255" s="186">
        <v>0.99615513882402695</v>
      </c>
      <c r="DC255" s="186">
        <v>1.0321853662134299</v>
      </c>
      <c r="DD255" s="186">
        <v>1.0454498878793299</v>
      </c>
      <c r="DE255" s="186">
        <v>1.01293491595895</v>
      </c>
      <c r="DF255" s="186">
        <v>0.95305344514837598</v>
      </c>
      <c r="DG255" s="186">
        <v>0.81928603699103297</v>
      </c>
      <c r="DH255" s="186">
        <v>5.7530271458705702</v>
      </c>
      <c r="DI255" s="186">
        <v>6.1317248504092197</v>
      </c>
      <c r="DJ255" s="186">
        <v>5.9111047447677496</v>
      </c>
      <c r="DK255" s="186">
        <v>6.4086816790963903</v>
      </c>
      <c r="DL255" s="186">
        <v>7.1048802958851196</v>
      </c>
      <c r="DM255" s="186">
        <v>8.1004674357475093</v>
      </c>
      <c r="DN255" s="186">
        <v>8.6409491453417697</v>
      </c>
      <c r="DO255" s="186">
        <v>9.5173049426999405</v>
      </c>
      <c r="DP255" s="186">
        <v>9.6446134396517795</v>
      </c>
      <c r="DQ255" s="187">
        <v>98.970333968211506</v>
      </c>
      <c r="DR255" s="187">
        <v>98.733750493656999</v>
      </c>
      <c r="DS255" s="187">
        <v>98.508959441224903</v>
      </c>
      <c r="DT255" s="187">
        <v>98.436048458468605</v>
      </c>
      <c r="DU255" s="187">
        <v>98.820806831155295</v>
      </c>
      <c r="DV255" s="187">
        <v>98.970980863255093</v>
      </c>
      <c r="DW255" s="187">
        <v>98.267414041823997</v>
      </c>
      <c r="DX255" s="187">
        <v>97.323537764574795</v>
      </c>
      <c r="DY255" s="187">
        <v>98.715821610690895</v>
      </c>
      <c r="DZ255" s="113">
        <v>915</v>
      </c>
      <c r="EA255" s="113">
        <v>882</v>
      </c>
      <c r="EB255" s="113">
        <v>881</v>
      </c>
      <c r="EC255" s="113">
        <v>892</v>
      </c>
      <c r="ED255" s="113">
        <v>882</v>
      </c>
      <c r="EE255" s="113">
        <v>882</v>
      </c>
      <c r="EF255" s="113">
        <v>858</v>
      </c>
      <c r="EG255" s="113">
        <v>863</v>
      </c>
      <c r="EH255" s="113">
        <v>862</v>
      </c>
      <c r="EI255" s="112">
        <v>1724.3311475409801</v>
      </c>
      <c r="EJ255" s="112">
        <v>1775.1712018140599</v>
      </c>
      <c r="EK255" s="112">
        <v>2727.3337116912599</v>
      </c>
      <c r="EL255" s="112">
        <v>13328.257847533599</v>
      </c>
      <c r="EM255" s="112">
        <v>13922.172335600901</v>
      </c>
      <c r="EN255" s="112">
        <v>13352.022675737</v>
      </c>
      <c r="EO255" s="112">
        <v>14960.174825174799</v>
      </c>
      <c r="EP255" s="112">
        <v>17300.356894553901</v>
      </c>
      <c r="EQ255" s="114">
        <v>15240.480278422299</v>
      </c>
    </row>
    <row r="256" spans="1:147" x14ac:dyDescent="0.25">
      <c r="A256" s="110" t="s">
        <v>178</v>
      </c>
      <c r="B256" s="110">
        <v>5928</v>
      </c>
      <c r="C256" s="110"/>
      <c r="D256" s="185">
        <v>7.4215018267373303</v>
      </c>
      <c r="E256" s="185">
        <v>940.44994240582798</v>
      </c>
      <c r="F256" s="185">
        <v>281.63804578194498</v>
      </c>
      <c r="G256" s="185">
        <v>100</v>
      </c>
      <c r="H256" s="185">
        <v>100</v>
      </c>
      <c r="I256" s="185">
        <v>86.897508702522302</v>
      </c>
      <c r="J256" s="185">
        <v>1412.73814131985</v>
      </c>
      <c r="K256" s="185">
        <v>28.111461824264801</v>
      </c>
      <c r="L256" s="185">
        <v>10.810974837838501</v>
      </c>
      <c r="M256" s="185">
        <v>4.1992865059694999</v>
      </c>
      <c r="N256" s="185">
        <v>31.629112241968102</v>
      </c>
      <c r="O256" s="185">
        <v>12.8817036911974</v>
      </c>
      <c r="P256" s="185">
        <v>13.937855831620301</v>
      </c>
      <c r="Q256" s="185">
        <v>16.515088817269898</v>
      </c>
      <c r="R256" s="185">
        <v>6.6049604155335802</v>
      </c>
      <c r="S256" s="185">
        <v>16.216106423197001</v>
      </c>
      <c r="T256" s="185">
        <v>11.8161258353874</v>
      </c>
      <c r="U256" s="185">
        <v>4.9799732137804398</v>
      </c>
      <c r="V256" s="186">
        <v>37.1318266488041</v>
      </c>
      <c r="W256" s="186">
        <v>4.6884033508246299</v>
      </c>
      <c r="X256" s="186">
        <v>4.9882435883551901</v>
      </c>
      <c r="Y256" s="186">
        <v>0</v>
      </c>
      <c r="Z256" s="186">
        <v>0</v>
      </c>
      <c r="AA256" s="186">
        <v>7.5258718956507904</v>
      </c>
      <c r="AB256" s="186">
        <v>1.3515003374154599</v>
      </c>
      <c r="AC256" s="186">
        <v>32.279525449945297</v>
      </c>
      <c r="AD256" s="186">
        <v>35.4435119342536</v>
      </c>
      <c r="AE256" s="186">
        <v>167.57109388091499</v>
      </c>
      <c r="AF256" s="186">
        <v>114.272084083015</v>
      </c>
      <c r="AG256" s="186">
        <v>108.741441154326</v>
      </c>
      <c r="AH256" s="186">
        <v>109.636331382241</v>
      </c>
      <c r="AI256" s="186">
        <v>93.030807015821694</v>
      </c>
      <c r="AJ256" s="186">
        <v>87.657823137112601</v>
      </c>
      <c r="AK256" s="186">
        <v>62.617164394944702</v>
      </c>
      <c r="AL256" s="186">
        <v>120.216509597463</v>
      </c>
      <c r="AM256" s="186">
        <v>95.392942778407104</v>
      </c>
      <c r="AN256" s="186">
        <v>6.8609595535372101</v>
      </c>
      <c r="AO256" s="186">
        <v>2.6779648476561202</v>
      </c>
      <c r="AP256" s="186">
        <v>1.9182762856178699</v>
      </c>
      <c r="AQ256" s="186">
        <v>1.0349009834192799</v>
      </c>
      <c r="AR256" s="186">
        <v>0.92250465814765303</v>
      </c>
      <c r="AS256" s="186">
        <v>0.14272396342371699</v>
      </c>
      <c r="AT256" s="186">
        <v>-0.35449249305571501</v>
      </c>
      <c r="AU256" s="186">
        <v>0.219465944527551</v>
      </c>
      <c r="AV256" s="186">
        <v>-0.27059754086538501</v>
      </c>
      <c r="AW256" s="186">
        <v>18.769590799820001</v>
      </c>
      <c r="AX256" s="186">
        <v>13.8392958785031</v>
      </c>
      <c r="AY256" s="186">
        <v>12.985579539943</v>
      </c>
      <c r="AZ256" s="186">
        <v>14.4884885658866</v>
      </c>
      <c r="BA256" s="186">
        <v>12.9289156285337</v>
      </c>
      <c r="BB256" s="186">
        <v>13.1522277245932</v>
      </c>
      <c r="BC256" s="186">
        <v>9.1293007439376108</v>
      </c>
      <c r="BD256" s="186">
        <v>11.461596733244001</v>
      </c>
      <c r="BE256" s="186">
        <v>11.4888101267453</v>
      </c>
      <c r="BF256" s="187">
        <v>92.842459130305301</v>
      </c>
      <c r="BG256" s="187">
        <v>125.735138101309</v>
      </c>
      <c r="BH256" s="187">
        <v>101.847867547243</v>
      </c>
      <c r="BI256" s="187">
        <v>100.486583298615</v>
      </c>
      <c r="BJ256" s="187">
        <v>104.721578989254</v>
      </c>
      <c r="BK256" s="187">
        <v>93.980917913875004</v>
      </c>
      <c r="BL256" s="187">
        <v>107.218316369988</v>
      </c>
      <c r="BM256" s="187">
        <v>100.577421530932</v>
      </c>
      <c r="BN256" s="187">
        <v>93.650913984422502</v>
      </c>
      <c r="BO256" s="186">
        <v>100.659636731232</v>
      </c>
      <c r="BP256" s="186">
        <v>133.87247584295</v>
      </c>
      <c r="BQ256" s="186">
        <v>151.88126274502901</v>
      </c>
      <c r="BR256" s="186">
        <v>283.86038587767399</v>
      </c>
      <c r="BS256" s="186">
        <v>139.07651955535701</v>
      </c>
      <c r="BT256" s="186">
        <v>534.23115724790398</v>
      </c>
      <c r="BU256" s="186">
        <v>516.69462113173597</v>
      </c>
      <c r="BV256" s="186">
        <v>130.41153276194001</v>
      </c>
      <c r="BW256" s="186">
        <v>56.325887980005</v>
      </c>
      <c r="BX256" s="186">
        <v>11.6969288214065</v>
      </c>
      <c r="BY256" s="186">
        <v>15.213681684017599</v>
      </c>
      <c r="BZ256" s="186">
        <v>15.253418964582099</v>
      </c>
      <c r="CA256" s="186">
        <v>13.587997468621399</v>
      </c>
      <c r="CB256" s="186">
        <v>16.328750236227201</v>
      </c>
      <c r="CC256" s="186">
        <v>16.643634216013599</v>
      </c>
      <c r="CD256" s="186">
        <v>13.4377283574381</v>
      </c>
      <c r="CE256" s="186">
        <v>13.2277235062139</v>
      </c>
      <c r="CF256" s="186">
        <v>11.2446824163515</v>
      </c>
      <c r="CG256" s="186">
        <v>18.547165523704699</v>
      </c>
      <c r="CH256" s="186">
        <v>18.616561786359799</v>
      </c>
      <c r="CI256" s="186">
        <v>17.234588412078502</v>
      </c>
      <c r="CJ256" s="186">
        <v>12.589461508680101</v>
      </c>
      <c r="CK256" s="186">
        <v>12.305399813406</v>
      </c>
      <c r="CL256" s="186">
        <v>3.60283552933558</v>
      </c>
      <c r="CM256" s="186">
        <v>2.91680458779028</v>
      </c>
      <c r="CN256" s="186">
        <v>10.4659002010173</v>
      </c>
      <c r="CO256" s="186">
        <v>19.385649119798199</v>
      </c>
      <c r="CP256" s="113">
        <v>136.841875967726</v>
      </c>
      <c r="CQ256" s="113">
        <v>129.931383280788</v>
      </c>
      <c r="CR256" s="113">
        <v>123.86108415105799</v>
      </c>
      <c r="CS256" s="113">
        <v>124.521649950605</v>
      </c>
      <c r="CT256" s="113">
        <v>117.281433542721</v>
      </c>
      <c r="CU256" s="113">
        <v>102.95873893422799</v>
      </c>
      <c r="CV256" s="113">
        <v>91.113509697715401</v>
      </c>
      <c r="CW256" s="113">
        <v>93.270391403167807</v>
      </c>
      <c r="CX256" s="113">
        <v>91.001205044873998</v>
      </c>
      <c r="CY256" s="186">
        <v>6.9795568644488997</v>
      </c>
      <c r="CZ256" s="186">
        <v>5.8806729394753399</v>
      </c>
      <c r="DA256" s="186">
        <v>4.7631518650859501</v>
      </c>
      <c r="DB256" s="186">
        <v>3.7771870889673198</v>
      </c>
      <c r="DC256" s="186">
        <v>2.5899187418232001</v>
      </c>
      <c r="DD256" s="186">
        <v>1.3862964593790399</v>
      </c>
      <c r="DE256" s="186">
        <v>0.70866518208999796</v>
      </c>
      <c r="DF256" s="186">
        <v>0.35489719542426601</v>
      </c>
      <c r="DG256" s="186">
        <v>9.9340022022786106E-2</v>
      </c>
      <c r="DH256" s="186">
        <v>19.446604395426601</v>
      </c>
      <c r="DI256" s="186">
        <v>17.925075342142101</v>
      </c>
      <c r="DJ256" s="186">
        <v>16.501907125496501</v>
      </c>
      <c r="DK256" s="186">
        <v>15.578984585698</v>
      </c>
      <c r="DL256" s="186">
        <v>14.458709599859301</v>
      </c>
      <c r="DM256" s="186">
        <v>13.460418923932201</v>
      </c>
      <c r="DN256" s="186">
        <v>12.3618797674677</v>
      </c>
      <c r="DO256" s="186">
        <v>12.048681379301801</v>
      </c>
      <c r="DP256" s="186">
        <v>11.512376799016099</v>
      </c>
      <c r="DQ256" s="187">
        <v>99.235766793338101</v>
      </c>
      <c r="DR256" s="187">
        <v>103.27301011273001</v>
      </c>
      <c r="DS256" s="187">
        <v>103.642692080583</v>
      </c>
      <c r="DT256" s="187">
        <v>101.818685328721</v>
      </c>
      <c r="DU256" s="187">
        <v>104.668157297364</v>
      </c>
      <c r="DV256" s="187">
        <v>104.788314337824</v>
      </c>
      <c r="DW256" s="187">
        <v>101.816937267835</v>
      </c>
      <c r="DX256" s="187">
        <v>101.55783557479501</v>
      </c>
      <c r="DY256" s="187">
        <v>99.831928594897605</v>
      </c>
      <c r="DZ256" s="113">
        <v>157</v>
      </c>
      <c r="EA256" s="113">
        <v>165</v>
      </c>
      <c r="EB256" s="113">
        <v>176</v>
      </c>
      <c r="EC256" s="113">
        <v>172</v>
      </c>
      <c r="ED256" s="113">
        <v>187</v>
      </c>
      <c r="EE256" s="113">
        <v>180</v>
      </c>
      <c r="EF256" s="113">
        <v>185</v>
      </c>
      <c r="EG256" s="113">
        <v>204</v>
      </c>
      <c r="EH256" s="113">
        <v>206</v>
      </c>
      <c r="EI256" s="112">
        <v>519.50318471337596</v>
      </c>
      <c r="EJ256" s="112">
        <v>-637.89696969697002</v>
      </c>
      <c r="EK256" s="112">
        <v>-916.625</v>
      </c>
      <c r="EL256" s="112">
        <v>-1405.3139534883701</v>
      </c>
      <c r="EM256" s="112">
        <v>-1732.8342245989299</v>
      </c>
      <c r="EN256" s="112">
        <v>-1755.9055555555601</v>
      </c>
      <c r="EO256" s="112">
        <v>-2339.5027027026999</v>
      </c>
      <c r="EP256" s="112">
        <v>-1121.0882352941201</v>
      </c>
      <c r="EQ256" s="114">
        <v>485.140776699029</v>
      </c>
    </row>
    <row r="257" spans="1:147" x14ac:dyDescent="0.25">
      <c r="A257" s="110" t="s">
        <v>177</v>
      </c>
      <c r="B257" s="110">
        <v>5534</v>
      </c>
      <c r="C257" s="110"/>
      <c r="D257" s="185">
        <v>130.357282594612</v>
      </c>
      <c r="E257" s="185">
        <v>177.27494966216199</v>
      </c>
      <c r="F257" s="185">
        <v>49.6470881821663</v>
      </c>
      <c r="G257" s="185">
        <v>43.439086644085499</v>
      </c>
      <c r="H257" s="185">
        <v>384.75912075363999</v>
      </c>
      <c r="I257" s="185">
        <v>-8.2425718221169308</v>
      </c>
      <c r="J257" s="185">
        <v>82.459285049860696</v>
      </c>
      <c r="K257" s="185">
        <v>776.14149555427696</v>
      </c>
      <c r="L257" s="185">
        <v>131.255357146748</v>
      </c>
      <c r="M257" s="185">
        <v>5.4502097678554797</v>
      </c>
      <c r="N257" s="185">
        <v>15.6508159641023</v>
      </c>
      <c r="O257" s="185">
        <v>16.763093311496</v>
      </c>
      <c r="P257" s="185">
        <v>8.0529719495548999</v>
      </c>
      <c r="Q257" s="185">
        <v>4.5409307054917702</v>
      </c>
      <c r="R257" s="185">
        <v>-0.21834424813176301</v>
      </c>
      <c r="S257" s="185">
        <v>7.9154860950204</v>
      </c>
      <c r="T257" s="185">
        <v>16.570925502588601</v>
      </c>
      <c r="U257" s="185">
        <v>21.314105777112101</v>
      </c>
      <c r="V257" s="186">
        <v>4.2347488620840297</v>
      </c>
      <c r="W257" s="186">
        <v>9.4749565922815897</v>
      </c>
      <c r="X257" s="186">
        <v>28.858202819062001</v>
      </c>
      <c r="Y257" s="186">
        <v>16.779172895909898</v>
      </c>
      <c r="Z257" s="186">
        <v>1.2212538272432001</v>
      </c>
      <c r="AA257" s="186">
        <v>2.5759671621351701</v>
      </c>
      <c r="AB257" s="186">
        <v>9.4403790455361598</v>
      </c>
      <c r="AC257" s="186">
        <v>2.4952586618917301</v>
      </c>
      <c r="AD257" s="186">
        <v>17.1068942125865</v>
      </c>
      <c r="AE257" s="186">
        <v>122.69846371160099</v>
      </c>
      <c r="AF257" s="186">
        <v>98.090343667225895</v>
      </c>
      <c r="AG257" s="186">
        <v>124.393427686141</v>
      </c>
      <c r="AH257" s="186">
        <v>95.7578065519576</v>
      </c>
      <c r="AI257" s="186">
        <v>103.511538822944</v>
      </c>
      <c r="AJ257" s="186">
        <v>121.50304903550099</v>
      </c>
      <c r="AK257" s="186">
        <v>128.09926320430699</v>
      </c>
      <c r="AL257" s="186">
        <v>115.62970861522901</v>
      </c>
      <c r="AM257" s="186">
        <v>94.497146329727897</v>
      </c>
      <c r="AN257" s="186">
        <v>1.41270072497846</v>
      </c>
      <c r="AO257" s="186">
        <v>0.64262012763494403</v>
      </c>
      <c r="AP257" s="186">
        <v>1.0039214343335801</v>
      </c>
      <c r="AQ257" s="186">
        <v>0.45526574129770098</v>
      </c>
      <c r="AR257" s="186">
        <v>0.466167294680357</v>
      </c>
      <c r="AS257" s="186">
        <v>0.403393136021998</v>
      </c>
      <c r="AT257" s="186">
        <v>0.33236046559968602</v>
      </c>
      <c r="AU257" s="186">
        <v>0.32136666636036998</v>
      </c>
      <c r="AV257" s="186">
        <v>-0.178141074649624</v>
      </c>
      <c r="AW257" s="186">
        <v>7.8961432742114299</v>
      </c>
      <c r="AX257" s="186">
        <v>6.5436901688609597</v>
      </c>
      <c r="AY257" s="186">
        <v>6.67353945389715</v>
      </c>
      <c r="AZ257" s="186">
        <v>4.8519385575382801</v>
      </c>
      <c r="BA257" s="186">
        <v>5.3042552567122803</v>
      </c>
      <c r="BB257" s="186">
        <v>5.6031021550910998</v>
      </c>
      <c r="BC257" s="186">
        <v>6.3758412012837899</v>
      </c>
      <c r="BD257" s="186">
        <v>6.7898609807792702</v>
      </c>
      <c r="BE257" s="186">
        <v>6.1747151890426402</v>
      </c>
      <c r="BF257" s="187">
        <v>98.977361159132599</v>
      </c>
      <c r="BG257" s="187">
        <v>110.803003169167</v>
      </c>
      <c r="BH257" s="187">
        <v>112.477684137239</v>
      </c>
      <c r="BI257" s="187">
        <v>103.79507095940799</v>
      </c>
      <c r="BJ257" s="187">
        <v>99.703759598156694</v>
      </c>
      <c r="BK257" s="187">
        <v>94.860347744482993</v>
      </c>
      <c r="BL257" s="187">
        <v>101.90777739035001</v>
      </c>
      <c r="BM257" s="187">
        <v>111.23776865940199</v>
      </c>
      <c r="BN257" s="187">
        <v>117.59342608533299</v>
      </c>
      <c r="BO257" s="186">
        <v>33.158723209137001</v>
      </c>
      <c r="BP257" s="186">
        <v>32.4115115970273</v>
      </c>
      <c r="BQ257" s="186">
        <v>52.2504610403317</v>
      </c>
      <c r="BR257" s="186">
        <v>74.602421025530205</v>
      </c>
      <c r="BS257" s="186">
        <v>72.860764122253698</v>
      </c>
      <c r="BT257" s="186">
        <v>66.813136108181595</v>
      </c>
      <c r="BU257" s="186">
        <v>56.482729990513</v>
      </c>
      <c r="BV257" s="186">
        <v>103.908884158861</v>
      </c>
      <c r="BW257" s="186">
        <v>157.25236721162599</v>
      </c>
      <c r="BX257" s="186">
        <v>12.5381322689854</v>
      </c>
      <c r="BY257" s="186">
        <v>12.345729313789001</v>
      </c>
      <c r="BZ257" s="186">
        <v>13.647226271108201</v>
      </c>
      <c r="CA257" s="186">
        <v>11.7034405248419</v>
      </c>
      <c r="CB257" s="186">
        <v>9.8310708712643997</v>
      </c>
      <c r="CC257" s="186">
        <v>8.4013178589232496</v>
      </c>
      <c r="CD257" s="186">
        <v>7.1270056683537897</v>
      </c>
      <c r="CE257" s="186">
        <v>7.4142287510958296</v>
      </c>
      <c r="CF257" s="186">
        <v>10.4855544650926</v>
      </c>
      <c r="CG257" s="186">
        <v>30.1837317135268</v>
      </c>
      <c r="CH257" s="186">
        <v>30.291954217644498</v>
      </c>
      <c r="CI257" s="186">
        <v>23.2226218665392</v>
      </c>
      <c r="CJ257" s="186">
        <v>15.086650276221301</v>
      </c>
      <c r="CK257" s="186">
        <v>13.016313580887401</v>
      </c>
      <c r="CL257" s="186">
        <v>12.070638732833901</v>
      </c>
      <c r="CM257" s="186">
        <v>11.961232468794901</v>
      </c>
      <c r="CN257" s="186">
        <v>7.1552743255165003</v>
      </c>
      <c r="CO257" s="186">
        <v>6.9326374549343299</v>
      </c>
      <c r="CP257" s="113">
        <v>87.656528385979399</v>
      </c>
      <c r="CQ257" s="113">
        <v>103.106393861501</v>
      </c>
      <c r="CR257" s="113">
        <v>116.561784393648</v>
      </c>
      <c r="CS257" s="113">
        <v>111.45489598216299</v>
      </c>
      <c r="CT257" s="113">
        <v>107.18604163199301</v>
      </c>
      <c r="CU257" s="113">
        <v>107.961090100872</v>
      </c>
      <c r="CV257" s="113">
        <v>113.407715858027</v>
      </c>
      <c r="CW257" s="113">
        <v>112.061425699247</v>
      </c>
      <c r="CX257" s="113">
        <v>111.67728606855999</v>
      </c>
      <c r="CY257" s="186">
        <v>0.484741205593402</v>
      </c>
      <c r="CZ257" s="186">
        <v>0.84365849245739899</v>
      </c>
      <c r="DA257" s="186">
        <v>1.20474907709838</v>
      </c>
      <c r="DB257" s="186">
        <v>0.97167485331550196</v>
      </c>
      <c r="DC257" s="186">
        <v>0.732168494625556</v>
      </c>
      <c r="DD257" s="186">
        <v>0.57326395672418695</v>
      </c>
      <c r="DE257" s="186">
        <v>0.51605087254903104</v>
      </c>
      <c r="DF257" s="186">
        <v>0.39879871427001201</v>
      </c>
      <c r="DG257" s="186">
        <v>0.25259264773416701</v>
      </c>
      <c r="DH257" s="186">
        <v>5.2783439965227403</v>
      </c>
      <c r="DI257" s="186">
        <v>6.3551302031360501</v>
      </c>
      <c r="DJ257" s="186">
        <v>7.1711856909562997</v>
      </c>
      <c r="DK257" s="186">
        <v>6.5680798428690199</v>
      </c>
      <c r="DL257" s="186">
        <v>6.0400497682167202</v>
      </c>
      <c r="DM257" s="186">
        <v>5.6993396743498099</v>
      </c>
      <c r="DN257" s="186">
        <v>5.6906180940584301</v>
      </c>
      <c r="DO257" s="186">
        <v>5.7465399781090403</v>
      </c>
      <c r="DP257" s="186">
        <v>6.0474627289276199</v>
      </c>
      <c r="DQ257" s="187">
        <v>108.394656093824</v>
      </c>
      <c r="DR257" s="187">
        <v>107.335590773265</v>
      </c>
      <c r="DS257" s="187">
        <v>108.319817325922</v>
      </c>
      <c r="DT257" s="187">
        <v>106.50425254981</v>
      </c>
      <c r="DU257" s="187">
        <v>104.737474553887</v>
      </c>
      <c r="DV257" s="187">
        <v>103.38614664311901</v>
      </c>
      <c r="DW257" s="187">
        <v>101.991317699202</v>
      </c>
      <c r="DX257" s="187">
        <v>102.11009228019699</v>
      </c>
      <c r="DY257" s="187">
        <v>104.921538208073</v>
      </c>
      <c r="DZ257" s="113">
        <v>249</v>
      </c>
      <c r="EA257" s="113">
        <v>261</v>
      </c>
      <c r="EB257" s="113">
        <v>265</v>
      </c>
      <c r="EC257" s="113">
        <v>271</v>
      </c>
      <c r="ED257" s="113">
        <v>257</v>
      </c>
      <c r="EE257" s="113">
        <v>255</v>
      </c>
      <c r="EF257" s="113">
        <v>265</v>
      </c>
      <c r="EG257" s="113">
        <v>266</v>
      </c>
      <c r="EH257" s="113">
        <v>304</v>
      </c>
      <c r="EI257" s="112">
        <v>3155.3694779116499</v>
      </c>
      <c r="EJ257" s="112">
        <v>2392.1724137931001</v>
      </c>
      <c r="EK257" s="112">
        <v>3259.7207547169801</v>
      </c>
      <c r="EL257" s="112">
        <v>2846.79704797048</v>
      </c>
      <c r="EM257" s="112">
        <v>3833.4902723735399</v>
      </c>
      <c r="EN257" s="112">
        <v>4621.6235294117696</v>
      </c>
      <c r="EO257" s="112">
        <v>3875.8981132075501</v>
      </c>
      <c r="EP257" s="112">
        <v>2947.3496240601498</v>
      </c>
      <c r="EQ257" s="114">
        <v>2364.8848684210502</v>
      </c>
    </row>
    <row r="258" spans="1:147" x14ac:dyDescent="0.25">
      <c r="A258" s="110" t="s">
        <v>176</v>
      </c>
      <c r="B258" s="110">
        <v>5535</v>
      </c>
      <c r="C258" s="110"/>
      <c r="D258" s="185">
        <v>100</v>
      </c>
      <c r="E258" s="185">
        <v>125.11551622700701</v>
      </c>
      <c r="F258" s="185" t="s">
        <v>466</v>
      </c>
      <c r="G258" s="185">
        <v>-5191.2646666666697</v>
      </c>
      <c r="H258" s="185">
        <v>100</v>
      </c>
      <c r="I258" s="185">
        <v>100</v>
      </c>
      <c r="J258" s="185">
        <v>3476.48899999999</v>
      </c>
      <c r="K258" s="185">
        <v>52.5671612660378</v>
      </c>
      <c r="L258" s="185">
        <v>8.3572806834255609</v>
      </c>
      <c r="M258" s="185">
        <v>6.0854165012445502</v>
      </c>
      <c r="N258" s="185">
        <v>6.7581207097142402</v>
      </c>
      <c r="O258" s="185">
        <v>-2.6689344124491701</v>
      </c>
      <c r="P258" s="185">
        <v>-6.02282391077103</v>
      </c>
      <c r="Q258" s="185">
        <v>4.6535130644267904</v>
      </c>
      <c r="R258" s="185">
        <v>2.5980456628267099</v>
      </c>
      <c r="S258" s="185">
        <v>1.16953850915379</v>
      </c>
      <c r="T258" s="185">
        <v>1.15636008267893</v>
      </c>
      <c r="U258" s="185">
        <v>1.79743589247441</v>
      </c>
      <c r="V258" s="186">
        <v>0</v>
      </c>
      <c r="W258" s="186">
        <v>5.4757768354989897</v>
      </c>
      <c r="X258" s="186">
        <v>0</v>
      </c>
      <c r="Y258" s="186">
        <v>0.109308129783772</v>
      </c>
      <c r="Z258" s="186">
        <v>0</v>
      </c>
      <c r="AA258" s="186">
        <v>0</v>
      </c>
      <c r="AB258" s="186">
        <v>3.4027781832755101E-2</v>
      </c>
      <c r="AC258" s="186">
        <v>2.1770567103658101</v>
      </c>
      <c r="AD258" s="186">
        <v>17.966440178294199</v>
      </c>
      <c r="AE258" s="186">
        <v>100.11633483585101</v>
      </c>
      <c r="AF258" s="186">
        <v>101.106840640952</v>
      </c>
      <c r="AG258" s="186">
        <v>105.30204205932</v>
      </c>
      <c r="AH258" s="186">
        <v>112.151101163128</v>
      </c>
      <c r="AI258" s="186">
        <v>97.465629795928606</v>
      </c>
      <c r="AJ258" s="186">
        <v>98.556270602444997</v>
      </c>
      <c r="AK258" s="186">
        <v>97.559661138964302</v>
      </c>
      <c r="AL258" s="186">
        <v>98.816711114820905</v>
      </c>
      <c r="AM258" s="186">
        <v>93.524063298053505</v>
      </c>
      <c r="AN258" s="186">
        <v>0.63003485695193395</v>
      </c>
      <c r="AO258" s="186">
        <v>0.481027299610504</v>
      </c>
      <c r="AP258" s="186">
        <v>0.37326632715061198</v>
      </c>
      <c r="AQ258" s="186">
        <v>0.517753293078281</v>
      </c>
      <c r="AR258" s="186">
        <v>0.25847784195366702</v>
      </c>
      <c r="AS258" s="186">
        <v>0.39528847058465899</v>
      </c>
      <c r="AT258" s="186">
        <v>9.3825144593089702E-2</v>
      </c>
      <c r="AU258" s="186">
        <v>-0.27312802653224599</v>
      </c>
      <c r="AV258" s="186">
        <v>-0.40384109777900501</v>
      </c>
      <c r="AW258" s="186">
        <v>5.5150215394598101</v>
      </c>
      <c r="AX258" s="186">
        <v>4.5253009252485699</v>
      </c>
      <c r="AY258" s="186">
        <v>4.15302684474399</v>
      </c>
      <c r="AZ258" s="186">
        <v>4.2303414695128598</v>
      </c>
      <c r="BA258" s="186">
        <v>3.48492627657751</v>
      </c>
      <c r="BB258" s="186">
        <v>3.6578408767345598</v>
      </c>
      <c r="BC258" s="186">
        <v>2.1123008922958002</v>
      </c>
      <c r="BD258" s="186">
        <v>1.32838418808726</v>
      </c>
      <c r="BE258" s="186">
        <v>1.11189372118945</v>
      </c>
      <c r="BF258" s="187">
        <v>101.215022906203</v>
      </c>
      <c r="BG258" s="187">
        <v>102.789533900904</v>
      </c>
      <c r="BH258" s="187">
        <v>93.941970015547199</v>
      </c>
      <c r="BI258" s="187">
        <v>91.128288100724106</v>
      </c>
      <c r="BJ258" s="187">
        <v>101.447704429371</v>
      </c>
      <c r="BK258" s="187">
        <v>99.339892134732295</v>
      </c>
      <c r="BL258" s="187">
        <v>99.158205380552999</v>
      </c>
      <c r="BM258" s="187">
        <v>99.556818550545799</v>
      </c>
      <c r="BN258" s="187">
        <v>100.282516832418</v>
      </c>
      <c r="BO258" s="186">
        <v>208.658515519312</v>
      </c>
      <c r="BP258" s="186">
        <v>86.622184611802098</v>
      </c>
      <c r="BQ258" s="186">
        <v>1096.9225782435101</v>
      </c>
      <c r="BR258" s="186">
        <v>129.148319799619</v>
      </c>
      <c r="BS258" s="186">
        <v>299.47351069880301</v>
      </c>
      <c r="BT258" s="186">
        <v>130.14531809789801</v>
      </c>
      <c r="BU258" s="186">
        <v>100</v>
      </c>
      <c r="BV258" s="186">
        <v>186.516505171586</v>
      </c>
      <c r="BW258" s="186">
        <v>46.3288668143636</v>
      </c>
      <c r="BX258" s="186">
        <v>2.2628451263690401</v>
      </c>
      <c r="BY258" s="186">
        <v>2.4203269259345999</v>
      </c>
      <c r="BZ258" s="186">
        <v>1.5477855508306999</v>
      </c>
      <c r="CA258" s="186">
        <v>0.53972775485978697</v>
      </c>
      <c r="CB258" s="186">
        <v>1.9838839703798901</v>
      </c>
      <c r="CC258" s="186">
        <v>1.2707660265476599</v>
      </c>
      <c r="CD258" s="186">
        <v>0.143587347762129</v>
      </c>
      <c r="CE258" s="186">
        <v>0.88731592912999602</v>
      </c>
      <c r="CF258" s="186">
        <v>2.2735167223805401</v>
      </c>
      <c r="CG258" s="186">
        <v>3.2118503510072101</v>
      </c>
      <c r="CH258" s="186">
        <v>4.2542857494946897</v>
      </c>
      <c r="CI258" s="186">
        <v>1.1120867619249699</v>
      </c>
      <c r="CJ258" s="186">
        <v>1.1309884377372299</v>
      </c>
      <c r="CK258" s="186">
        <v>1.1314006478455201</v>
      </c>
      <c r="CL258" s="186">
        <v>1.11971502429144</v>
      </c>
      <c r="CM258" s="186">
        <v>2.8141711788454201E-2</v>
      </c>
      <c r="CN258" s="186">
        <v>0.47769664391896399</v>
      </c>
      <c r="CO258" s="186">
        <v>4.7814096338719398</v>
      </c>
      <c r="CP258" s="113">
        <v>108.641122566487</v>
      </c>
      <c r="CQ258" s="113">
        <v>107.507055040588</v>
      </c>
      <c r="CR258" s="113">
        <v>105.683804755797</v>
      </c>
      <c r="CS258" s="113">
        <v>104.46125656555</v>
      </c>
      <c r="CT258" s="113">
        <v>102.98243582994699</v>
      </c>
      <c r="CU258" s="113">
        <v>102.64816565767001</v>
      </c>
      <c r="CV258" s="113">
        <v>101.895901710432</v>
      </c>
      <c r="CW258" s="113">
        <v>100.617913132119</v>
      </c>
      <c r="CX258" s="113">
        <v>97.146167780887794</v>
      </c>
      <c r="CY258" s="186">
        <v>2.11414696112258</v>
      </c>
      <c r="CZ258" s="186">
        <v>1.7169112425895801</v>
      </c>
      <c r="DA258" s="186">
        <v>1.2365598611912001</v>
      </c>
      <c r="DB258" s="186">
        <v>0.83559913521006701</v>
      </c>
      <c r="DC258" s="186">
        <v>0.45031996188269202</v>
      </c>
      <c r="DD258" s="186">
        <v>0.402004763132569</v>
      </c>
      <c r="DE258" s="186">
        <v>0.32170145422500002</v>
      </c>
      <c r="DF258" s="186">
        <v>0.19071285795055901</v>
      </c>
      <c r="DG258" s="186">
        <v>1.05397562280125E-2</v>
      </c>
      <c r="DH258" s="186">
        <v>7.6196253223894299</v>
      </c>
      <c r="DI258" s="186">
        <v>6.9141141039530796</v>
      </c>
      <c r="DJ258" s="186">
        <v>6.0139834483639598</v>
      </c>
      <c r="DK258" s="186">
        <v>5.1516065019562003</v>
      </c>
      <c r="DL258" s="186">
        <v>4.38207537096695</v>
      </c>
      <c r="DM258" s="186">
        <v>3.99889524239188</v>
      </c>
      <c r="DN258" s="186">
        <v>3.4987028813340202</v>
      </c>
      <c r="DO258" s="186">
        <v>2.9316835949979301</v>
      </c>
      <c r="DP258" s="186">
        <v>2.3286483115512699</v>
      </c>
      <c r="DQ258" s="187">
        <v>96.859211032016006</v>
      </c>
      <c r="DR258" s="187">
        <v>97.298151057662494</v>
      </c>
      <c r="DS258" s="187">
        <v>96.8714042810021</v>
      </c>
      <c r="DT258" s="187">
        <v>96.361134137772794</v>
      </c>
      <c r="DU258" s="187">
        <v>98.089345651639704</v>
      </c>
      <c r="DV258" s="187">
        <v>97.726754076583205</v>
      </c>
      <c r="DW258" s="187">
        <v>97.055892880526301</v>
      </c>
      <c r="DX258" s="187">
        <v>98.180080222537796</v>
      </c>
      <c r="DY258" s="187">
        <v>99.955428042510107</v>
      </c>
      <c r="DZ258" s="113">
        <v>775</v>
      </c>
      <c r="EA258" s="113">
        <v>776</v>
      </c>
      <c r="EB258" s="113">
        <v>782</v>
      </c>
      <c r="EC258" s="113">
        <v>777</v>
      </c>
      <c r="ED258" s="113">
        <v>769</v>
      </c>
      <c r="EE258" s="113">
        <v>778</v>
      </c>
      <c r="EF258" s="113">
        <v>791</v>
      </c>
      <c r="EG258" s="113">
        <v>784</v>
      </c>
      <c r="EH258" s="113">
        <v>809</v>
      </c>
      <c r="EI258" s="112">
        <v>-178.629677419355</v>
      </c>
      <c r="EJ258" s="112">
        <v>-228.54252577319599</v>
      </c>
      <c r="EK258" s="112">
        <v>-158.37340153452701</v>
      </c>
      <c r="EL258" s="112">
        <v>44.904761904761898</v>
      </c>
      <c r="EM258" s="112">
        <v>-134.68140442132599</v>
      </c>
      <c r="EN258" s="112">
        <v>-231.384318766067</v>
      </c>
      <c r="EO258" s="112">
        <v>-270.26801517067003</v>
      </c>
      <c r="EP258" s="112">
        <v>-233.62372448979599</v>
      </c>
      <c r="EQ258" s="114">
        <v>529.06674907292904</v>
      </c>
    </row>
    <row r="259" spans="1:147" x14ac:dyDescent="0.25">
      <c r="A259" s="110" t="s">
        <v>175</v>
      </c>
      <c r="B259" s="110">
        <v>5727</v>
      </c>
      <c r="C259" s="110"/>
      <c r="D259" s="185">
        <v>294.12525989766601</v>
      </c>
      <c r="E259" s="185">
        <v>202.44854724019899</v>
      </c>
      <c r="F259" s="185">
        <v>58.706401586276598</v>
      </c>
      <c r="G259" s="185">
        <v>83.115295832129405</v>
      </c>
      <c r="H259" s="185">
        <v>43.599243078860397</v>
      </c>
      <c r="I259" s="185">
        <v>28.249481076045701</v>
      </c>
      <c r="J259" s="185">
        <v>42.463894429112898</v>
      </c>
      <c r="K259" s="185">
        <v>114.28209190630901</v>
      </c>
      <c r="L259" s="185">
        <v>143.07947435873501</v>
      </c>
      <c r="M259" s="185">
        <v>17.450261643103801</v>
      </c>
      <c r="N259" s="185">
        <v>16.952090683509699</v>
      </c>
      <c r="O259" s="185">
        <v>14.813420740672701</v>
      </c>
      <c r="P259" s="185">
        <v>17.167171060656301</v>
      </c>
      <c r="Q259" s="185">
        <v>9.7921933831876409</v>
      </c>
      <c r="R259" s="185">
        <v>5.50402318708006</v>
      </c>
      <c r="S259" s="185">
        <v>13.253871273457399</v>
      </c>
      <c r="T259" s="185">
        <v>14.942653954420299</v>
      </c>
      <c r="U259" s="185">
        <v>17.586482339989299</v>
      </c>
      <c r="V259" s="186">
        <v>7.4365675214911704</v>
      </c>
      <c r="W259" s="186">
        <v>11.672807679471401</v>
      </c>
      <c r="X259" s="186">
        <v>22.916327123662501</v>
      </c>
      <c r="Y259" s="186">
        <v>20.5054412801877</v>
      </c>
      <c r="Z259" s="186">
        <v>20.018819112468801</v>
      </c>
      <c r="AA259" s="186">
        <v>20.350954232010999</v>
      </c>
      <c r="AB259" s="186">
        <v>28.5759925967882</v>
      </c>
      <c r="AC259" s="186">
        <v>15.545659988125401</v>
      </c>
      <c r="AD259" s="186">
        <v>18.363424403946901</v>
      </c>
      <c r="AE259" s="186">
        <v>32.508768175180201</v>
      </c>
      <c r="AF259" s="186">
        <v>32.119678132102898</v>
      </c>
      <c r="AG259" s="186">
        <v>54.361157508982302</v>
      </c>
      <c r="AH259" s="186">
        <v>58.118348898652997</v>
      </c>
      <c r="AI259" s="186">
        <v>59.024537376985798</v>
      </c>
      <c r="AJ259" s="186">
        <v>75.969825354031698</v>
      </c>
      <c r="AK259" s="186">
        <v>90.644774858104995</v>
      </c>
      <c r="AL259" s="186">
        <v>62.877886608814102</v>
      </c>
      <c r="AM259" s="186">
        <v>57.175402057155203</v>
      </c>
      <c r="AN259" s="186">
        <v>0.39763393432303801</v>
      </c>
      <c r="AO259" s="186">
        <v>0.24726092418908199</v>
      </c>
      <c r="AP259" s="186">
        <v>-0.102844733789381</v>
      </c>
      <c r="AQ259" s="186">
        <v>9.9636791124256399E-2</v>
      </c>
      <c r="AR259" s="186">
        <v>6.4285345558658696E-2</v>
      </c>
      <c r="AS259" s="186">
        <v>-3.8487369614191899E-2</v>
      </c>
      <c r="AT259" s="186">
        <v>-0.16512126696429399</v>
      </c>
      <c r="AU259" s="186">
        <v>5.62925171428421E-2</v>
      </c>
      <c r="AV259" s="186">
        <v>-0.54226425016507995</v>
      </c>
      <c r="AW259" s="186">
        <v>3.51143491931707</v>
      </c>
      <c r="AX259" s="186">
        <v>5.59675745883243</v>
      </c>
      <c r="AY259" s="186">
        <v>11.158072209567401</v>
      </c>
      <c r="AZ259" s="186">
        <v>11.4844079188981</v>
      </c>
      <c r="BA259" s="186">
        <v>4.8305920707111802</v>
      </c>
      <c r="BB259" s="186">
        <v>6.2490372274653998</v>
      </c>
      <c r="BC259" s="186">
        <v>15.2302299693451</v>
      </c>
      <c r="BD259" s="186">
        <v>5.7238444158856403</v>
      </c>
      <c r="BE259" s="186">
        <v>5.8611298941130796</v>
      </c>
      <c r="BF259" s="187">
        <v>116.735785637993</v>
      </c>
      <c r="BG259" s="187">
        <v>113.125491352165</v>
      </c>
      <c r="BH259" s="187">
        <v>103.683350460501</v>
      </c>
      <c r="BI259" s="187">
        <v>106.137280146359</v>
      </c>
      <c r="BJ259" s="187">
        <v>105.29184548081599</v>
      </c>
      <c r="BK259" s="187">
        <v>99.222589640566497</v>
      </c>
      <c r="BL259" s="187">
        <v>97.9034212816902</v>
      </c>
      <c r="BM259" s="187">
        <v>110.223328728547</v>
      </c>
      <c r="BN259" s="187">
        <v>112.591174432936</v>
      </c>
      <c r="BO259" s="186">
        <v>145.96719080099999</v>
      </c>
      <c r="BP259" s="186">
        <v>154.35846440602</v>
      </c>
      <c r="BQ259" s="186">
        <v>112.858588873019</v>
      </c>
      <c r="BR259" s="186">
        <v>116.416032125312</v>
      </c>
      <c r="BS259" s="186">
        <v>91.430395209379299</v>
      </c>
      <c r="BT259" s="186">
        <v>66.509673144536094</v>
      </c>
      <c r="BU259" s="186">
        <v>50.749419455454003</v>
      </c>
      <c r="BV259" s="186">
        <v>57.549501106181303</v>
      </c>
      <c r="BW259" s="186">
        <v>64.252927255765201</v>
      </c>
      <c r="BX259" s="186">
        <v>12.746287807338</v>
      </c>
      <c r="BY259" s="186">
        <v>13.6833930008992</v>
      </c>
      <c r="BZ259" s="186">
        <v>14.248272955999999</v>
      </c>
      <c r="CA259" s="186">
        <v>15.780258708341099</v>
      </c>
      <c r="CB259" s="186">
        <v>15.2071332823554</v>
      </c>
      <c r="CC259" s="186">
        <v>12.850727356211999</v>
      </c>
      <c r="CD259" s="186">
        <v>12.1753360555489</v>
      </c>
      <c r="CE259" s="186">
        <v>12.300484997223201</v>
      </c>
      <c r="CF259" s="186">
        <v>12.5435851743184</v>
      </c>
      <c r="CG259" s="186">
        <v>11.024479112263901</v>
      </c>
      <c r="CH259" s="186">
        <v>11.099343210432201</v>
      </c>
      <c r="CI259" s="186">
        <v>13.8080291758518</v>
      </c>
      <c r="CJ259" s="186">
        <v>14.8573368620462</v>
      </c>
      <c r="CK259" s="186">
        <v>17.077754694417202</v>
      </c>
      <c r="CL259" s="186">
        <v>19.36717531535</v>
      </c>
      <c r="CM259" s="186">
        <v>22.7291313294382</v>
      </c>
      <c r="CN259" s="186">
        <v>21.2727601558028</v>
      </c>
      <c r="CO259" s="186">
        <v>20.8270210985809</v>
      </c>
      <c r="CP259" s="113">
        <v>37.423534849504499</v>
      </c>
      <c r="CQ259" s="113">
        <v>37.744316532540502</v>
      </c>
      <c r="CR259" s="113">
        <v>40.335386897229299</v>
      </c>
      <c r="CS259" s="113">
        <v>43.1208824719318</v>
      </c>
      <c r="CT259" s="113">
        <v>47.476016557391503</v>
      </c>
      <c r="CU259" s="113">
        <v>56.062296641010001</v>
      </c>
      <c r="CV259" s="113">
        <v>68.170707292462893</v>
      </c>
      <c r="CW259" s="113">
        <v>69.529192479201299</v>
      </c>
      <c r="CX259" s="113">
        <v>68.967995573902598</v>
      </c>
      <c r="CY259" s="186">
        <v>0.51762814707336502</v>
      </c>
      <c r="CZ259" s="186">
        <v>0.48736602432315101</v>
      </c>
      <c r="DA259" s="186">
        <v>0.34821630457312802</v>
      </c>
      <c r="DB259" s="186">
        <v>0.240829881386766</v>
      </c>
      <c r="DC259" s="186">
        <v>0.14035157652251301</v>
      </c>
      <c r="DD259" s="186">
        <v>5.3977092266313399E-2</v>
      </c>
      <c r="DE259" s="186">
        <v>-3.0489596322793001E-2</v>
      </c>
      <c r="DF259" s="186">
        <v>1.71018114042501E-3</v>
      </c>
      <c r="DG259" s="186">
        <v>-0.13563799158838499</v>
      </c>
      <c r="DH259" s="186">
        <v>4.7084191471908099</v>
      </c>
      <c r="DI259" s="186">
        <v>5.0427782739596303</v>
      </c>
      <c r="DJ259" s="186">
        <v>6.4430244747680003</v>
      </c>
      <c r="DK259" s="186">
        <v>7.4542168841610401</v>
      </c>
      <c r="DL259" s="186">
        <v>7.3373510494453296</v>
      </c>
      <c r="DM259" s="186">
        <v>7.8839393386061998</v>
      </c>
      <c r="DN259" s="186">
        <v>9.9343744806539203</v>
      </c>
      <c r="DO259" s="186">
        <v>8.7890351528362896</v>
      </c>
      <c r="DP259" s="186">
        <v>7.6429764654018202</v>
      </c>
      <c r="DQ259" s="187">
        <v>109.35594432525301</v>
      </c>
      <c r="DR259" s="187">
        <v>110.04487500853</v>
      </c>
      <c r="DS259" s="187">
        <v>108.877269857584</v>
      </c>
      <c r="DT259" s="187">
        <v>109.36954894289499</v>
      </c>
      <c r="DU259" s="187">
        <v>108.707626330099</v>
      </c>
      <c r="DV259" s="187">
        <v>105.286171357013</v>
      </c>
      <c r="DW259" s="187">
        <v>102.26043833455</v>
      </c>
      <c r="DX259" s="187">
        <v>103.641076883083</v>
      </c>
      <c r="DY259" s="187">
        <v>105.003380324676</v>
      </c>
      <c r="DZ259" s="113">
        <v>2254</v>
      </c>
      <c r="EA259" s="113">
        <v>2340</v>
      </c>
      <c r="EB259" s="113">
        <v>2406</v>
      </c>
      <c r="EC259" s="113">
        <v>2481</v>
      </c>
      <c r="ED259" s="113">
        <v>2559</v>
      </c>
      <c r="EE259" s="113">
        <v>2583</v>
      </c>
      <c r="EF259" s="113">
        <v>2603</v>
      </c>
      <c r="EG259" s="113">
        <v>2674</v>
      </c>
      <c r="EH259" s="113">
        <v>2755</v>
      </c>
      <c r="EI259" s="112">
        <v>-1754.7187222715199</v>
      </c>
      <c r="EJ259" s="112">
        <v>-2124.19017094017</v>
      </c>
      <c r="EK259" s="112">
        <v>-1545.4098088113101</v>
      </c>
      <c r="EL259" s="112">
        <v>-1319.2607819427701</v>
      </c>
      <c r="EM259" s="112">
        <v>-654.78194607268495</v>
      </c>
      <c r="EN259" s="112">
        <v>4.4835462640340698</v>
      </c>
      <c r="EO259" s="112">
        <v>973.00576258163699</v>
      </c>
      <c r="EP259" s="112">
        <v>846.33395661929706</v>
      </c>
      <c r="EQ259" s="114">
        <v>535.43303085299499</v>
      </c>
    </row>
    <row r="260" spans="1:147" x14ac:dyDescent="0.25">
      <c r="A260" s="110" t="s">
        <v>174</v>
      </c>
      <c r="B260" s="110">
        <v>5434</v>
      </c>
      <c r="C260" s="110"/>
      <c r="D260" s="185">
        <v>19.595939785735499</v>
      </c>
      <c r="E260" s="185">
        <v>160.67614797641599</v>
      </c>
      <c r="F260" s="185">
        <v>-9.0847021504094698</v>
      </c>
      <c r="G260" s="185">
        <v>-23.9681193908709</v>
      </c>
      <c r="H260" s="185">
        <v>16491.820660593701</v>
      </c>
      <c r="I260" s="185">
        <v>912.24196874999802</v>
      </c>
      <c r="J260" s="185">
        <v>121.86722811684299</v>
      </c>
      <c r="K260" s="185">
        <v>254.61987400881401</v>
      </c>
      <c r="L260" s="185">
        <v>668.24223139429898</v>
      </c>
      <c r="M260" s="185">
        <v>2.9751445453588898</v>
      </c>
      <c r="N260" s="185">
        <v>6.3939261155171696</v>
      </c>
      <c r="O260" s="185">
        <v>-4.6519478675929102</v>
      </c>
      <c r="P260" s="185">
        <v>-2.6724186841202102</v>
      </c>
      <c r="Q260" s="185">
        <v>14.5243721382583</v>
      </c>
      <c r="R260" s="185">
        <v>6.1136298522766701</v>
      </c>
      <c r="S260" s="185">
        <v>3.7815732942968601</v>
      </c>
      <c r="T260" s="185">
        <v>6.1537090009691298</v>
      </c>
      <c r="U260" s="185">
        <v>36.326710283084097</v>
      </c>
      <c r="V260" s="186">
        <v>13.530687009652899</v>
      </c>
      <c r="W260" s="186">
        <v>6.5294066640602004</v>
      </c>
      <c r="X260" s="186">
        <v>33.723984449449901</v>
      </c>
      <c r="Y260" s="186">
        <v>9.8693012141755592</v>
      </c>
      <c r="Z260" s="186">
        <v>0.102929280665675</v>
      </c>
      <c r="AA260" s="186">
        <v>0.70875580060974397</v>
      </c>
      <c r="AB260" s="186">
        <v>3.1242182706913</v>
      </c>
      <c r="AC260" s="186">
        <v>2.7429732622474901</v>
      </c>
      <c r="AD260" s="186">
        <v>7.8660137091358404</v>
      </c>
      <c r="AE260" s="186">
        <v>140.913428334722</v>
      </c>
      <c r="AF260" s="186">
        <v>125.370767192503</v>
      </c>
      <c r="AG260" s="186">
        <v>200.947221409348</v>
      </c>
      <c r="AH260" s="186">
        <v>222.03386438026601</v>
      </c>
      <c r="AI260" s="186">
        <v>160.40247025635</v>
      </c>
      <c r="AJ260" s="186">
        <v>179.343740727892</v>
      </c>
      <c r="AK260" s="186">
        <v>180.71953485362999</v>
      </c>
      <c r="AL260" s="186">
        <v>168.05202975127901</v>
      </c>
      <c r="AM260" s="186">
        <v>94.1696961933973</v>
      </c>
      <c r="AN260" s="186">
        <v>1.8068450661575199</v>
      </c>
      <c r="AO260" s="186">
        <v>2.7060216474233298</v>
      </c>
      <c r="AP260" s="186">
        <v>2.99807164006701</v>
      </c>
      <c r="AQ260" s="186">
        <v>3.8814531582991099</v>
      </c>
      <c r="AR260" s="186">
        <v>2.9491449935479701</v>
      </c>
      <c r="AS260" s="186">
        <v>3.1468368303746201</v>
      </c>
      <c r="AT260" s="186">
        <v>2.88958139116871</v>
      </c>
      <c r="AU260" s="186">
        <v>2.6612257856771602</v>
      </c>
      <c r="AV260" s="186">
        <v>1.32630495191927</v>
      </c>
      <c r="AW260" s="186">
        <v>5.8503163690289997</v>
      </c>
      <c r="AX260" s="186">
        <v>6.3851758578407303</v>
      </c>
      <c r="AY260" s="186">
        <v>9.1458979441004402</v>
      </c>
      <c r="AZ260" s="186">
        <v>9.8964259987942604</v>
      </c>
      <c r="BA260" s="186">
        <v>9.58274824287302</v>
      </c>
      <c r="BB260" s="186">
        <v>10.7296678629473</v>
      </c>
      <c r="BC260" s="186">
        <v>9.5423026792791994</v>
      </c>
      <c r="BD260" s="186">
        <v>9.5736973589148295</v>
      </c>
      <c r="BE260" s="186">
        <v>42.771693825046697</v>
      </c>
      <c r="BF260" s="187">
        <v>98.648295745251303</v>
      </c>
      <c r="BG260" s="187">
        <v>102.79053099911</v>
      </c>
      <c r="BH260" s="187">
        <v>90.252896703540699</v>
      </c>
      <c r="BI260" s="187">
        <v>92.007002297338104</v>
      </c>
      <c r="BJ260" s="187">
        <v>108.566741991741</v>
      </c>
      <c r="BK260" s="187">
        <v>98.552060626448693</v>
      </c>
      <c r="BL260" s="187">
        <v>97.2089767238419</v>
      </c>
      <c r="BM260" s="187">
        <v>99.246940652494303</v>
      </c>
      <c r="BN260" s="187">
        <v>95.130570533091202</v>
      </c>
      <c r="BO260" s="186">
        <v>62.951183867860699</v>
      </c>
      <c r="BP260" s="186">
        <v>51.8264858587996</v>
      </c>
      <c r="BQ260" s="186">
        <v>8.4070221311411704</v>
      </c>
      <c r="BR260" s="186">
        <v>4.2359637087839799</v>
      </c>
      <c r="BS260" s="186">
        <v>25.431859613606999</v>
      </c>
      <c r="BT260" s="186">
        <v>36.167971753962298</v>
      </c>
      <c r="BU260" s="186">
        <v>31.9242968617882</v>
      </c>
      <c r="BV260" s="186">
        <v>186.17039943695301</v>
      </c>
      <c r="BW260" s="186">
        <v>598.45672729964303</v>
      </c>
      <c r="BX260" s="186">
        <v>9.0017700040941193</v>
      </c>
      <c r="BY260" s="186">
        <v>7.3194214260196997</v>
      </c>
      <c r="BZ260" s="186">
        <v>2.29038987638131</v>
      </c>
      <c r="CA260" s="186">
        <v>0.99143729444191797</v>
      </c>
      <c r="CB260" s="186">
        <v>3.9052745027297502</v>
      </c>
      <c r="CC260" s="186">
        <v>4.5201886510096596</v>
      </c>
      <c r="CD260" s="186">
        <v>3.9655329906541001</v>
      </c>
      <c r="CE260" s="186">
        <v>6.0020047199855098</v>
      </c>
      <c r="CF260" s="186">
        <v>15.2827042415127</v>
      </c>
      <c r="CG260" s="186">
        <v>16.0184591245226</v>
      </c>
      <c r="CH260" s="186">
        <v>16.020107199606802</v>
      </c>
      <c r="CI260" s="186">
        <v>22.545434484644598</v>
      </c>
      <c r="CJ260" s="186">
        <v>19.9036699072511</v>
      </c>
      <c r="CK260" s="186">
        <v>14.5033423537127</v>
      </c>
      <c r="CL260" s="186">
        <v>12.3393369952001</v>
      </c>
      <c r="CM260" s="186">
        <v>11.7796972162941</v>
      </c>
      <c r="CN260" s="186">
        <v>3.3792456815489902</v>
      </c>
      <c r="CO260" s="186">
        <v>2.9732895599011702</v>
      </c>
      <c r="CP260" s="113">
        <v>117.551211239457</v>
      </c>
      <c r="CQ260" s="113">
        <v>123.552572133544</v>
      </c>
      <c r="CR260" s="113">
        <v>147.66577953532999</v>
      </c>
      <c r="CS260" s="113">
        <v>163.77934594462701</v>
      </c>
      <c r="CT260" s="113">
        <v>167.65396003615101</v>
      </c>
      <c r="CU260" s="113">
        <v>175.13298716119499</v>
      </c>
      <c r="CV260" s="113">
        <v>187.005594073401</v>
      </c>
      <c r="CW260" s="113">
        <v>180.54103627221201</v>
      </c>
      <c r="CX260" s="113">
        <v>151.465159576107</v>
      </c>
      <c r="CY260" s="186">
        <v>2.1086462219299902</v>
      </c>
      <c r="CZ260" s="186">
        <v>2.2694804380303601</v>
      </c>
      <c r="DA260" s="186">
        <v>2.5047087770493901</v>
      </c>
      <c r="DB260" s="186">
        <v>2.7951638046399401</v>
      </c>
      <c r="DC260" s="186">
        <v>2.8502717561636901</v>
      </c>
      <c r="DD260" s="186">
        <v>3.1106857676590498</v>
      </c>
      <c r="DE260" s="186">
        <v>3.15294158239112</v>
      </c>
      <c r="DF260" s="186">
        <v>3.08032810123516</v>
      </c>
      <c r="DG260" s="186">
        <v>2.4963913372416</v>
      </c>
      <c r="DH260" s="186">
        <v>5.53091726781288</v>
      </c>
      <c r="DI260" s="186">
        <v>5.9413041579550203</v>
      </c>
      <c r="DJ260" s="186">
        <v>6.9810013005015596</v>
      </c>
      <c r="DK260" s="186">
        <v>7.5477980994586398</v>
      </c>
      <c r="DL260" s="186">
        <v>8.1482139750944906</v>
      </c>
      <c r="DM260" s="186">
        <v>9.1014087756642805</v>
      </c>
      <c r="DN260" s="186">
        <v>9.7771596697978698</v>
      </c>
      <c r="DO260" s="186">
        <v>9.8515303140823391</v>
      </c>
      <c r="DP260" s="186">
        <v>18.437119927163899</v>
      </c>
      <c r="DQ260" s="187">
        <v>105.521815190476</v>
      </c>
      <c r="DR260" s="187">
        <v>103.720181002499</v>
      </c>
      <c r="DS260" s="187">
        <v>97.801218640270505</v>
      </c>
      <c r="DT260" s="187">
        <v>96.318106800115601</v>
      </c>
      <c r="DU260" s="187">
        <v>98.569451303572805</v>
      </c>
      <c r="DV260" s="187">
        <v>98.550776965634299</v>
      </c>
      <c r="DW260" s="187">
        <v>97.410170319007193</v>
      </c>
      <c r="DX260" s="187">
        <v>99.2366739916569</v>
      </c>
      <c r="DY260" s="187">
        <v>99.346277306087401</v>
      </c>
      <c r="DZ260" s="113">
        <v>960</v>
      </c>
      <c r="EA260" s="113">
        <v>951</v>
      </c>
      <c r="EB260" s="113">
        <v>949</v>
      </c>
      <c r="EC260" s="113">
        <v>991</v>
      </c>
      <c r="ED260" s="113">
        <v>1031</v>
      </c>
      <c r="EE260" s="113">
        <v>1031</v>
      </c>
      <c r="EF260" s="113">
        <v>1063</v>
      </c>
      <c r="EG260" s="113">
        <v>1074</v>
      </c>
      <c r="EH260" s="113">
        <v>1072</v>
      </c>
      <c r="EI260" s="112">
        <v>4925.0708333333296</v>
      </c>
      <c r="EJ260" s="112">
        <v>4840.4416403785499</v>
      </c>
      <c r="EK260" s="112">
        <v>7504.3635405690202</v>
      </c>
      <c r="EL260" s="112">
        <v>7786.1614530776997</v>
      </c>
      <c r="EM260" s="112">
        <v>6714.3947623666299</v>
      </c>
      <c r="EN260" s="112">
        <v>6462.2929194956396</v>
      </c>
      <c r="EO260" s="112">
        <v>6236.5992474129798</v>
      </c>
      <c r="EP260" s="112">
        <v>5997.4832402234597</v>
      </c>
      <c r="EQ260" s="114">
        <v>3953.8302238806</v>
      </c>
    </row>
    <row r="261" spans="1:147" x14ac:dyDescent="0.25">
      <c r="A261" s="110" t="s">
        <v>173</v>
      </c>
      <c r="B261" s="110">
        <v>5435</v>
      </c>
      <c r="C261" s="110"/>
      <c r="D261" s="185">
        <v>-78.260707396467595</v>
      </c>
      <c r="E261" s="185">
        <v>246.32019024983501</v>
      </c>
      <c r="F261" s="185">
        <v>100</v>
      </c>
      <c r="G261" s="185">
        <v>-63.863513981521898</v>
      </c>
      <c r="H261" s="185">
        <v>7131.2672000000002</v>
      </c>
      <c r="I261" s="185">
        <v>74.7183399477601</v>
      </c>
      <c r="J261" s="185">
        <v>-2.6330044141186799</v>
      </c>
      <c r="K261" s="185">
        <v>11151.4047980093</v>
      </c>
      <c r="L261" s="185">
        <v>100</v>
      </c>
      <c r="M261" s="185">
        <v>-4.2571927271733596</v>
      </c>
      <c r="N261" s="185">
        <v>5.5724612439310901</v>
      </c>
      <c r="O261" s="185">
        <v>3.8647606298208701</v>
      </c>
      <c r="P261" s="185">
        <v>-1.9332720981134299</v>
      </c>
      <c r="Q261" s="185">
        <v>5.4259819319589102</v>
      </c>
      <c r="R261" s="185">
        <v>5.37485214815697</v>
      </c>
      <c r="S261" s="185">
        <v>-1.36358894072289E-2</v>
      </c>
      <c r="T261" s="185">
        <v>4.5166522831927498</v>
      </c>
      <c r="U261" s="185">
        <v>7.5994196713720399</v>
      </c>
      <c r="V261" s="186">
        <v>8.1896829040015593</v>
      </c>
      <c r="W261" s="186">
        <v>2.33973094377563</v>
      </c>
      <c r="X261" s="186">
        <v>0</v>
      </c>
      <c r="Y261" s="186">
        <v>2.8841210206449701</v>
      </c>
      <c r="Z261" s="186">
        <v>8.0388190326590697E-2</v>
      </c>
      <c r="AA261" s="186">
        <v>7.0650102966529102</v>
      </c>
      <c r="AB261" s="186">
        <v>0.51594363490381701</v>
      </c>
      <c r="AC261" s="186">
        <v>4.2401069265973902E-2</v>
      </c>
      <c r="AD261" s="186">
        <v>0</v>
      </c>
      <c r="AE261" s="186">
        <v>45.5553414370506</v>
      </c>
      <c r="AF261" s="186">
        <v>47.7669025455343</v>
      </c>
      <c r="AG261" s="186">
        <v>47.622223816323697</v>
      </c>
      <c r="AH261" s="186">
        <v>49.455979636430698</v>
      </c>
      <c r="AI261" s="186">
        <v>43.485230483709302</v>
      </c>
      <c r="AJ261" s="186">
        <v>44.188456537450499</v>
      </c>
      <c r="AK261" s="186">
        <v>43.120981029384502</v>
      </c>
      <c r="AL261" s="186">
        <v>51.932455416480302</v>
      </c>
      <c r="AM261" s="186">
        <v>32.4854844387593</v>
      </c>
      <c r="AN261" s="186">
        <v>0.182242488777631</v>
      </c>
      <c r="AO261" s="186">
        <v>5.0694535606155798E-2</v>
      </c>
      <c r="AP261" s="186">
        <v>0.183932261506837</v>
      </c>
      <c r="AQ261" s="186">
        <v>-0.14467564625246099</v>
      </c>
      <c r="AR261" s="186">
        <v>-0.42012194925608398</v>
      </c>
      <c r="AS261" s="186">
        <v>-0.34819936482056701</v>
      </c>
      <c r="AT261" s="186">
        <v>-0.38936333948031898</v>
      </c>
      <c r="AU261" s="186">
        <v>-0.48450269926360801</v>
      </c>
      <c r="AV261" s="186">
        <v>-0.35755628689353303</v>
      </c>
      <c r="AW261" s="186">
        <v>1.2590592784380701</v>
      </c>
      <c r="AX261" s="186">
        <v>1.0396852165347501</v>
      </c>
      <c r="AY261" s="186">
        <v>1.1911358131819501</v>
      </c>
      <c r="AZ261" s="186">
        <v>1.2007383317095299</v>
      </c>
      <c r="BA261" s="186">
        <v>0.25553496776851697</v>
      </c>
      <c r="BB261" s="186">
        <v>0.93822651673991897</v>
      </c>
      <c r="BC261" s="186">
        <v>0.89811841359733002</v>
      </c>
      <c r="BD261" s="186">
        <v>0.79426162384170995</v>
      </c>
      <c r="BE261" s="186">
        <v>0.317244502169645</v>
      </c>
      <c r="BF261" s="187">
        <v>94.936111605428593</v>
      </c>
      <c r="BG261" s="187">
        <v>104.803639216118</v>
      </c>
      <c r="BH261" s="187">
        <v>102.94158691837001</v>
      </c>
      <c r="BI261" s="187">
        <v>96.825403254956598</v>
      </c>
      <c r="BJ261" s="187">
        <v>104.987257292167</v>
      </c>
      <c r="BK261" s="187">
        <v>104.262714044812</v>
      </c>
      <c r="BL261" s="187">
        <v>98.715573285314704</v>
      </c>
      <c r="BM261" s="187">
        <v>103.346251793836</v>
      </c>
      <c r="BN261" s="187">
        <v>107.43980357549199</v>
      </c>
      <c r="BO261" s="186">
        <v>162.15292994564999</v>
      </c>
      <c r="BP261" s="186">
        <v>94.655655768466602</v>
      </c>
      <c r="BQ261" s="186">
        <v>112.592204490462</v>
      </c>
      <c r="BR261" s="186">
        <v>122.111425987879</v>
      </c>
      <c r="BS261" s="186">
        <v>91.418887322581099</v>
      </c>
      <c r="BT261" s="186">
        <v>150.78329997222201</v>
      </c>
      <c r="BU261" s="186">
        <v>122.711613653806</v>
      </c>
      <c r="BV261" s="186">
        <v>128.821624405542</v>
      </c>
      <c r="BW261" s="186">
        <v>304.30564925453598</v>
      </c>
      <c r="BX261" s="186">
        <v>7.0964809319352904</v>
      </c>
      <c r="BY261" s="186">
        <v>3.4305014815801398</v>
      </c>
      <c r="BZ261" s="186">
        <v>3.4283467624005399</v>
      </c>
      <c r="CA261" s="186">
        <v>2.9002896002624299</v>
      </c>
      <c r="CB261" s="186">
        <v>1.9079489843639299</v>
      </c>
      <c r="CC261" s="186">
        <v>3.7508326993719501</v>
      </c>
      <c r="CD261" s="186">
        <v>2.6232282972286298</v>
      </c>
      <c r="CE261" s="186">
        <v>2.7578030218488401</v>
      </c>
      <c r="CF261" s="186">
        <v>4.6406078366702896</v>
      </c>
      <c r="CG261" s="186">
        <v>5.8329328620215701</v>
      </c>
      <c r="CH261" s="186">
        <v>4.9001910570089997</v>
      </c>
      <c r="CI261" s="186">
        <v>4.3344221005903396</v>
      </c>
      <c r="CJ261" s="186">
        <v>3.2187796705168701</v>
      </c>
      <c r="CK261" s="186">
        <v>2.7906808983629099</v>
      </c>
      <c r="CL261" s="186">
        <v>2.5193917287895902</v>
      </c>
      <c r="CM261" s="186">
        <v>2.1481475125075198</v>
      </c>
      <c r="CN261" s="186">
        <v>2.1540829232112402</v>
      </c>
      <c r="CO261" s="186">
        <v>1.5740231441632999</v>
      </c>
      <c r="CP261" s="113">
        <v>47.139662602084798</v>
      </c>
      <c r="CQ261" s="113">
        <v>46.829258053700897</v>
      </c>
      <c r="CR261" s="113">
        <v>46.645370240081398</v>
      </c>
      <c r="CS261" s="113">
        <v>46.3086396042102</v>
      </c>
      <c r="CT261" s="113">
        <v>46.734680214565401</v>
      </c>
      <c r="CU261" s="113">
        <v>46.443328267433301</v>
      </c>
      <c r="CV261" s="113">
        <v>45.506018922782403</v>
      </c>
      <c r="CW261" s="113">
        <v>46.3812120329031</v>
      </c>
      <c r="CX261" s="113">
        <v>42.872730246987302</v>
      </c>
      <c r="CY261" s="186">
        <v>0.23877378695815399</v>
      </c>
      <c r="CZ261" s="186">
        <v>0.14166693096765401</v>
      </c>
      <c r="DA261" s="186">
        <v>0.119039781186679</v>
      </c>
      <c r="DB261" s="186">
        <v>8.62600351428148E-2</v>
      </c>
      <c r="DC261" s="186">
        <v>-3.4548702491551703E-2</v>
      </c>
      <c r="DD261" s="186">
        <v>-0.137819342822181</v>
      </c>
      <c r="DE261" s="186">
        <v>-0.22676848341441</v>
      </c>
      <c r="DF261" s="186">
        <v>-0.360730574566683</v>
      </c>
      <c r="DG261" s="186">
        <v>-0.39947281605440099</v>
      </c>
      <c r="DH261" s="186">
        <v>1.5728353051486199</v>
      </c>
      <c r="DI261" s="186">
        <v>1.3532836561466299</v>
      </c>
      <c r="DJ261" s="186">
        <v>1.1967112889756399</v>
      </c>
      <c r="DK261" s="186">
        <v>1.1575691414976701</v>
      </c>
      <c r="DL261" s="186">
        <v>0.97628664892957895</v>
      </c>
      <c r="DM261" s="186">
        <v>0.91602634546711603</v>
      </c>
      <c r="DN261" s="186">
        <v>0.88724375279351397</v>
      </c>
      <c r="DO261" s="186">
        <v>0.80784890399967502</v>
      </c>
      <c r="DP261" s="186">
        <v>0.63210654916730902</v>
      </c>
      <c r="DQ261" s="187">
        <v>106.114778603076</v>
      </c>
      <c r="DR261" s="187">
        <v>102.269236499168</v>
      </c>
      <c r="DS261" s="187">
        <v>102.407262170774</v>
      </c>
      <c r="DT261" s="187">
        <v>101.86305541402101</v>
      </c>
      <c r="DU261" s="187">
        <v>100.90523461609401</v>
      </c>
      <c r="DV261" s="187">
        <v>102.771740492136</v>
      </c>
      <c r="DW261" s="187">
        <v>101.532342418917</v>
      </c>
      <c r="DX261" s="187">
        <v>101.61488771911201</v>
      </c>
      <c r="DY261" s="187">
        <v>103.74415613227799</v>
      </c>
      <c r="DZ261" s="113">
        <v>694</v>
      </c>
      <c r="EA261" s="113">
        <v>699</v>
      </c>
      <c r="EB261" s="113">
        <v>713</v>
      </c>
      <c r="EC261" s="113">
        <v>689</v>
      </c>
      <c r="ED261" s="113">
        <v>683</v>
      </c>
      <c r="EE261" s="113">
        <v>690</v>
      </c>
      <c r="EF261" s="113">
        <v>691</v>
      </c>
      <c r="EG261" s="113">
        <v>683</v>
      </c>
      <c r="EH261" s="113">
        <v>674</v>
      </c>
      <c r="EI261" s="112">
        <v>-1015.84438040346</v>
      </c>
      <c r="EJ261" s="112">
        <v>-1159.8884120171699</v>
      </c>
      <c r="EK261" s="112">
        <v>-1307.1739130434801</v>
      </c>
      <c r="EL261" s="112">
        <v>-1139.8229317851999</v>
      </c>
      <c r="EM261" s="112">
        <v>-1407.20351390922</v>
      </c>
      <c r="EN261" s="112">
        <v>-1309.7449275362301</v>
      </c>
      <c r="EO261" s="112">
        <v>-1283.55571635311</v>
      </c>
      <c r="EP261" s="112">
        <v>-1506.6647144948799</v>
      </c>
      <c r="EQ261" s="114">
        <v>-1914.4272997032599</v>
      </c>
    </row>
    <row r="262" spans="1:147" x14ac:dyDescent="0.25">
      <c r="A262" s="110" t="s">
        <v>172</v>
      </c>
      <c r="B262" s="110">
        <v>5436</v>
      </c>
      <c r="C262" s="110"/>
      <c r="D262" s="185" t="s">
        <v>465</v>
      </c>
      <c r="E262" s="185" t="s">
        <v>465</v>
      </c>
      <c r="F262" s="185">
        <v>228.923370327848</v>
      </c>
      <c r="G262" s="185">
        <v>149.989425441538</v>
      </c>
      <c r="H262" s="185">
        <v>-50.923688449954497</v>
      </c>
      <c r="I262" s="185">
        <v>100</v>
      </c>
      <c r="J262" s="185">
        <v>69.925580655248893</v>
      </c>
      <c r="K262" s="185">
        <v>100</v>
      </c>
      <c r="L262" s="185">
        <v>100</v>
      </c>
      <c r="M262" s="185">
        <v>-1.30595627602617</v>
      </c>
      <c r="N262" s="185">
        <v>-4.4959059072238903</v>
      </c>
      <c r="O262" s="185">
        <v>9.4075665032274607</v>
      </c>
      <c r="P262" s="185">
        <v>20.667503991522299</v>
      </c>
      <c r="Q262" s="185">
        <v>-5.2302228105234398</v>
      </c>
      <c r="R262" s="185">
        <v>0.74753869057092803</v>
      </c>
      <c r="S262" s="185">
        <v>5.3738552976110796</v>
      </c>
      <c r="T262" s="185">
        <v>8.2246693900095895</v>
      </c>
      <c r="U262" s="185">
        <v>11.198770654840001</v>
      </c>
      <c r="V262" s="186">
        <v>0</v>
      </c>
      <c r="W262" s="186">
        <v>0</v>
      </c>
      <c r="X262" s="186">
        <v>4.3393883032399998</v>
      </c>
      <c r="Y262" s="186">
        <v>14.798695907401299</v>
      </c>
      <c r="Z262" s="186">
        <v>8.8923362780853807</v>
      </c>
      <c r="AA262" s="186">
        <v>0</v>
      </c>
      <c r="AB262" s="186">
        <v>7.5114817683630601</v>
      </c>
      <c r="AC262" s="186">
        <v>0</v>
      </c>
      <c r="AD262" s="186">
        <v>0</v>
      </c>
      <c r="AE262" s="186">
        <v>174.91831194066</v>
      </c>
      <c r="AF262" s="186">
        <v>154.81590230009999</v>
      </c>
      <c r="AG262" s="186">
        <v>171.65905518337999</v>
      </c>
      <c r="AH262" s="186">
        <v>150.012304844357</v>
      </c>
      <c r="AI262" s="186">
        <v>177.419842581994</v>
      </c>
      <c r="AJ262" s="186">
        <v>153.01173134262501</v>
      </c>
      <c r="AK262" s="186">
        <v>153.81633341407101</v>
      </c>
      <c r="AL262" s="186">
        <v>210.457988074795</v>
      </c>
      <c r="AM262" s="186">
        <v>197.84204190627599</v>
      </c>
      <c r="AN262" s="186">
        <v>1.73680683080667</v>
      </c>
      <c r="AO262" s="186">
        <v>1.2310924406500301</v>
      </c>
      <c r="AP262" s="186">
        <v>1.34363450235173</v>
      </c>
      <c r="AQ262" s="186">
        <v>1.1846554311100099</v>
      </c>
      <c r="AR262" s="186">
        <v>1.30028916919417</v>
      </c>
      <c r="AS262" s="186">
        <v>1.1459850084540699</v>
      </c>
      <c r="AT262" s="186">
        <v>0.54671956140739897</v>
      </c>
      <c r="AU262" s="186">
        <v>0.242720901511706</v>
      </c>
      <c r="AV262" s="186">
        <v>0.29919823919222099</v>
      </c>
      <c r="AW262" s="186">
        <v>7.6043150445484198</v>
      </c>
      <c r="AX262" s="186">
        <v>5.8808554845819598</v>
      </c>
      <c r="AY262" s="186">
        <v>6.6384152890957697</v>
      </c>
      <c r="AZ262" s="186">
        <v>5.6294589217928603</v>
      </c>
      <c r="BA262" s="186">
        <v>7.1878818709799299</v>
      </c>
      <c r="BB262" s="186">
        <v>5.7513934821759198</v>
      </c>
      <c r="BC262" s="186">
        <v>4.9260288117540298</v>
      </c>
      <c r="BD262" s="186">
        <v>4.5787618728785304</v>
      </c>
      <c r="BE262" s="186">
        <v>4.6105443906279104</v>
      </c>
      <c r="BF262" s="187">
        <v>93.306680564289096</v>
      </c>
      <c r="BG262" s="187">
        <v>91.620650231467494</v>
      </c>
      <c r="BH262" s="187">
        <v>104.289193517936</v>
      </c>
      <c r="BI262" s="187">
        <v>119.36412689468</v>
      </c>
      <c r="BJ262" s="187">
        <v>89.994558270151899</v>
      </c>
      <c r="BK262" s="187">
        <v>96.285450458947906</v>
      </c>
      <c r="BL262" s="187">
        <v>101.004525344754</v>
      </c>
      <c r="BM262" s="187">
        <v>104.04596938428701</v>
      </c>
      <c r="BN262" s="187">
        <v>107.39688192732601</v>
      </c>
      <c r="BO262" s="186">
        <v>164.152474970463</v>
      </c>
      <c r="BP262" s="186">
        <v>-90.6548335049836</v>
      </c>
      <c r="BQ262" s="186">
        <v>32.222658637629301</v>
      </c>
      <c r="BR262" s="186">
        <v>117.350342273308</v>
      </c>
      <c r="BS262" s="186">
        <v>72.231474623675595</v>
      </c>
      <c r="BT262" s="186">
        <v>78.772867776616593</v>
      </c>
      <c r="BU262" s="186">
        <v>89.717241829984602</v>
      </c>
      <c r="BV262" s="186">
        <v>105.443364349775</v>
      </c>
      <c r="BW262" s="186">
        <v>137.61916531047299</v>
      </c>
      <c r="BX262" s="186">
        <v>4.5912030409668301</v>
      </c>
      <c r="BY262" s="186">
        <v>-1.4853484364690499</v>
      </c>
      <c r="BZ262" s="186">
        <v>0.31123664350229802</v>
      </c>
      <c r="CA262" s="186">
        <v>4.6047034503815301</v>
      </c>
      <c r="CB262" s="186">
        <v>4.2633202776074599</v>
      </c>
      <c r="CC262" s="186">
        <v>4.4511427921280502</v>
      </c>
      <c r="CD262" s="186">
        <v>6.5003300376153703</v>
      </c>
      <c r="CE262" s="186">
        <v>6.3350839662234897</v>
      </c>
      <c r="CF262" s="186">
        <v>4.2845908740745804</v>
      </c>
      <c r="CG262" s="186">
        <v>2.84801532331897</v>
      </c>
      <c r="CH262" s="186">
        <v>1.5888335832156499</v>
      </c>
      <c r="CI262" s="186">
        <v>0.95961157735295499</v>
      </c>
      <c r="CJ262" s="186">
        <v>3.9507916996027999</v>
      </c>
      <c r="CK262" s="186">
        <v>5.8071249437656904</v>
      </c>
      <c r="CL262" s="186">
        <v>5.5836304878959604</v>
      </c>
      <c r="CM262" s="186">
        <v>7.1917717852052103</v>
      </c>
      <c r="CN262" s="186">
        <v>6.3273181548197099</v>
      </c>
      <c r="CO262" s="186">
        <v>3.4637442179554001</v>
      </c>
      <c r="CP262" s="113">
        <v>200.56321621235901</v>
      </c>
      <c r="CQ262" s="113">
        <v>184.989531749815</v>
      </c>
      <c r="CR262" s="113">
        <v>177.17177486965801</v>
      </c>
      <c r="CS262" s="113">
        <v>164.530891138908</v>
      </c>
      <c r="CT262" s="113">
        <v>164.777151748676</v>
      </c>
      <c r="CU262" s="113">
        <v>160.672361370044</v>
      </c>
      <c r="CV262" s="113">
        <v>160.46918886629601</v>
      </c>
      <c r="CW262" s="113">
        <v>168.66227299310901</v>
      </c>
      <c r="CX262" s="113">
        <v>178.653245788791</v>
      </c>
      <c r="CY262" s="186">
        <v>4.1970673969072596</v>
      </c>
      <c r="CZ262" s="186">
        <v>3.1928344332198799</v>
      </c>
      <c r="DA262" s="186">
        <v>2.3705946766458701</v>
      </c>
      <c r="DB262" s="186">
        <v>1.54998507441796</v>
      </c>
      <c r="DC262" s="186">
        <v>1.3423092179794101</v>
      </c>
      <c r="DD262" s="186">
        <v>1.23676228221995</v>
      </c>
      <c r="DE262" s="186">
        <v>1.09507484028985</v>
      </c>
      <c r="DF262" s="186">
        <v>0.87732988880740603</v>
      </c>
      <c r="DG262" s="186">
        <v>0.692628918129777</v>
      </c>
      <c r="DH262" s="186">
        <v>10.6687912275705</v>
      </c>
      <c r="DI262" s="186">
        <v>8.8980121453909504</v>
      </c>
      <c r="DJ262" s="186">
        <v>7.8917992591691402</v>
      </c>
      <c r="DK262" s="186">
        <v>6.6114579910000701</v>
      </c>
      <c r="DL262" s="186">
        <v>6.5180248009454198</v>
      </c>
      <c r="DM262" s="186">
        <v>6.18057494884384</v>
      </c>
      <c r="DN262" s="186">
        <v>5.9830829277208899</v>
      </c>
      <c r="DO262" s="186">
        <v>5.5806660262826702</v>
      </c>
      <c r="DP262" s="186">
        <v>5.3702066600682503</v>
      </c>
      <c r="DQ262" s="187">
        <v>98.154190050148799</v>
      </c>
      <c r="DR262" s="187">
        <v>93.291826799442106</v>
      </c>
      <c r="DS262" s="187">
        <v>95.048028203904906</v>
      </c>
      <c r="DT262" s="187">
        <v>99.545307430621406</v>
      </c>
      <c r="DU262" s="187">
        <v>99.095854079573002</v>
      </c>
      <c r="DV262" s="187">
        <v>99.509745461921597</v>
      </c>
      <c r="DW262" s="187">
        <v>101.638743775789</v>
      </c>
      <c r="DX262" s="187">
        <v>101.658815514895</v>
      </c>
      <c r="DY262" s="187">
        <v>99.608551473439903</v>
      </c>
      <c r="DZ262" s="113">
        <v>317</v>
      </c>
      <c r="EA262" s="113">
        <v>326</v>
      </c>
      <c r="EB262" s="113">
        <v>345</v>
      </c>
      <c r="EC262" s="113">
        <v>350</v>
      </c>
      <c r="ED262" s="113">
        <v>366</v>
      </c>
      <c r="EE262" s="113">
        <v>448</v>
      </c>
      <c r="EF262" s="113">
        <v>447</v>
      </c>
      <c r="EG262" s="113">
        <v>461</v>
      </c>
      <c r="EH262" s="113">
        <v>458</v>
      </c>
      <c r="EI262" s="112">
        <v>3569.2902208201899</v>
      </c>
      <c r="EJ262" s="112">
        <v>3770.3159509202501</v>
      </c>
      <c r="EK262" s="112">
        <v>3269.7420289855099</v>
      </c>
      <c r="EL262" s="112">
        <v>2775.8257142857101</v>
      </c>
      <c r="EM262" s="112">
        <v>3478.6912568306002</v>
      </c>
      <c r="EN262" s="112">
        <v>2805.796875</v>
      </c>
      <c r="EO262" s="112">
        <v>2924.0380313199098</v>
      </c>
      <c r="EP262" s="112">
        <v>2370.8047722342699</v>
      </c>
      <c r="EQ262" s="114">
        <v>1848.5131004366799</v>
      </c>
    </row>
    <row r="263" spans="1:147" x14ac:dyDescent="0.25">
      <c r="A263" s="110" t="s">
        <v>171</v>
      </c>
      <c r="B263" s="110">
        <v>5646</v>
      </c>
      <c r="C263" s="110"/>
      <c r="D263" s="185">
        <v>100</v>
      </c>
      <c r="E263" s="185">
        <v>63.755753628100301</v>
      </c>
      <c r="F263" s="185">
        <v>33.878320298985699</v>
      </c>
      <c r="G263" s="185">
        <v>49.728837163008997</v>
      </c>
      <c r="H263" s="185">
        <v>10.6474154472349</v>
      </c>
      <c r="I263" s="185">
        <v>100</v>
      </c>
      <c r="J263" s="185">
        <v>9.65746902790716</v>
      </c>
      <c r="K263" s="185">
        <v>549.83033728880105</v>
      </c>
      <c r="L263" s="185">
        <v>849.373862998611</v>
      </c>
      <c r="M263" s="185">
        <v>11.4818244886937</v>
      </c>
      <c r="N263" s="185">
        <v>20.926544138832998</v>
      </c>
      <c r="O263" s="185">
        <v>11.367328353193001</v>
      </c>
      <c r="P263" s="185">
        <v>11.720688155646499</v>
      </c>
      <c r="Q263" s="185">
        <v>3.1788248094771001</v>
      </c>
      <c r="R263" s="185">
        <v>6.5006417990870498</v>
      </c>
      <c r="S263" s="185">
        <v>2.02418140218409</v>
      </c>
      <c r="T263" s="185">
        <v>3.99053836016529</v>
      </c>
      <c r="U263" s="185">
        <v>18.680117027497701</v>
      </c>
      <c r="V263" s="186">
        <v>7.1243747214438402</v>
      </c>
      <c r="W263" s="186">
        <v>29.850380281238898</v>
      </c>
      <c r="X263" s="186">
        <v>28.892327331828501</v>
      </c>
      <c r="Y263" s="186">
        <v>22.665477258216502</v>
      </c>
      <c r="Z263" s="186">
        <v>23.803618794297801</v>
      </c>
      <c r="AA263" s="186">
        <v>12.7212740877412</v>
      </c>
      <c r="AB263" s="186">
        <v>19.030470732883501</v>
      </c>
      <c r="AC263" s="186">
        <v>7.5745267665309699</v>
      </c>
      <c r="AD263" s="186">
        <v>3.72995546650847</v>
      </c>
      <c r="AE263" s="186">
        <v>78.192555621329305</v>
      </c>
      <c r="AF263" s="186">
        <v>103.13101260448499</v>
      </c>
      <c r="AG263" s="186">
        <v>147.147841758825</v>
      </c>
      <c r="AH263" s="186">
        <v>119.729861309494</v>
      </c>
      <c r="AI263" s="186">
        <v>156.93108526637701</v>
      </c>
      <c r="AJ263" s="186">
        <v>153.32728548185599</v>
      </c>
      <c r="AK263" s="186">
        <v>204.81883924473999</v>
      </c>
      <c r="AL263" s="186">
        <v>141.547835615483</v>
      </c>
      <c r="AM263" s="186">
        <v>125.885635882602</v>
      </c>
      <c r="AN263" s="186">
        <v>0.73630553079999495</v>
      </c>
      <c r="AO263" s="186">
        <v>0.67949640846331305</v>
      </c>
      <c r="AP263" s="186">
        <v>1.15385644783473</v>
      </c>
      <c r="AQ263" s="186">
        <v>1.01246353386815</v>
      </c>
      <c r="AR263" s="186">
        <v>1.27437896011574</v>
      </c>
      <c r="AS263" s="186">
        <v>1.0022648932646601</v>
      </c>
      <c r="AT263" s="186">
        <v>1.3772481996069399</v>
      </c>
      <c r="AU263" s="186">
        <v>1.0281290893370101</v>
      </c>
      <c r="AV263" s="186">
        <v>0.68292109458571504</v>
      </c>
      <c r="AW263" s="186">
        <v>3.8281647447552101</v>
      </c>
      <c r="AX263" s="186">
        <v>4.6447834291759698</v>
      </c>
      <c r="AY263" s="186">
        <v>5.6557535603420996</v>
      </c>
      <c r="AZ263" s="186">
        <v>6.9887818667018102</v>
      </c>
      <c r="BA263" s="186">
        <v>6.7971311141492601</v>
      </c>
      <c r="BB263" s="186">
        <v>7.8318224903895999</v>
      </c>
      <c r="BC263" s="186">
        <v>19.732670120708502</v>
      </c>
      <c r="BD263" s="186">
        <v>18.9613400324839</v>
      </c>
      <c r="BE263" s="186">
        <v>5.2540584467986902</v>
      </c>
      <c r="BF263" s="187">
        <v>109.158347105793</v>
      </c>
      <c r="BG263" s="187">
        <v>120.425716854269</v>
      </c>
      <c r="BH263" s="187">
        <v>107.37151713634</v>
      </c>
      <c r="BI263" s="187">
        <v>106.094456378332</v>
      </c>
      <c r="BJ263" s="187">
        <v>97.709754234415897</v>
      </c>
      <c r="BK263" s="187">
        <v>99.672162353298106</v>
      </c>
      <c r="BL263" s="187">
        <v>85.961432018219796</v>
      </c>
      <c r="BM263" s="187">
        <v>87.763432278196404</v>
      </c>
      <c r="BN263" s="187">
        <v>116.426607909602</v>
      </c>
      <c r="BO263" s="186">
        <v>110.715057060373</v>
      </c>
      <c r="BP263" s="186">
        <v>78.820708457703404</v>
      </c>
      <c r="BQ263" s="186">
        <v>81.853564459695406</v>
      </c>
      <c r="BR263" s="186">
        <v>74.813596168912696</v>
      </c>
      <c r="BS263" s="186">
        <v>56.1986536194023</v>
      </c>
      <c r="BT263" s="186">
        <v>48.676892574971099</v>
      </c>
      <c r="BU263" s="186">
        <v>35.339588468484401</v>
      </c>
      <c r="BV263" s="186">
        <v>42.339485577265698</v>
      </c>
      <c r="BW263" s="186">
        <v>85.605014736600694</v>
      </c>
      <c r="BX263" s="186">
        <v>10.8873947356148</v>
      </c>
      <c r="BY263" s="186">
        <v>12.411875329674601</v>
      </c>
      <c r="BZ263" s="186">
        <v>13.127206100518</v>
      </c>
      <c r="CA263" s="186">
        <v>13.2768277675306</v>
      </c>
      <c r="CB263" s="186">
        <v>12.0134049160497</v>
      </c>
      <c r="CC263" s="186">
        <v>10.9291953267659</v>
      </c>
      <c r="CD263" s="186">
        <v>7.0291745527243599</v>
      </c>
      <c r="CE263" s="186">
        <v>5.6502819768550596</v>
      </c>
      <c r="CF263" s="186">
        <v>7.4201851097643896</v>
      </c>
      <c r="CG263" s="186">
        <v>14.0011671036418</v>
      </c>
      <c r="CH263" s="186">
        <v>18.687893705508699</v>
      </c>
      <c r="CI263" s="186">
        <v>19.169929922885402</v>
      </c>
      <c r="CJ263" s="186">
        <v>20.417687240505099</v>
      </c>
      <c r="CK263" s="186">
        <v>22.6647072370247</v>
      </c>
      <c r="CL263" s="186">
        <v>23.481667838882899</v>
      </c>
      <c r="CM263" s="186">
        <v>21.273787836111499</v>
      </c>
      <c r="CN263" s="186">
        <v>17.092736206918001</v>
      </c>
      <c r="CO263" s="186">
        <v>13.429510242987501</v>
      </c>
      <c r="CP263" s="113">
        <v>51.272659054818803</v>
      </c>
      <c r="CQ263" s="113">
        <v>66.460883782665505</v>
      </c>
      <c r="CR263" s="113">
        <v>84.537527173590803</v>
      </c>
      <c r="CS263" s="113">
        <v>97.749508827886999</v>
      </c>
      <c r="CT263" s="113">
        <v>118.326555520833</v>
      </c>
      <c r="CU263" s="113">
        <v>134.824733414104</v>
      </c>
      <c r="CV263" s="113">
        <v>155.18804076610101</v>
      </c>
      <c r="CW263" s="113">
        <v>153.31984005224101</v>
      </c>
      <c r="CX263" s="113">
        <v>153.86293874531401</v>
      </c>
      <c r="CY263" s="186">
        <v>0.35434279320120599</v>
      </c>
      <c r="CZ263" s="186">
        <v>0.45358630434026798</v>
      </c>
      <c r="DA263" s="186">
        <v>0.59910631215117705</v>
      </c>
      <c r="DB263" s="186">
        <v>0.75407216466104998</v>
      </c>
      <c r="DC263" s="186">
        <v>0.95168404356692304</v>
      </c>
      <c r="DD263" s="186">
        <v>1.01030339118438</v>
      </c>
      <c r="DE263" s="186">
        <v>1.1531981355402501</v>
      </c>
      <c r="DF263" s="186">
        <v>1.1243855997815699</v>
      </c>
      <c r="DG263" s="186">
        <v>1.04518358932572</v>
      </c>
      <c r="DH263" s="186">
        <v>5.3412472207812698</v>
      </c>
      <c r="DI263" s="186">
        <v>4.9413831621774502</v>
      </c>
      <c r="DJ263" s="186">
        <v>4.7953700441000997</v>
      </c>
      <c r="DK263" s="186">
        <v>5.0528930340166998</v>
      </c>
      <c r="DL263" s="186">
        <v>5.5395755806390303</v>
      </c>
      <c r="DM263" s="186">
        <v>6.4174238430085397</v>
      </c>
      <c r="DN263" s="186">
        <v>9.3569282038822994</v>
      </c>
      <c r="DO263" s="186">
        <v>12.1429213657466</v>
      </c>
      <c r="DP263" s="186">
        <v>11.6061992843489</v>
      </c>
      <c r="DQ263" s="187">
        <v>106.27047933336701</v>
      </c>
      <c r="DR263" s="187">
        <v>108.606026787811</v>
      </c>
      <c r="DS263" s="187">
        <v>109.806780261979</v>
      </c>
      <c r="DT263" s="187">
        <v>109.863557797654</v>
      </c>
      <c r="DU263" s="187">
        <v>108.021122935713</v>
      </c>
      <c r="DV263" s="187">
        <v>105.844830808501</v>
      </c>
      <c r="DW263" s="187">
        <v>98.839080132715395</v>
      </c>
      <c r="DX263" s="187">
        <v>94.905245559203905</v>
      </c>
      <c r="DY263" s="187">
        <v>96.954813561771303</v>
      </c>
      <c r="DZ263" s="113">
        <v>5437</v>
      </c>
      <c r="EA263" s="113">
        <v>5447</v>
      </c>
      <c r="EB263" s="113">
        <v>5604</v>
      </c>
      <c r="EC263" s="113">
        <v>5661</v>
      </c>
      <c r="ED263" s="113">
        <v>5695</v>
      </c>
      <c r="EE263" s="113">
        <v>5684</v>
      </c>
      <c r="EF263" s="113">
        <v>5774</v>
      </c>
      <c r="EG263" s="113">
        <v>5865</v>
      </c>
      <c r="EH263" s="113">
        <v>5866</v>
      </c>
      <c r="EI263" s="112">
        <v>-1921.9847342284299</v>
      </c>
      <c r="EJ263" s="112">
        <v>-994.06700936295204</v>
      </c>
      <c r="EK263" s="112">
        <v>326.553890078515</v>
      </c>
      <c r="EL263" s="112">
        <v>1240.1478537360899</v>
      </c>
      <c r="EM263" s="112">
        <v>2929.6481123792801</v>
      </c>
      <c r="EN263" s="112">
        <v>2180.1133004926101</v>
      </c>
      <c r="EO263" s="112">
        <v>3357.4007620367202</v>
      </c>
      <c r="EP263" s="112">
        <v>3039.6606990622299</v>
      </c>
      <c r="EQ263" s="114">
        <v>1650.9444255029</v>
      </c>
    </row>
    <row r="264" spans="1:147" x14ac:dyDescent="0.25">
      <c r="A264" s="110" t="s">
        <v>170</v>
      </c>
      <c r="B264" s="110">
        <v>5648</v>
      </c>
      <c r="C264" s="110"/>
      <c r="D264" s="185">
        <v>-52.425385985713802</v>
      </c>
      <c r="E264" s="185">
        <v>-62.531554920225098</v>
      </c>
      <c r="F264" s="185">
        <v>50.635837043387902</v>
      </c>
      <c r="G264" s="185">
        <v>53.9337214114543</v>
      </c>
      <c r="H264" s="185">
        <v>-49.821377227213603</v>
      </c>
      <c r="I264" s="185">
        <v>59.6197788740783</v>
      </c>
      <c r="J264" s="185">
        <v>-13.688636445718799</v>
      </c>
      <c r="K264" s="185">
        <v>2.5840624528768901</v>
      </c>
      <c r="L264" s="185">
        <v>83.992197953625706</v>
      </c>
      <c r="M264" s="185">
        <v>-7.3610290527842199</v>
      </c>
      <c r="N264" s="185">
        <v>-28.399206938459699</v>
      </c>
      <c r="O264" s="185">
        <v>19.542622664175202</v>
      </c>
      <c r="P264" s="185">
        <v>7.5967692845657604</v>
      </c>
      <c r="Q264" s="185">
        <v>-1.3235807338018699</v>
      </c>
      <c r="R264" s="185">
        <v>2.4594147528321799</v>
      </c>
      <c r="S264" s="185">
        <v>-2.0424050452679401</v>
      </c>
      <c r="T264" s="185">
        <v>0.38008918061579899</v>
      </c>
      <c r="U264" s="185">
        <v>4.9445227195386403</v>
      </c>
      <c r="V264" s="186">
        <v>11.698764584818999</v>
      </c>
      <c r="W264" s="186">
        <v>26.269934318304401</v>
      </c>
      <c r="X264" s="186">
        <v>32.418191453759199</v>
      </c>
      <c r="Y264" s="186">
        <v>13.227125706648</v>
      </c>
      <c r="Z264" s="186">
        <v>2.5549599283490201</v>
      </c>
      <c r="AA264" s="186">
        <v>4.0638087439206299</v>
      </c>
      <c r="AB264" s="186">
        <v>12.841183459543499</v>
      </c>
      <c r="AC264" s="186">
        <v>12.8655201364348</v>
      </c>
      <c r="AD264" s="186">
        <v>6.5180844383022398</v>
      </c>
      <c r="AE264" s="186">
        <v>0</v>
      </c>
      <c r="AF264" s="186">
        <v>0</v>
      </c>
      <c r="AG264" s="186">
        <v>44.0528580831512</v>
      </c>
      <c r="AH264" s="186">
        <v>47.290988809866299</v>
      </c>
      <c r="AI264" s="186">
        <v>41.9627082992385</v>
      </c>
      <c r="AJ264" s="186">
        <v>61.347948586131302</v>
      </c>
      <c r="AK264" s="186">
        <v>39.734863112671398</v>
      </c>
      <c r="AL264" s="186">
        <v>40.002369180317103</v>
      </c>
      <c r="AM264" s="186">
        <v>36.969039392244397</v>
      </c>
      <c r="AN264" s="186">
        <v>5.2434893298530801E-2</v>
      </c>
      <c r="AO264" s="186">
        <v>-5.2748191425710501E-2</v>
      </c>
      <c r="AP264" s="186">
        <v>0.594294935127892</v>
      </c>
      <c r="AQ264" s="186">
        <v>0.51601802835745403</v>
      </c>
      <c r="AR264" s="186">
        <v>0.444777781900769</v>
      </c>
      <c r="AS264" s="186">
        <v>0.42440024138160198</v>
      </c>
      <c r="AT264" s="186">
        <v>0.35968865634101499</v>
      </c>
      <c r="AU264" s="186">
        <v>0.34166986907299901</v>
      </c>
      <c r="AV264" s="186">
        <v>0.30708877864498801</v>
      </c>
      <c r="AW264" s="186">
        <v>7.4042521063903494E-2</v>
      </c>
      <c r="AX264" s="186">
        <v>-2.9100228535735798E-2</v>
      </c>
      <c r="AY264" s="186">
        <v>5.9038101122756403</v>
      </c>
      <c r="AZ264" s="186">
        <v>5.3389720638749703</v>
      </c>
      <c r="BA264" s="186">
        <v>5.3221464142661903</v>
      </c>
      <c r="BB264" s="186">
        <v>3.00101408199912</v>
      </c>
      <c r="BC264" s="186">
        <v>5.1275380596628102</v>
      </c>
      <c r="BD264" s="186">
        <v>5.1651786128685302</v>
      </c>
      <c r="BE264" s="186">
        <v>3.6668236490174801</v>
      </c>
      <c r="BF264" s="187">
        <v>93.124928396519493</v>
      </c>
      <c r="BG264" s="187">
        <v>77.867759106994697</v>
      </c>
      <c r="BH264" s="187">
        <v>116.595106485827</v>
      </c>
      <c r="BI264" s="187">
        <v>102.852952611169</v>
      </c>
      <c r="BJ264" s="187">
        <v>94.161116342514802</v>
      </c>
      <c r="BK264" s="187">
        <v>99.882940073912494</v>
      </c>
      <c r="BL264" s="187">
        <v>93.623968905519504</v>
      </c>
      <c r="BM264" s="187">
        <v>95.745621134863995</v>
      </c>
      <c r="BN264" s="187">
        <v>101.61030575171</v>
      </c>
      <c r="BO264" s="186">
        <v>121.23857231094</v>
      </c>
      <c r="BP264" s="186">
        <v>20.899580454177102</v>
      </c>
      <c r="BQ264" s="186">
        <v>21.180795932933499</v>
      </c>
      <c r="BR264" s="186">
        <v>11.2623824383271</v>
      </c>
      <c r="BS264" s="186">
        <v>-5.2990660672190204</v>
      </c>
      <c r="BT264" s="186">
        <v>3.5290570270579602</v>
      </c>
      <c r="BU264" s="186">
        <v>33.676638495095197</v>
      </c>
      <c r="BV264" s="186">
        <v>11.5540740262594</v>
      </c>
      <c r="BW264" s="186">
        <v>10.518021616393399</v>
      </c>
      <c r="BX264" s="186">
        <v>11.2405021157428</v>
      </c>
      <c r="BY264" s="186">
        <v>3.4253299957546401</v>
      </c>
      <c r="BZ264" s="186">
        <v>4.7965814090115799</v>
      </c>
      <c r="CA264" s="186">
        <v>2.7014873615422901</v>
      </c>
      <c r="CB264" s="186">
        <v>-1.1809143551589301</v>
      </c>
      <c r="CC264" s="186">
        <v>0.72173020141736699</v>
      </c>
      <c r="CD264" s="186">
        <v>5.0470946894030604</v>
      </c>
      <c r="CE264" s="186">
        <v>1.1886525420593601</v>
      </c>
      <c r="CF264" s="186">
        <v>0.90938478354249097</v>
      </c>
      <c r="CG264" s="186">
        <v>9.5245105706750692</v>
      </c>
      <c r="CH264" s="186">
        <v>14.6101475045269</v>
      </c>
      <c r="CI264" s="186">
        <v>19.292457876777799</v>
      </c>
      <c r="CJ264" s="186">
        <v>19.848711993343201</v>
      </c>
      <c r="CK264" s="186">
        <v>18.112648981128299</v>
      </c>
      <c r="CL264" s="186">
        <v>17.123192213442699</v>
      </c>
      <c r="CM264" s="186">
        <v>13.652695687840099</v>
      </c>
      <c r="CN264" s="186">
        <v>9.4512155123975798</v>
      </c>
      <c r="CO264" s="186">
        <v>8.1867635712240396</v>
      </c>
      <c r="CP264" s="113">
        <v>0</v>
      </c>
      <c r="CQ264" s="113">
        <v>0</v>
      </c>
      <c r="CR264" s="113">
        <v>9.7945235800155199</v>
      </c>
      <c r="CS264" s="113">
        <v>18.986341462332</v>
      </c>
      <c r="CT264" s="113">
        <v>27.803394441682599</v>
      </c>
      <c r="CU264" s="113">
        <v>39.624356780992201</v>
      </c>
      <c r="CV264" s="113">
        <v>46.370407558237801</v>
      </c>
      <c r="CW264" s="113">
        <v>45.447747717529097</v>
      </c>
      <c r="CX264" s="113">
        <v>43.237897708004802</v>
      </c>
      <c r="CY264" s="186">
        <v>-3.4479230381888298E-2</v>
      </c>
      <c r="CZ264" s="186">
        <v>-3.0299742435378502E-2</v>
      </c>
      <c r="DA264" s="186">
        <v>0.108822503151427</v>
      </c>
      <c r="DB264" s="186">
        <v>0.218133175209512</v>
      </c>
      <c r="DC264" s="186">
        <v>0.32521147780616</v>
      </c>
      <c r="DD264" s="186">
        <v>0.39750931738565898</v>
      </c>
      <c r="DE264" s="186">
        <v>0.465479620568929</v>
      </c>
      <c r="DF264" s="186">
        <v>0.41337340155282898</v>
      </c>
      <c r="DG264" s="186">
        <v>0.37182010795022502</v>
      </c>
      <c r="DH264" s="186">
        <v>5.3065365110565601</v>
      </c>
      <c r="DI264" s="186">
        <v>2.7502511347805401</v>
      </c>
      <c r="DJ264" s="186">
        <v>2.0616862508460798</v>
      </c>
      <c r="DK264" s="186">
        <v>2.3846603038164602</v>
      </c>
      <c r="DL264" s="186">
        <v>3.47301911078883</v>
      </c>
      <c r="DM264" s="186">
        <v>4.04943765070513</v>
      </c>
      <c r="DN264" s="186">
        <v>4.9809261787244496</v>
      </c>
      <c r="DO264" s="186">
        <v>4.8394457836286202</v>
      </c>
      <c r="DP264" s="186">
        <v>4.4912213164952801</v>
      </c>
      <c r="DQ264" s="187">
        <v>106.26934556146099</v>
      </c>
      <c r="DR264" s="187">
        <v>100.64896349967201</v>
      </c>
      <c r="DS264" s="187">
        <v>102.926951909712</v>
      </c>
      <c r="DT264" s="187">
        <v>100.537837449408</v>
      </c>
      <c r="DU264" s="187">
        <v>95.850881803542407</v>
      </c>
      <c r="DV264" s="187">
        <v>97.153218214787501</v>
      </c>
      <c r="DW264" s="187">
        <v>100.53448973594</v>
      </c>
      <c r="DX264" s="187">
        <v>96.864102333210795</v>
      </c>
      <c r="DY264" s="187">
        <v>96.889820836977506</v>
      </c>
      <c r="DZ264" s="113">
        <v>3378</v>
      </c>
      <c r="EA264" s="113">
        <v>3463</v>
      </c>
      <c r="EB264" s="113">
        <v>3898</v>
      </c>
      <c r="EC264" s="113">
        <v>4148</v>
      </c>
      <c r="ED264" s="113">
        <v>4524</v>
      </c>
      <c r="EE264" s="113">
        <v>4669</v>
      </c>
      <c r="EF264" s="113">
        <v>4717</v>
      </c>
      <c r="EG264" s="113">
        <v>4909</v>
      </c>
      <c r="EH264" s="113">
        <v>4932</v>
      </c>
      <c r="EI264" s="112">
        <v>-9730.8940201302503</v>
      </c>
      <c r="EJ264" s="112">
        <v>-6239.4556742708601</v>
      </c>
      <c r="EK264" s="112">
        <v>-4361.8917393535103</v>
      </c>
      <c r="EL264" s="112">
        <v>-3674.7104628736702</v>
      </c>
      <c r="EM264" s="112">
        <v>-3138.0329354553501</v>
      </c>
      <c r="EN264" s="112">
        <v>-3022.2687941743402</v>
      </c>
      <c r="EO264" s="112">
        <v>-1904.2119991520001</v>
      </c>
      <c r="EP264" s="112">
        <v>-951.39580362599304</v>
      </c>
      <c r="EQ264" s="114">
        <v>-902.37550689375496</v>
      </c>
    </row>
    <row r="265" spans="1:147" x14ac:dyDescent="0.25">
      <c r="A265" s="110" t="s">
        <v>169</v>
      </c>
      <c r="B265" s="110">
        <v>5568</v>
      </c>
      <c r="C265" s="110"/>
      <c r="D265" s="185">
        <v>148.13743413832299</v>
      </c>
      <c r="E265" s="185">
        <v>268.18732381123903</v>
      </c>
      <c r="F265" s="185">
        <v>137.74944795767499</v>
      </c>
      <c r="G265" s="185">
        <v>57.433344201857899</v>
      </c>
      <c r="H265" s="185">
        <v>48.7502137137486</v>
      </c>
      <c r="I265" s="185">
        <v>77.153627668784196</v>
      </c>
      <c r="J265" s="185">
        <v>141.752307360148</v>
      </c>
      <c r="K265" s="185">
        <v>234.260645164187</v>
      </c>
      <c r="L265" s="185">
        <v>160.84716255249</v>
      </c>
      <c r="M265" s="185">
        <v>12.293235064075599</v>
      </c>
      <c r="N265" s="185">
        <v>16.8734530726976</v>
      </c>
      <c r="O265" s="185">
        <v>15.2760816965515</v>
      </c>
      <c r="P265" s="185">
        <v>13.619293937955</v>
      </c>
      <c r="Q265" s="185">
        <v>12.636181453676301</v>
      </c>
      <c r="R265" s="185">
        <v>12.5355584497373</v>
      </c>
      <c r="S265" s="185">
        <v>10.6513391747417</v>
      </c>
      <c r="T265" s="185">
        <v>13.860139361878099</v>
      </c>
      <c r="U265" s="185">
        <v>15.201626121751801</v>
      </c>
      <c r="V265" s="186">
        <v>9.4021013938461806</v>
      </c>
      <c r="W265" s="186">
        <v>7.4253374629670104</v>
      </c>
      <c r="X265" s="186">
        <v>12.0335228647173</v>
      </c>
      <c r="Y265" s="186">
        <v>22.033626793394799</v>
      </c>
      <c r="Z265" s="186">
        <v>23.832186392522299</v>
      </c>
      <c r="AA265" s="186">
        <v>17.6526133614603</v>
      </c>
      <c r="AB265" s="186">
        <v>9.5816609138366005</v>
      </c>
      <c r="AC265" s="186">
        <v>7.6305393495278002</v>
      </c>
      <c r="AD265" s="186">
        <v>12.8949166496697</v>
      </c>
      <c r="AE265" s="186">
        <v>83.435105459314499</v>
      </c>
      <c r="AF265" s="186">
        <v>68.016049378913493</v>
      </c>
      <c r="AG265" s="186">
        <v>64.557669669485506</v>
      </c>
      <c r="AH265" s="186">
        <v>72.123803644702804</v>
      </c>
      <c r="AI265" s="186">
        <v>87.291548685802795</v>
      </c>
      <c r="AJ265" s="186">
        <v>92.777488789931894</v>
      </c>
      <c r="AK265" s="186">
        <v>75.732375479079295</v>
      </c>
      <c r="AL265" s="186">
        <v>71.549214079880599</v>
      </c>
      <c r="AM265" s="186">
        <v>56.9400059045945</v>
      </c>
      <c r="AN265" s="186">
        <v>2.0207728890360901</v>
      </c>
      <c r="AO265" s="186">
        <v>1.1754437373981601</v>
      </c>
      <c r="AP265" s="186">
        <v>1.0180177104867201</v>
      </c>
      <c r="AQ265" s="186">
        <v>1.1650317894984401</v>
      </c>
      <c r="AR265" s="186">
        <v>0.63942515125719301</v>
      </c>
      <c r="AS265" s="186">
        <v>0.19982487119141801</v>
      </c>
      <c r="AT265" s="186">
        <v>-6.1040208005892299E-2</v>
      </c>
      <c r="AU265" s="186">
        <v>2.02533816164551E-2</v>
      </c>
      <c r="AV265" s="186">
        <v>-0.19413841536447901</v>
      </c>
      <c r="AW265" s="186">
        <v>13.0042580141698</v>
      </c>
      <c r="AX265" s="186">
        <v>10.2787114032568</v>
      </c>
      <c r="AY265" s="186">
        <v>9.0078166926296408</v>
      </c>
      <c r="AZ265" s="186">
        <v>11.6836793526869</v>
      </c>
      <c r="BA265" s="186">
        <v>6.13640330610753</v>
      </c>
      <c r="BB265" s="186">
        <v>5.33535335369056</v>
      </c>
      <c r="BC265" s="186">
        <v>4.2405447223355504</v>
      </c>
      <c r="BD265" s="186">
        <v>5.4994967799123202</v>
      </c>
      <c r="BE265" s="186">
        <v>4.4776905344782598</v>
      </c>
      <c r="BF265" s="187">
        <v>101.327132515907</v>
      </c>
      <c r="BG265" s="187">
        <v>108.40405900752</v>
      </c>
      <c r="BH265" s="187">
        <v>107.85890594040301</v>
      </c>
      <c r="BI265" s="187">
        <v>103.199864896702</v>
      </c>
      <c r="BJ265" s="187">
        <v>107.688067094258</v>
      </c>
      <c r="BK265" s="187">
        <v>107.991395544794</v>
      </c>
      <c r="BL265" s="187">
        <v>106.780286638421</v>
      </c>
      <c r="BM265" s="187">
        <v>109.147540661806</v>
      </c>
      <c r="BN265" s="187">
        <v>111.76905420883899</v>
      </c>
      <c r="BO265" s="186">
        <v>148.33600517361799</v>
      </c>
      <c r="BP265" s="186">
        <v>201.99217899245701</v>
      </c>
      <c r="BQ265" s="186">
        <v>182.961141388567</v>
      </c>
      <c r="BR265" s="186">
        <v>130.13685339967699</v>
      </c>
      <c r="BS265" s="186">
        <v>94.039263230166299</v>
      </c>
      <c r="BT265" s="186">
        <v>85.444817998694603</v>
      </c>
      <c r="BU265" s="186">
        <v>77.085773023764602</v>
      </c>
      <c r="BV265" s="186">
        <v>81.073606699854196</v>
      </c>
      <c r="BW265" s="186">
        <v>101.917269144109</v>
      </c>
      <c r="BX265" s="186">
        <v>14.1550365644122</v>
      </c>
      <c r="BY265" s="186">
        <v>14.153009818607099</v>
      </c>
      <c r="BZ265" s="186">
        <v>14.2984864386548</v>
      </c>
      <c r="CA265" s="186">
        <v>13.8159439425072</v>
      </c>
      <c r="CB265" s="186">
        <v>14.1559927800373</v>
      </c>
      <c r="CC265" s="186">
        <v>14.1941266630479</v>
      </c>
      <c r="CD265" s="186">
        <v>12.9076576438526</v>
      </c>
      <c r="CE265" s="186">
        <v>12.64484627637</v>
      </c>
      <c r="CF265" s="186">
        <v>13.005664029175399</v>
      </c>
      <c r="CG265" s="186">
        <v>11.427616945181599</v>
      </c>
      <c r="CH265" s="186">
        <v>8.8831562206514203</v>
      </c>
      <c r="CI265" s="186">
        <v>9.1114897860383302</v>
      </c>
      <c r="CJ265" s="186">
        <v>11.6297341119582</v>
      </c>
      <c r="CK265" s="186">
        <v>15.5533140025906</v>
      </c>
      <c r="CL265" s="186">
        <v>17.109233971969701</v>
      </c>
      <c r="CM265" s="186">
        <v>17.2610433921955</v>
      </c>
      <c r="CN265" s="186">
        <v>16.4142283157889</v>
      </c>
      <c r="CO265" s="186">
        <v>14.546880871508799</v>
      </c>
      <c r="CP265" s="113">
        <v>104.90995100203</v>
      </c>
      <c r="CQ265" s="113">
        <v>93.357835965763798</v>
      </c>
      <c r="CR265" s="113">
        <v>82.9312894673632</v>
      </c>
      <c r="CS265" s="113">
        <v>77.152276327662094</v>
      </c>
      <c r="CT265" s="113">
        <v>75.033597912934695</v>
      </c>
      <c r="CU265" s="113">
        <v>76.958147438199504</v>
      </c>
      <c r="CV265" s="113">
        <v>78.484569443815403</v>
      </c>
      <c r="CW265" s="113">
        <v>79.7529913062574</v>
      </c>
      <c r="CX265" s="113">
        <v>76.333061879008895</v>
      </c>
      <c r="CY265" s="186">
        <v>2.5759640592071</v>
      </c>
      <c r="CZ265" s="186">
        <v>2.1995762773919498</v>
      </c>
      <c r="DA265" s="186">
        <v>1.8081635278369701</v>
      </c>
      <c r="DB265" s="186">
        <v>1.5163200204010401</v>
      </c>
      <c r="DC265" s="186">
        <v>1.20027473207638</v>
      </c>
      <c r="DD265" s="186">
        <v>0.83907844900469297</v>
      </c>
      <c r="DE265" s="186">
        <v>0.58101893242960201</v>
      </c>
      <c r="DF265" s="186">
        <v>0.379672706016766</v>
      </c>
      <c r="DG265" s="186">
        <v>0.10972292300243899</v>
      </c>
      <c r="DH265" s="186">
        <v>11.2422557018928</v>
      </c>
      <c r="DI265" s="186">
        <v>11.0465639369583</v>
      </c>
      <c r="DJ265" s="186">
        <v>10.7272000541578</v>
      </c>
      <c r="DK265" s="186">
        <v>11.001775257921301</v>
      </c>
      <c r="DL265" s="186">
        <v>10.007890171698699</v>
      </c>
      <c r="DM265" s="186">
        <v>8.4841149070649209</v>
      </c>
      <c r="DN265" s="186">
        <v>7.2257897357360701</v>
      </c>
      <c r="DO265" s="186">
        <v>6.5210383285836597</v>
      </c>
      <c r="DP265" s="186">
        <v>5.1144457575307598</v>
      </c>
      <c r="DQ265" s="187">
        <v>105.807504002757</v>
      </c>
      <c r="DR265" s="187">
        <v>105.599075648577</v>
      </c>
      <c r="DS265" s="187">
        <v>105.681155221775</v>
      </c>
      <c r="DT265" s="187">
        <v>104.522516881301</v>
      </c>
      <c r="DU265" s="187">
        <v>105.64658377344099</v>
      </c>
      <c r="DV265" s="187">
        <v>107.00396503700701</v>
      </c>
      <c r="DW265" s="187">
        <v>106.681331043226</v>
      </c>
      <c r="DX265" s="187">
        <v>106.955853222431</v>
      </c>
      <c r="DY265" s="187">
        <v>108.69676418274599</v>
      </c>
      <c r="DZ265" s="113">
        <v>4684</v>
      </c>
      <c r="EA265" s="113">
        <v>4732</v>
      </c>
      <c r="EB265" s="113">
        <v>4763</v>
      </c>
      <c r="EC265" s="113">
        <v>4851</v>
      </c>
      <c r="ED265" s="113">
        <v>4919</v>
      </c>
      <c r="EE265" s="113">
        <v>4845</v>
      </c>
      <c r="EF265" s="113">
        <v>4888</v>
      </c>
      <c r="EG265" s="113">
        <v>4917</v>
      </c>
      <c r="EH265" s="113">
        <v>4948</v>
      </c>
      <c r="EI265" s="112">
        <v>1903.20089666951</v>
      </c>
      <c r="EJ265" s="112">
        <v>1295.37869822485</v>
      </c>
      <c r="EK265" s="112">
        <v>1058.82762964518</v>
      </c>
      <c r="EL265" s="112">
        <v>1575.6130694702099</v>
      </c>
      <c r="EM265" s="112">
        <v>2254.6141492173201</v>
      </c>
      <c r="EN265" s="112">
        <v>2489.3422084623298</v>
      </c>
      <c r="EO265" s="112">
        <v>2288.1479132569598</v>
      </c>
      <c r="EP265" s="112">
        <v>1827.0730119991899</v>
      </c>
      <c r="EQ265" s="114">
        <v>1477.0503233629699</v>
      </c>
    </row>
    <row r="266" spans="1:147" x14ac:dyDescent="0.25">
      <c r="A266" s="110" t="s">
        <v>168</v>
      </c>
      <c r="B266" s="110">
        <v>5437</v>
      </c>
      <c r="C266" s="110"/>
      <c r="D266" s="185">
        <v>294.90901538461497</v>
      </c>
      <c r="E266" s="185">
        <v>100</v>
      </c>
      <c r="F266" s="185">
        <v>100</v>
      </c>
      <c r="G266" s="185" t="s">
        <v>465</v>
      </c>
      <c r="H266" s="185" t="s">
        <v>465</v>
      </c>
      <c r="I266" s="185">
        <v>100</v>
      </c>
      <c r="J266" s="185">
        <v>100</v>
      </c>
      <c r="K266" s="185">
        <v>702.87753783901405</v>
      </c>
      <c r="L266" s="185">
        <v>665.99061794638897</v>
      </c>
      <c r="M266" s="185">
        <v>21.383381198139102</v>
      </c>
      <c r="N266" s="185">
        <v>8.5817250441606099</v>
      </c>
      <c r="O266" s="185">
        <v>21.867787677149799</v>
      </c>
      <c r="P266" s="185">
        <v>-6.9138902342654696</v>
      </c>
      <c r="Q266" s="185">
        <v>-2.6508854804425899</v>
      </c>
      <c r="R266" s="185">
        <v>8.7485420667745206</v>
      </c>
      <c r="S266" s="185">
        <v>4.31441296568239</v>
      </c>
      <c r="T266" s="185">
        <v>14.4066948175335</v>
      </c>
      <c r="U266" s="185">
        <v>2.9243707793595699</v>
      </c>
      <c r="V266" s="186">
        <v>8.4442167796993299</v>
      </c>
      <c r="W266" s="186">
        <v>0</v>
      </c>
      <c r="X266" s="186">
        <v>0</v>
      </c>
      <c r="Y266" s="186">
        <v>0</v>
      </c>
      <c r="Z266" s="186">
        <v>0</v>
      </c>
      <c r="AA266" s="186">
        <v>0</v>
      </c>
      <c r="AB266" s="186">
        <v>0</v>
      </c>
      <c r="AC266" s="186">
        <v>2.3386621697671601</v>
      </c>
      <c r="AD266" s="186">
        <v>0.45029279430542102</v>
      </c>
      <c r="AE266" s="186">
        <v>139.327974523644</v>
      </c>
      <c r="AF266" s="186">
        <v>146.561810910171</v>
      </c>
      <c r="AG266" s="186">
        <v>119.017263741731</v>
      </c>
      <c r="AH266" s="186">
        <v>133.25019988543801</v>
      </c>
      <c r="AI266" s="186">
        <v>121.6205242728</v>
      </c>
      <c r="AJ266" s="186">
        <v>109.983311394194</v>
      </c>
      <c r="AK266" s="186">
        <v>123.49294710839</v>
      </c>
      <c r="AL266" s="186">
        <v>111.80391536600099</v>
      </c>
      <c r="AM266" s="186">
        <v>74.069525134031394</v>
      </c>
      <c r="AN266" s="186">
        <v>0.84888204754616903</v>
      </c>
      <c r="AO266" s="186">
        <v>1.5318693664084999</v>
      </c>
      <c r="AP266" s="186">
        <v>0.86202319688126405</v>
      </c>
      <c r="AQ266" s="186">
        <v>0.86888805448514905</v>
      </c>
      <c r="AR266" s="186">
        <v>0.61825019565287198</v>
      </c>
      <c r="AS266" s="186">
        <v>0.41033621275054399</v>
      </c>
      <c r="AT266" s="186">
        <v>-6.4534729529559395E-2</v>
      </c>
      <c r="AU266" s="186">
        <v>0.406663873161141</v>
      </c>
      <c r="AV266" s="186">
        <v>0.123437569059912</v>
      </c>
      <c r="AW266" s="186">
        <v>4.5300752958517796</v>
      </c>
      <c r="AX266" s="186">
        <v>5.6805141752367403</v>
      </c>
      <c r="AY266" s="186">
        <v>4.1349979497788603</v>
      </c>
      <c r="AZ266" s="186">
        <v>4.93591589446679</v>
      </c>
      <c r="BA266" s="186">
        <v>4.4990505610849603</v>
      </c>
      <c r="BB266" s="186">
        <v>4.2183512507582401</v>
      </c>
      <c r="BC266" s="186">
        <v>3.9463014222081401</v>
      </c>
      <c r="BD266" s="186">
        <v>4.1012750763921897</v>
      </c>
      <c r="BE266" s="186">
        <v>2.7581963916847401</v>
      </c>
      <c r="BF266" s="187">
        <v>121.509891741609</v>
      </c>
      <c r="BG266" s="187">
        <v>104.63869857893999</v>
      </c>
      <c r="BH266" s="187">
        <v>122.842286751112</v>
      </c>
      <c r="BI266" s="187">
        <v>90.1055887512765</v>
      </c>
      <c r="BJ266" s="187">
        <v>93.868784613787597</v>
      </c>
      <c r="BK266" s="187">
        <v>105.197282887548</v>
      </c>
      <c r="BL266" s="187">
        <v>100.30448337409</v>
      </c>
      <c r="BM266" s="187">
        <v>111.997235133849</v>
      </c>
      <c r="BN266" s="187">
        <v>100.29045906063401</v>
      </c>
      <c r="BO266" s="186">
        <v>21.618688988580399</v>
      </c>
      <c r="BP266" s="186">
        <v>43.061945904266601</v>
      </c>
      <c r="BQ266" s="186">
        <v>659.65552419140499</v>
      </c>
      <c r="BR266" s="186">
        <v>690.85246329311701</v>
      </c>
      <c r="BS266" s="186">
        <v>617.13113076923105</v>
      </c>
      <c r="BT266" s="186">
        <v>100</v>
      </c>
      <c r="BU266" s="186">
        <v>100</v>
      </c>
      <c r="BV266" s="186">
        <v>980.50231850720195</v>
      </c>
      <c r="BW266" s="186">
        <v>1142.3883257775101</v>
      </c>
      <c r="BX266" s="186">
        <v>2.29309870561457</v>
      </c>
      <c r="BY266" s="186">
        <v>3.5250561034577901</v>
      </c>
      <c r="BZ266" s="186">
        <v>11.458191866192401</v>
      </c>
      <c r="CA266" s="186">
        <v>10.8430922038717</v>
      </c>
      <c r="CB266" s="186">
        <v>8.8780995210923894</v>
      </c>
      <c r="CC266" s="186">
        <v>6.4015264808917198</v>
      </c>
      <c r="CD266" s="186">
        <v>5.5889079245395399</v>
      </c>
      <c r="CE266" s="186">
        <v>3.9203030511695198</v>
      </c>
      <c r="CF266" s="186">
        <v>5.4493422125966804</v>
      </c>
      <c r="CG266" s="186">
        <v>10.000319265179099</v>
      </c>
      <c r="CH266" s="186">
        <v>8.0239893688715291</v>
      </c>
      <c r="CI266" s="186">
        <v>2.0727433394321699</v>
      </c>
      <c r="CJ266" s="186">
        <v>1.8660255057736099</v>
      </c>
      <c r="CK266" s="186">
        <v>1.55423548915563</v>
      </c>
      <c r="CL266" s="186">
        <v>0</v>
      </c>
      <c r="CM266" s="186">
        <v>0</v>
      </c>
      <c r="CN266" s="186">
        <v>0.45057253916359702</v>
      </c>
      <c r="CO266" s="186">
        <v>0.53473369353098898</v>
      </c>
      <c r="CP266" s="113">
        <v>194.960331219843</v>
      </c>
      <c r="CQ266" s="113">
        <v>177.981130467935</v>
      </c>
      <c r="CR266" s="113">
        <v>157.20221185580999</v>
      </c>
      <c r="CS266" s="113">
        <v>141.975738094451</v>
      </c>
      <c r="CT266" s="113">
        <v>131.44460846767399</v>
      </c>
      <c r="CU266" s="113">
        <v>125.423426702575</v>
      </c>
      <c r="CV266" s="113">
        <v>121.20132093608601</v>
      </c>
      <c r="CW266" s="113">
        <v>119.682391656318</v>
      </c>
      <c r="CX266" s="113">
        <v>104.972770265634</v>
      </c>
      <c r="CY266" s="186">
        <v>4.0844163272588601</v>
      </c>
      <c r="CZ266" s="186">
        <v>2.9954956228601701</v>
      </c>
      <c r="DA266" s="186">
        <v>1.8759851059111401</v>
      </c>
      <c r="DB266" s="186">
        <v>1.3094574536519299</v>
      </c>
      <c r="DC266" s="186">
        <v>0.937360412807273</v>
      </c>
      <c r="DD266" s="186">
        <v>0.84475059618244996</v>
      </c>
      <c r="DE266" s="186">
        <v>0.53840200947156602</v>
      </c>
      <c r="DF266" s="186">
        <v>0.44008865088237498</v>
      </c>
      <c r="DG266" s="186">
        <v>0.28235007544816698</v>
      </c>
      <c r="DH266" s="186">
        <v>10.733091356229201</v>
      </c>
      <c r="DI266" s="186">
        <v>9.19137217746683</v>
      </c>
      <c r="DJ266" s="186">
        <v>6.5393549652027998</v>
      </c>
      <c r="DK266" s="186">
        <v>5.4729143107760398</v>
      </c>
      <c r="DL266" s="186">
        <v>4.7286465309742001</v>
      </c>
      <c r="DM266" s="186">
        <v>4.6610915778691204</v>
      </c>
      <c r="DN266" s="186">
        <v>4.3332850855544001</v>
      </c>
      <c r="DO266" s="186">
        <v>4.3271732612268297</v>
      </c>
      <c r="DP266" s="186">
        <v>3.7975847899687198</v>
      </c>
      <c r="DQ266" s="187">
        <v>95.826216023320498</v>
      </c>
      <c r="DR266" s="187">
        <v>97.398656756210798</v>
      </c>
      <c r="DS266" s="187">
        <v>107.29017652581901</v>
      </c>
      <c r="DT266" s="187">
        <v>107.157746727166</v>
      </c>
      <c r="DU266" s="187">
        <v>105.359438014151</v>
      </c>
      <c r="DV266" s="187">
        <v>102.653790917175</v>
      </c>
      <c r="DW266" s="187">
        <v>101.826798059577</v>
      </c>
      <c r="DX266" s="187">
        <v>100.03322947914</v>
      </c>
      <c r="DY266" s="187">
        <v>101.972252991057</v>
      </c>
      <c r="DZ266" s="113">
        <v>364</v>
      </c>
      <c r="EA266" s="113">
        <v>385</v>
      </c>
      <c r="EB266" s="113">
        <v>391</v>
      </c>
      <c r="EC266" s="113">
        <v>420</v>
      </c>
      <c r="ED266" s="113">
        <v>420</v>
      </c>
      <c r="EE266" s="113">
        <v>418</v>
      </c>
      <c r="EF266" s="113">
        <v>423</v>
      </c>
      <c r="EG266" s="113">
        <v>423</v>
      </c>
      <c r="EH266" s="113">
        <v>444</v>
      </c>
      <c r="EI266" s="112">
        <v>5070.5</v>
      </c>
      <c r="EJ266" s="112">
        <v>4416.7532467532501</v>
      </c>
      <c r="EK266" s="112">
        <v>3221.1815856777498</v>
      </c>
      <c r="EL266" s="112">
        <v>3282.9071428571401</v>
      </c>
      <c r="EM266" s="112">
        <v>3397.0785714285698</v>
      </c>
      <c r="EN266" s="112">
        <v>3013.71052631579</v>
      </c>
      <c r="EO266" s="112">
        <v>2780.44208037825</v>
      </c>
      <c r="EP266" s="112">
        <v>2205.6122931442101</v>
      </c>
      <c r="EQ266" s="114">
        <v>1942.59459459459</v>
      </c>
    </row>
    <row r="267" spans="1:147" x14ac:dyDescent="0.25">
      <c r="A267" s="110" t="s">
        <v>167</v>
      </c>
      <c r="B267" s="110">
        <v>5611</v>
      </c>
      <c r="C267" s="110"/>
      <c r="D267" s="185">
        <v>112.671175539987</v>
      </c>
      <c r="E267" s="185">
        <v>-0.71265095368283604</v>
      </c>
      <c r="F267" s="185">
        <v>2.17252051331345</v>
      </c>
      <c r="G267" s="185">
        <v>44.172642350080302</v>
      </c>
      <c r="H267" s="185">
        <v>126.39122183267</v>
      </c>
      <c r="I267" s="185">
        <v>396.04966902166097</v>
      </c>
      <c r="J267" s="185">
        <v>47.187433192234799</v>
      </c>
      <c r="K267" s="185">
        <v>98.606079153028702</v>
      </c>
      <c r="L267" s="185">
        <v>354.92859713376902</v>
      </c>
      <c r="M267" s="185">
        <v>15.3198151697777</v>
      </c>
      <c r="N267" s="185">
        <v>-0.13776608556890399</v>
      </c>
      <c r="O267" s="185">
        <v>0.44419851754994799</v>
      </c>
      <c r="P267" s="185">
        <v>3.7954661820089002</v>
      </c>
      <c r="Q267" s="185">
        <v>16.307708762567401</v>
      </c>
      <c r="R267" s="185">
        <v>15.386218039021699</v>
      </c>
      <c r="S267" s="185">
        <v>3.7497987838311202</v>
      </c>
      <c r="T267" s="185">
        <v>9.3667196568322009</v>
      </c>
      <c r="U267" s="185">
        <v>16.638244779102699</v>
      </c>
      <c r="V267" s="186">
        <v>13.8352915511179</v>
      </c>
      <c r="W267" s="186">
        <v>16.180905093196099</v>
      </c>
      <c r="X267" s="186">
        <v>17.038127411828199</v>
      </c>
      <c r="Y267" s="186">
        <v>8.1990482040071004</v>
      </c>
      <c r="Z267" s="186">
        <v>13.7756743105168</v>
      </c>
      <c r="AA267" s="186">
        <v>4.3898067179992504</v>
      </c>
      <c r="AB267" s="186">
        <v>7.6265293492214399</v>
      </c>
      <c r="AC267" s="186">
        <v>9.48657175617444</v>
      </c>
      <c r="AD267" s="186">
        <v>5.5774688740750404</v>
      </c>
      <c r="AE267" s="186">
        <v>92.556404010982206</v>
      </c>
      <c r="AF267" s="186">
        <v>119.790676268422</v>
      </c>
      <c r="AG267" s="186">
        <v>142.021609248027</v>
      </c>
      <c r="AH267" s="186">
        <v>146.25606752984899</v>
      </c>
      <c r="AI267" s="186">
        <v>119.59406720114301</v>
      </c>
      <c r="AJ267" s="186">
        <v>111.132997451119</v>
      </c>
      <c r="AK267" s="186">
        <v>109.939975431337</v>
      </c>
      <c r="AL267" s="186">
        <v>123.29636715252801</v>
      </c>
      <c r="AM267" s="186">
        <v>107.605305345109</v>
      </c>
      <c r="AN267" s="186">
        <v>2.2863110240192399</v>
      </c>
      <c r="AO267" s="186">
        <v>2.6494494861505098</v>
      </c>
      <c r="AP267" s="186">
        <v>2.8028953453986301</v>
      </c>
      <c r="AQ267" s="186">
        <v>2.6104849418171199</v>
      </c>
      <c r="AR267" s="186">
        <v>2.1232463655556701</v>
      </c>
      <c r="AS267" s="186">
        <v>1.7858388051157399</v>
      </c>
      <c r="AT267" s="186">
        <v>1.67693412611552</v>
      </c>
      <c r="AU267" s="186">
        <v>1.28922753878427</v>
      </c>
      <c r="AV267" s="186">
        <v>1.02345446054444</v>
      </c>
      <c r="AW267" s="186">
        <v>11.666194458252001</v>
      </c>
      <c r="AX267" s="186">
        <v>10.796089399772301</v>
      </c>
      <c r="AY267" s="186">
        <v>12.528734057703099</v>
      </c>
      <c r="AZ267" s="186">
        <v>12.472773868836301</v>
      </c>
      <c r="BA267" s="186">
        <v>9.4885843392839906</v>
      </c>
      <c r="BB267" s="186">
        <v>9.6416004764608196</v>
      </c>
      <c r="BC267" s="186">
        <v>9.0093466547790406</v>
      </c>
      <c r="BD267" s="186">
        <v>8.7457976578332506</v>
      </c>
      <c r="BE267" s="186">
        <v>8.0899378584541601</v>
      </c>
      <c r="BF267" s="187">
        <v>106.315040504169</v>
      </c>
      <c r="BG267" s="187">
        <v>92.349402795076998</v>
      </c>
      <c r="BH267" s="187">
        <v>91.506676435686501</v>
      </c>
      <c r="BI267" s="187">
        <v>94.280188462626697</v>
      </c>
      <c r="BJ267" s="187">
        <v>109.820562045169</v>
      </c>
      <c r="BK267" s="187">
        <v>108.14371816278801</v>
      </c>
      <c r="BL267" s="187">
        <v>96.541296020863001</v>
      </c>
      <c r="BM267" s="187">
        <v>101.94734979946701</v>
      </c>
      <c r="BN267" s="187">
        <v>110.584925964744</v>
      </c>
      <c r="BO267" s="186">
        <v>93.015050949101195</v>
      </c>
      <c r="BP267" s="186">
        <v>69.373380059308602</v>
      </c>
      <c r="BQ267" s="186">
        <v>44.231946308625297</v>
      </c>
      <c r="BR267" s="186">
        <v>36.480814466638897</v>
      </c>
      <c r="BS267" s="186">
        <v>50.469264425918297</v>
      </c>
      <c r="BT267" s="186">
        <v>58.870556406760301</v>
      </c>
      <c r="BU267" s="186">
        <v>77.844997778904002</v>
      </c>
      <c r="BV267" s="186">
        <v>115.788969107543</v>
      </c>
      <c r="BW267" s="186">
        <v>160.015850757322</v>
      </c>
      <c r="BX267" s="186">
        <v>9.9234228817203594</v>
      </c>
      <c r="BY267" s="186">
        <v>8.3855558530420105</v>
      </c>
      <c r="BZ267" s="186">
        <v>5.8751616687422903</v>
      </c>
      <c r="CA267" s="186">
        <v>5.0089898208529</v>
      </c>
      <c r="CB267" s="186">
        <v>7.5239823304107203</v>
      </c>
      <c r="CC267" s="186">
        <v>7.5590544996735201</v>
      </c>
      <c r="CD267" s="186">
        <v>8.2588818551667504</v>
      </c>
      <c r="CE267" s="186">
        <v>9.9232488953574407</v>
      </c>
      <c r="CF267" s="186">
        <v>12.4195803170837</v>
      </c>
      <c r="CG267" s="186">
        <v>10.8626146930124</v>
      </c>
      <c r="CH267" s="186">
        <v>11.753426824990701</v>
      </c>
      <c r="CI267" s="186">
        <v>12.382315896551299</v>
      </c>
      <c r="CJ267" s="186">
        <v>12.6351565881284</v>
      </c>
      <c r="CK267" s="186">
        <v>13.9639930498528</v>
      </c>
      <c r="CL267" s="186">
        <v>12.280125500681001</v>
      </c>
      <c r="CM267" s="186">
        <v>10.453036556961001</v>
      </c>
      <c r="CN267" s="186">
        <v>8.7789276178771605</v>
      </c>
      <c r="CO267" s="186">
        <v>8.2801660558393806</v>
      </c>
      <c r="CP267" s="113">
        <v>103.80251511099701</v>
      </c>
      <c r="CQ267" s="113">
        <v>106.917804301443</v>
      </c>
      <c r="CR267" s="113">
        <v>115.32813078631401</v>
      </c>
      <c r="CS267" s="113">
        <v>123.225942171572</v>
      </c>
      <c r="CT267" s="113">
        <v>123.265394692122</v>
      </c>
      <c r="CU267" s="113">
        <v>127.13150767976801</v>
      </c>
      <c r="CV267" s="113">
        <v>125.05492962638</v>
      </c>
      <c r="CW267" s="113">
        <v>121.568185512818</v>
      </c>
      <c r="CX267" s="113">
        <v>114.22400334508799</v>
      </c>
      <c r="CY267" s="186">
        <v>3.02499624234897</v>
      </c>
      <c r="CZ267" s="186">
        <v>2.89243542288692</v>
      </c>
      <c r="DA267" s="186">
        <v>2.81695321746284</v>
      </c>
      <c r="DB267" s="186">
        <v>2.6895071759114</v>
      </c>
      <c r="DC267" s="186">
        <v>2.4811365356041799</v>
      </c>
      <c r="DD267" s="186">
        <v>2.3742317601925098</v>
      </c>
      <c r="DE267" s="186">
        <v>2.1805179997104198</v>
      </c>
      <c r="DF267" s="186">
        <v>1.89049614309414</v>
      </c>
      <c r="DG267" s="186">
        <v>1.58100970280375</v>
      </c>
      <c r="DH267" s="186">
        <v>13.272841496405</v>
      </c>
      <c r="DI267" s="186">
        <v>12.782985331674899</v>
      </c>
      <c r="DJ267" s="186">
        <v>12.4963950768967</v>
      </c>
      <c r="DK267" s="186">
        <v>12.2266182602364</v>
      </c>
      <c r="DL267" s="186">
        <v>11.344330200236101</v>
      </c>
      <c r="DM267" s="186">
        <v>10.9148450464603</v>
      </c>
      <c r="DN267" s="186">
        <v>10.5518921803368</v>
      </c>
      <c r="DO267" s="186">
        <v>9.8316687696250096</v>
      </c>
      <c r="DP267" s="186">
        <v>8.9945931677818205</v>
      </c>
      <c r="DQ267" s="187">
        <v>99.676626722921299</v>
      </c>
      <c r="DR267" s="187">
        <v>98.517320187300896</v>
      </c>
      <c r="DS267" s="187">
        <v>96.335141302744901</v>
      </c>
      <c r="DT267" s="187">
        <v>95.668035349015199</v>
      </c>
      <c r="DU267" s="187">
        <v>98.678486524032195</v>
      </c>
      <c r="DV267" s="187">
        <v>99.027982140116606</v>
      </c>
      <c r="DW267" s="187">
        <v>99.887634077579605</v>
      </c>
      <c r="DX267" s="187">
        <v>102.022156962091</v>
      </c>
      <c r="DY267" s="187">
        <v>105.269803025684</v>
      </c>
      <c r="DZ267" s="113">
        <v>3357</v>
      </c>
      <c r="EA267" s="113">
        <v>3304</v>
      </c>
      <c r="EB267" s="113">
        <v>3304</v>
      </c>
      <c r="EC267" s="113">
        <v>3276</v>
      </c>
      <c r="ED267" s="113">
        <v>3352</v>
      </c>
      <c r="EE267" s="113">
        <v>3353</v>
      </c>
      <c r="EF267" s="113">
        <v>3359</v>
      </c>
      <c r="EG267" s="113">
        <v>3348</v>
      </c>
      <c r="EH267" s="113">
        <v>3370</v>
      </c>
      <c r="EI267" s="112">
        <v>2732.2320524277602</v>
      </c>
      <c r="EJ267" s="112">
        <v>3564.8671307506102</v>
      </c>
      <c r="EK267" s="112">
        <v>4440.25363196126</v>
      </c>
      <c r="EL267" s="112">
        <v>4663.1001221001197</v>
      </c>
      <c r="EM267" s="112">
        <v>4308.8001193317396</v>
      </c>
      <c r="EN267" s="112">
        <v>3668.9340888756301</v>
      </c>
      <c r="EO267" s="112">
        <v>3814.4581720750198</v>
      </c>
      <c r="EP267" s="112">
        <v>3829.9080047789698</v>
      </c>
      <c r="EQ267" s="114">
        <v>3097.4445103857602</v>
      </c>
    </row>
    <row r="268" spans="1:147" x14ac:dyDescent="0.25">
      <c r="A268" s="110" t="s">
        <v>166</v>
      </c>
      <c r="B268" s="110">
        <v>5499</v>
      </c>
      <c r="C268" s="110"/>
      <c r="D268" s="185">
        <v>248.72791766763601</v>
      </c>
      <c r="E268" s="185">
        <v>-20.9351164827521</v>
      </c>
      <c r="F268" s="185">
        <v>122.005323034772</v>
      </c>
      <c r="G268" s="185">
        <v>100</v>
      </c>
      <c r="H268" s="185">
        <v>100</v>
      </c>
      <c r="I268" s="185">
        <v>272.71970324806802</v>
      </c>
      <c r="J268" s="185">
        <v>385.63729469392302</v>
      </c>
      <c r="K268" s="185">
        <v>160.33998230437399</v>
      </c>
      <c r="L268" s="185">
        <v>172.97361394948601</v>
      </c>
      <c r="M268" s="185">
        <v>15.7653426510094</v>
      </c>
      <c r="N268" s="185">
        <v>-2.37021267372609</v>
      </c>
      <c r="O268" s="185">
        <v>11.4639716913711</v>
      </c>
      <c r="P268" s="185">
        <v>9.0444368442926795</v>
      </c>
      <c r="Q268" s="185">
        <v>5.8849852605478903</v>
      </c>
      <c r="R268" s="185">
        <v>6.2994647729357904</v>
      </c>
      <c r="S268" s="185">
        <v>6.6749457686729103</v>
      </c>
      <c r="T268" s="185">
        <v>19.2607019236311</v>
      </c>
      <c r="U268" s="185">
        <v>19.140446985907499</v>
      </c>
      <c r="V268" s="186">
        <v>6.9981045141715796</v>
      </c>
      <c r="W268" s="186">
        <v>9.9583099798047598</v>
      </c>
      <c r="X268" s="186">
        <v>9.5946924135351601</v>
      </c>
      <c r="Y268" s="186">
        <v>4.8272307434073598</v>
      </c>
      <c r="Z268" s="186">
        <v>0.45034354691798101</v>
      </c>
      <c r="AA268" s="186">
        <v>4.2996565781523497</v>
      </c>
      <c r="AB268" s="186">
        <v>2.73784849642725</v>
      </c>
      <c r="AC268" s="186">
        <v>12.9511483511879</v>
      </c>
      <c r="AD268" s="186">
        <v>12.037561670786999</v>
      </c>
      <c r="AE268" s="186">
        <v>3.8245712999784098</v>
      </c>
      <c r="AF268" s="186">
        <v>3.0103291135021499</v>
      </c>
      <c r="AG268" s="186">
        <v>1.2063881805768299</v>
      </c>
      <c r="AH268" s="186">
        <v>31.894460699606299</v>
      </c>
      <c r="AI268" s="186">
        <v>91.414216983667202</v>
      </c>
      <c r="AJ268" s="186">
        <v>64.309576905450001</v>
      </c>
      <c r="AK268" s="186">
        <v>137.52660509478301</v>
      </c>
      <c r="AL268" s="186">
        <v>151.68199895614899</v>
      </c>
      <c r="AM268" s="186">
        <v>123.920077956386</v>
      </c>
      <c r="AN268" s="186">
        <v>-0.96408008529915901</v>
      </c>
      <c r="AO268" s="186">
        <v>-0.97228031153968197</v>
      </c>
      <c r="AP268" s="186">
        <v>-1.42825117042454</v>
      </c>
      <c r="AQ268" s="186">
        <v>-1.1661228186789501</v>
      </c>
      <c r="AR268" s="186">
        <v>-0.78545010577865504</v>
      </c>
      <c r="AS268" s="186">
        <v>-0.67523126463415295</v>
      </c>
      <c r="AT268" s="186">
        <v>-0.54430004711203095</v>
      </c>
      <c r="AU268" s="186">
        <v>-0.330081265208434</v>
      </c>
      <c r="AV268" s="186">
        <v>-0.398315686974822</v>
      </c>
      <c r="AW268" s="186">
        <v>3.0658987403442999</v>
      </c>
      <c r="AX268" s="186">
        <v>0.21439142500286401</v>
      </c>
      <c r="AY268" s="186">
        <v>0.27070047872909098</v>
      </c>
      <c r="AZ268" s="186">
        <v>-0.90606029297446899</v>
      </c>
      <c r="BA268" s="186">
        <v>-0.55473803434368596</v>
      </c>
      <c r="BB268" s="186">
        <v>0.58483343603072602</v>
      </c>
      <c r="BC268" s="186">
        <v>-0.54430004711203095</v>
      </c>
      <c r="BD268" s="186">
        <v>-0.330081265208434</v>
      </c>
      <c r="BE268" s="186">
        <v>-0.34874765579226802</v>
      </c>
      <c r="BF268" s="187">
        <v>113.29567949765</v>
      </c>
      <c r="BG268" s="187">
        <v>96.565265310187399</v>
      </c>
      <c r="BH268" s="187">
        <v>110.821791909401</v>
      </c>
      <c r="BI268" s="187">
        <v>109.630384800028</v>
      </c>
      <c r="BJ268" s="187">
        <v>105.99315106258</v>
      </c>
      <c r="BK268" s="187">
        <v>105.30679787214</v>
      </c>
      <c r="BL268" s="187">
        <v>107.15239223374699</v>
      </c>
      <c r="BM268" s="187">
        <v>123.85541978001601</v>
      </c>
      <c r="BN268" s="187">
        <v>123.595480566055</v>
      </c>
      <c r="BO268" s="186">
        <v>155.37046323069001</v>
      </c>
      <c r="BP268" s="186">
        <v>183.763428583066</v>
      </c>
      <c r="BQ268" s="186">
        <v>81.936380465908201</v>
      </c>
      <c r="BR268" s="186">
        <v>62.047678722699303</v>
      </c>
      <c r="BS268" s="186">
        <v>204.478898407396</v>
      </c>
      <c r="BT268" s="186">
        <v>199.019002896285</v>
      </c>
      <c r="BU268" s="186">
        <v>462.58043475657001</v>
      </c>
      <c r="BV268" s="186">
        <v>323.94925341183898</v>
      </c>
      <c r="BW268" s="186">
        <v>203.148553640274</v>
      </c>
      <c r="BX268" s="186">
        <v>11.5022496873923</v>
      </c>
      <c r="BY268" s="186">
        <v>11.914576250259699</v>
      </c>
      <c r="BZ268" s="186">
        <v>6.8690361322647497</v>
      </c>
      <c r="CA268" s="186">
        <v>4.2288511014402701</v>
      </c>
      <c r="CB268" s="186">
        <v>8.2444657761775701</v>
      </c>
      <c r="CC268" s="186">
        <v>6.3902816281207597</v>
      </c>
      <c r="CD268" s="186">
        <v>7.77946437190423</v>
      </c>
      <c r="CE268" s="186">
        <v>10.2668955415764</v>
      </c>
      <c r="CF268" s="186">
        <v>12.6016006131022</v>
      </c>
      <c r="CG268" s="186">
        <v>8.1137733420812204</v>
      </c>
      <c r="CH268" s="186">
        <v>7.2593122833154</v>
      </c>
      <c r="CI268" s="186">
        <v>8.6313519156860696</v>
      </c>
      <c r="CJ268" s="186">
        <v>8.6571417118924501</v>
      </c>
      <c r="CK268" s="186">
        <v>6.2247658556235503</v>
      </c>
      <c r="CL268" s="186">
        <v>5.6657150209422298</v>
      </c>
      <c r="CM268" s="186">
        <v>4.3133867639396</v>
      </c>
      <c r="CN268" s="186">
        <v>5.6714975329360202</v>
      </c>
      <c r="CO268" s="186">
        <v>7.3046356903463803</v>
      </c>
      <c r="CP268" s="113">
        <v>7.6926645882275402</v>
      </c>
      <c r="CQ268" s="113">
        <v>5.4114531869849802</v>
      </c>
      <c r="CR268" s="113">
        <v>4.0900225435716697</v>
      </c>
      <c r="CS268" s="113">
        <v>9.37359191074016</v>
      </c>
      <c r="CT268" s="113">
        <v>28.914815104155</v>
      </c>
      <c r="CU268" s="113">
        <v>41.582843705924702</v>
      </c>
      <c r="CV268" s="113">
        <v>66.612508575971304</v>
      </c>
      <c r="CW268" s="113">
        <v>100.86089259107</v>
      </c>
      <c r="CX268" s="113">
        <v>116.982251248122</v>
      </c>
      <c r="CY268" s="186">
        <v>-1.41425231331336</v>
      </c>
      <c r="CZ268" s="186">
        <v>-1.24453704330731</v>
      </c>
      <c r="DA268" s="186">
        <v>-1.2621573984163701</v>
      </c>
      <c r="DB268" s="186">
        <v>-1.1790320539453101</v>
      </c>
      <c r="DC268" s="186">
        <v>-1.06148559550058</v>
      </c>
      <c r="DD268" s="186">
        <v>-0.99323078704102097</v>
      </c>
      <c r="DE268" s="186">
        <v>-0.90674915290704095</v>
      </c>
      <c r="DF268" s="186">
        <v>-0.66125619746958897</v>
      </c>
      <c r="DG268" s="186">
        <v>-0.52045411079151604</v>
      </c>
      <c r="DH268" s="186">
        <v>1.57989593872808</v>
      </c>
      <c r="DI268" s="186">
        <v>1.52870338129133</v>
      </c>
      <c r="DJ268" s="186">
        <v>1.0440203542120501</v>
      </c>
      <c r="DK268" s="186">
        <v>0.896129655356668</v>
      </c>
      <c r="DL268" s="186">
        <v>0.37972301170524397</v>
      </c>
      <c r="DM268" s="186">
        <v>-8.0734941852142597E-2</v>
      </c>
      <c r="DN268" s="186">
        <v>-0.21820930137496</v>
      </c>
      <c r="DO268" s="186">
        <v>-0.33199190267347101</v>
      </c>
      <c r="DP268" s="186">
        <v>-0.24831590007708701</v>
      </c>
      <c r="DQ268" s="187">
        <v>109.29929487618899</v>
      </c>
      <c r="DR268" s="187">
        <v>110.061050213242</v>
      </c>
      <c r="DS268" s="187">
        <v>104.781009051787</v>
      </c>
      <c r="DT268" s="187">
        <v>102.201094122771</v>
      </c>
      <c r="DU268" s="187">
        <v>107.299887273213</v>
      </c>
      <c r="DV268" s="187">
        <v>105.795236419613</v>
      </c>
      <c r="DW268" s="187">
        <v>107.632111807987</v>
      </c>
      <c r="DX268" s="187">
        <v>111.03416597226099</v>
      </c>
      <c r="DY268" s="187">
        <v>114.063404582937</v>
      </c>
      <c r="DZ268" s="113">
        <v>434</v>
      </c>
      <c r="EA268" s="113">
        <v>435</v>
      </c>
      <c r="EB268" s="113">
        <v>451</v>
      </c>
      <c r="EC268" s="113">
        <v>459</v>
      </c>
      <c r="ED268" s="113">
        <v>505</v>
      </c>
      <c r="EE268" s="113">
        <v>488</v>
      </c>
      <c r="EF268" s="113">
        <v>477</v>
      </c>
      <c r="EG268" s="113">
        <v>496</v>
      </c>
      <c r="EH268" s="113">
        <v>491</v>
      </c>
      <c r="EI268" s="112">
        <v>-5745.8801843317997</v>
      </c>
      <c r="EJ268" s="112">
        <v>-5209.87126436782</v>
      </c>
      <c r="EK268" s="112">
        <v>-5120.0487804878003</v>
      </c>
      <c r="EL268" s="112">
        <v>-5617.7995642701499</v>
      </c>
      <c r="EM268" s="112">
        <v>-5408.5980198019797</v>
      </c>
      <c r="EN268" s="112">
        <v>-5787.7008196721299</v>
      </c>
      <c r="EO268" s="112">
        <v>-6147.26834381551</v>
      </c>
      <c r="EP268" s="112">
        <v>-6393.5040322580599</v>
      </c>
      <c r="EQ268" s="114">
        <v>-6989.46435845214</v>
      </c>
    </row>
    <row r="269" spans="1:147" x14ac:dyDescent="0.25">
      <c r="A269" s="110" t="s">
        <v>165</v>
      </c>
      <c r="B269" s="110">
        <v>5762</v>
      </c>
      <c r="C269" s="110"/>
      <c r="D269" s="185">
        <v>118.397207279819</v>
      </c>
      <c r="E269" s="185">
        <v>100</v>
      </c>
      <c r="F269" s="185">
        <v>3322.0920000000001</v>
      </c>
      <c r="G269" s="185">
        <v>100</v>
      </c>
      <c r="H269" s="185">
        <v>100</v>
      </c>
      <c r="I269" s="185">
        <v>100</v>
      </c>
      <c r="J269" s="185">
        <v>43749.999999999898</v>
      </c>
      <c r="K269" s="185">
        <v>100</v>
      </c>
      <c r="L269" s="185">
        <v>100</v>
      </c>
      <c r="M269" s="185">
        <v>12.1339059357951</v>
      </c>
      <c r="N269" s="185">
        <v>30.647780735680701</v>
      </c>
      <c r="O269" s="185">
        <v>5.8758087395160103</v>
      </c>
      <c r="P269" s="185">
        <v>17.4835183292975</v>
      </c>
      <c r="Q269" s="185">
        <v>31.925654735833</v>
      </c>
      <c r="R269" s="185">
        <v>8.8596724499181008</v>
      </c>
      <c r="S269" s="185">
        <v>8.4980002991296093</v>
      </c>
      <c r="T269" s="185">
        <v>5.9041826266048201</v>
      </c>
      <c r="U269" s="185">
        <v>11.926304004337201</v>
      </c>
      <c r="V269" s="186">
        <v>10.4452823294914</v>
      </c>
      <c r="W269" s="186">
        <v>0</v>
      </c>
      <c r="X269" s="186">
        <v>0.187559332050202</v>
      </c>
      <c r="Y269" s="186">
        <v>0</v>
      </c>
      <c r="Z269" s="186">
        <v>0</v>
      </c>
      <c r="AA269" s="186">
        <v>0</v>
      </c>
      <c r="AB269" s="186">
        <v>2.1223441860322999E-2</v>
      </c>
      <c r="AC269" s="186">
        <v>0</v>
      </c>
      <c r="AD269" s="186">
        <v>0</v>
      </c>
      <c r="AE269" s="186">
        <v>138.33603199726701</v>
      </c>
      <c r="AF269" s="186">
        <v>128.44282847968401</v>
      </c>
      <c r="AG269" s="186">
        <v>151.199480623434</v>
      </c>
      <c r="AH269" s="186">
        <v>138.071580545698</v>
      </c>
      <c r="AI269" s="186">
        <v>119.583725003778</v>
      </c>
      <c r="AJ269" s="186">
        <v>113.231541818941</v>
      </c>
      <c r="AK269" s="186">
        <v>119.16621873312</v>
      </c>
      <c r="AL269" s="186">
        <v>107.500942245278</v>
      </c>
      <c r="AM269" s="186">
        <v>93.484706394058705</v>
      </c>
      <c r="AN269" s="186">
        <v>2.4128984846988102</v>
      </c>
      <c r="AO269" s="186">
        <v>1.6681996845227101</v>
      </c>
      <c r="AP269" s="186">
        <v>2.4918429997343101</v>
      </c>
      <c r="AQ269" s="186">
        <v>2.2571328351694002</v>
      </c>
      <c r="AR269" s="186">
        <v>1.7084721011417501</v>
      </c>
      <c r="AS269" s="186">
        <v>1.8373879880050801</v>
      </c>
      <c r="AT269" s="186">
        <v>1.1549760850783499</v>
      </c>
      <c r="AU269" s="186">
        <v>1.30774463157906</v>
      </c>
      <c r="AV269" s="186">
        <v>0.32724845990212598</v>
      </c>
      <c r="AW269" s="186">
        <v>12.177173921362</v>
      </c>
      <c r="AX269" s="186">
        <v>9.4117711075630197</v>
      </c>
      <c r="AY269" s="186">
        <v>12.308153477006201</v>
      </c>
      <c r="AZ269" s="186">
        <v>11.967669267597399</v>
      </c>
      <c r="BA269" s="186">
        <v>10.881791710968599</v>
      </c>
      <c r="BB269" s="186">
        <v>11.5768250180561</v>
      </c>
      <c r="BC269" s="186">
        <v>12.32377409185</v>
      </c>
      <c r="BD269" s="186">
        <v>11.894229543826601</v>
      </c>
      <c r="BE269" s="186">
        <v>10.539083319233301</v>
      </c>
      <c r="BF269" s="187">
        <v>102.426986977792</v>
      </c>
      <c r="BG269" s="187">
        <v>129.708581702537</v>
      </c>
      <c r="BH269" s="187">
        <v>96.208878458601106</v>
      </c>
      <c r="BI269" s="187">
        <v>108.428032327689</v>
      </c>
      <c r="BJ269" s="187">
        <v>129.45382599363501</v>
      </c>
      <c r="BK269" s="187">
        <v>99.127914815535107</v>
      </c>
      <c r="BL269" s="187">
        <v>97.398676609359796</v>
      </c>
      <c r="BM269" s="187">
        <v>95.527146862455695</v>
      </c>
      <c r="BN269" s="187">
        <v>101.744417723116</v>
      </c>
      <c r="BO269" s="186">
        <v>72.383771275463801</v>
      </c>
      <c r="BP269" s="186">
        <v>184.589402349897</v>
      </c>
      <c r="BQ269" s="186">
        <v>1169.4019244255801</v>
      </c>
      <c r="BR269" s="186">
        <v>1001.0767329806</v>
      </c>
      <c r="BS269" s="186">
        <v>1040.63988952716</v>
      </c>
      <c r="BT269" s="186">
        <v>71222.282142857104</v>
      </c>
      <c r="BU269" s="186">
        <v>38396.190909090903</v>
      </c>
      <c r="BV269" s="186">
        <v>419811.29</v>
      </c>
      <c r="BW269" s="186">
        <v>384119.77</v>
      </c>
      <c r="BX269" s="186">
        <v>21.052294531225201</v>
      </c>
      <c r="BY269" s="186">
        <v>23.174152420725399</v>
      </c>
      <c r="BZ269" s="186">
        <v>22.0780753203023</v>
      </c>
      <c r="CA269" s="186">
        <v>19.076277580507799</v>
      </c>
      <c r="CB269" s="186">
        <v>20.314355756621499</v>
      </c>
      <c r="CC269" s="186">
        <v>19.6214167364848</v>
      </c>
      <c r="CD269" s="186">
        <v>14.8343886855126</v>
      </c>
      <c r="CE269" s="186">
        <v>14.9863013610608</v>
      </c>
      <c r="CF269" s="186">
        <v>13.875420632353199</v>
      </c>
      <c r="CG269" s="186">
        <v>27.6432132409644</v>
      </c>
      <c r="CH269" s="186">
        <v>15.037656488732599</v>
      </c>
      <c r="CI269" s="186">
        <v>2.39960109197686</v>
      </c>
      <c r="CJ269" s="186">
        <v>2.3336991906448801</v>
      </c>
      <c r="CK269" s="186">
        <v>2.3974954655568399</v>
      </c>
      <c r="CL269" s="186">
        <v>4.0786615894834601E-2</v>
      </c>
      <c r="CM269" s="186">
        <v>4.5344046323213899E-2</v>
      </c>
      <c r="CN269" s="186">
        <v>4.1988774628615496E-3</v>
      </c>
      <c r="CO269" s="186">
        <v>4.1940554565189896E-3</v>
      </c>
      <c r="CP269" s="113">
        <v>141.452203723022</v>
      </c>
      <c r="CQ269" s="113">
        <v>145.575868856212</v>
      </c>
      <c r="CR269" s="113">
        <v>140.05108096025299</v>
      </c>
      <c r="CS269" s="113">
        <v>137.159553476844</v>
      </c>
      <c r="CT269" s="113">
        <v>134.59826726013901</v>
      </c>
      <c r="CU269" s="113">
        <v>129.76427409720799</v>
      </c>
      <c r="CV269" s="113">
        <v>128.18056882957401</v>
      </c>
      <c r="CW269" s="113">
        <v>119.69941672085</v>
      </c>
      <c r="CX269" s="113">
        <v>110.806201903493</v>
      </c>
      <c r="CY269" s="186">
        <v>2.7225940690259698</v>
      </c>
      <c r="CZ269" s="186">
        <v>2.7691078756225198</v>
      </c>
      <c r="DA269" s="186">
        <v>2.5756892430539602</v>
      </c>
      <c r="DB269" s="186">
        <v>2.3169286528141302</v>
      </c>
      <c r="DC269" s="186">
        <v>2.0811169966758598</v>
      </c>
      <c r="DD269" s="186">
        <v>1.97207404000034</v>
      </c>
      <c r="DE269" s="186">
        <v>1.9008203700408499</v>
      </c>
      <c r="DF269" s="186">
        <v>1.67154237878539</v>
      </c>
      <c r="DG269" s="186">
        <v>1.2891065294076101</v>
      </c>
      <c r="DH269" s="186">
        <v>10.7998342672056</v>
      </c>
      <c r="DI269" s="186">
        <v>10.537299443504301</v>
      </c>
      <c r="DJ269" s="186">
        <v>12.0654392628516</v>
      </c>
      <c r="DK269" s="186">
        <v>11.7646173276687</v>
      </c>
      <c r="DL269" s="186">
        <v>11.248406047939699</v>
      </c>
      <c r="DM269" s="186">
        <v>11.138858133881801</v>
      </c>
      <c r="DN269" s="186">
        <v>11.7878816457019</v>
      </c>
      <c r="DO269" s="186">
        <v>11.702598671859599</v>
      </c>
      <c r="DP269" s="186">
        <v>11.4215073880645</v>
      </c>
      <c r="DQ269" s="187">
        <v>114.90958050430901</v>
      </c>
      <c r="DR269" s="187">
        <v>118.211638796492</v>
      </c>
      <c r="DS269" s="187">
        <v>114.40119451295401</v>
      </c>
      <c r="DT269" s="187">
        <v>110.654463385109</v>
      </c>
      <c r="DU269" s="187">
        <v>112.54552471373501</v>
      </c>
      <c r="DV269" s="187">
        <v>111.675235638798</v>
      </c>
      <c r="DW269" s="187">
        <v>105.204827255288</v>
      </c>
      <c r="DX269" s="187">
        <v>105.213591293419</v>
      </c>
      <c r="DY269" s="187">
        <v>103.88856970673299</v>
      </c>
      <c r="DZ269" s="113">
        <v>146</v>
      </c>
      <c r="EA269" s="113">
        <v>145</v>
      </c>
      <c r="EB269" s="113">
        <v>144</v>
      </c>
      <c r="EC269" s="113">
        <v>140</v>
      </c>
      <c r="ED269" s="113">
        <v>137</v>
      </c>
      <c r="EE269" s="113">
        <v>146</v>
      </c>
      <c r="EF269" s="113">
        <v>145</v>
      </c>
      <c r="EG269" s="113">
        <v>145</v>
      </c>
      <c r="EH269" s="113">
        <v>141</v>
      </c>
      <c r="EI269" s="112">
        <v>2079.6438356164399</v>
      </c>
      <c r="EJ269" s="112">
        <v>617.41379310344803</v>
      </c>
      <c r="EK269" s="112">
        <v>-311.45138888888903</v>
      </c>
      <c r="EL269" s="112">
        <v>-252.478571428571</v>
      </c>
      <c r="EM269" s="112">
        <v>-1639.43065693431</v>
      </c>
      <c r="EN269" s="112">
        <v>-1691.1506849315101</v>
      </c>
      <c r="EO269" s="112">
        <v>-2003.8482758620701</v>
      </c>
      <c r="EP269" s="112">
        <v>-2215.3931034482798</v>
      </c>
      <c r="EQ269" s="114">
        <v>-2733.8014184397198</v>
      </c>
    </row>
    <row r="270" spans="1:147" x14ac:dyDescent="0.25">
      <c r="A270" s="110" t="s">
        <v>164</v>
      </c>
      <c r="B270" s="110">
        <v>5799</v>
      </c>
      <c r="C270" s="110"/>
      <c r="D270" s="185">
        <v>96.349983269840095</v>
      </c>
      <c r="E270" s="185">
        <v>49.622257790401598</v>
      </c>
      <c r="F270" s="185">
        <v>25.350168718772501</v>
      </c>
      <c r="G270" s="185">
        <v>65.342652782460604</v>
      </c>
      <c r="H270" s="185">
        <v>154.669351725415</v>
      </c>
      <c r="I270" s="185">
        <v>146.760519481518</v>
      </c>
      <c r="J270" s="185">
        <v>512.66098117546096</v>
      </c>
      <c r="K270" s="185">
        <v>76.895878211479797</v>
      </c>
      <c r="L270" s="185">
        <v>68.044019658793502</v>
      </c>
      <c r="M270" s="185">
        <v>8.7083060514254296</v>
      </c>
      <c r="N270" s="185">
        <v>11.090180595982</v>
      </c>
      <c r="O270" s="185">
        <v>9.4357969596631506</v>
      </c>
      <c r="P270" s="185">
        <v>11.2736538789562</v>
      </c>
      <c r="Q270" s="185">
        <v>16.579983632413001</v>
      </c>
      <c r="R270" s="185">
        <v>13.4345978029482</v>
      </c>
      <c r="S270" s="185">
        <v>38.805859569580498</v>
      </c>
      <c r="T270" s="185">
        <v>12.4702937821204</v>
      </c>
      <c r="U270" s="185">
        <v>17.733577295460002</v>
      </c>
      <c r="V270" s="186">
        <v>9.2392135051895998</v>
      </c>
      <c r="W270" s="186">
        <v>20.723553297323399</v>
      </c>
      <c r="X270" s="186">
        <v>32.277308376140297</v>
      </c>
      <c r="Y270" s="186">
        <v>18.4858393114874</v>
      </c>
      <c r="Z270" s="186">
        <v>13.804959711844999</v>
      </c>
      <c r="AA270" s="186">
        <v>13.022042805202901</v>
      </c>
      <c r="AB270" s="186">
        <v>13.272335747409199</v>
      </c>
      <c r="AC270" s="186">
        <v>15.6352381564807</v>
      </c>
      <c r="AD270" s="186">
        <v>24.0979195404351</v>
      </c>
      <c r="AE270" s="186">
        <v>93.664930572805503</v>
      </c>
      <c r="AF270" s="186">
        <v>89.714959796412998</v>
      </c>
      <c r="AG270" s="186">
        <v>124.353555487949</v>
      </c>
      <c r="AH270" s="186">
        <v>111.762524678481</v>
      </c>
      <c r="AI270" s="186">
        <v>90.080165408459607</v>
      </c>
      <c r="AJ270" s="186">
        <v>89.014847212084504</v>
      </c>
      <c r="AK270" s="186">
        <v>59.224867758251499</v>
      </c>
      <c r="AL270" s="186">
        <v>81.213158153590896</v>
      </c>
      <c r="AM270" s="186">
        <v>66.291745295975304</v>
      </c>
      <c r="AN270" s="186">
        <v>2.2521143069642502</v>
      </c>
      <c r="AO270" s="186">
        <v>1.80663627920129</v>
      </c>
      <c r="AP270" s="186">
        <v>1.9171630236424699</v>
      </c>
      <c r="AQ270" s="186">
        <v>1.58598255385846</v>
      </c>
      <c r="AR270" s="186">
        <v>1.2695169631654399</v>
      </c>
      <c r="AS270" s="186">
        <v>0.81374477436062698</v>
      </c>
      <c r="AT270" s="186">
        <v>0.53382422155323705</v>
      </c>
      <c r="AU270" s="186">
        <v>0.80758677750422403</v>
      </c>
      <c r="AV270" s="186">
        <v>0.60655394437366394</v>
      </c>
      <c r="AW270" s="186">
        <v>4.86657200221822</v>
      </c>
      <c r="AX270" s="186">
        <v>4.41214007221439</v>
      </c>
      <c r="AY270" s="186">
        <v>4.6983368335277396</v>
      </c>
      <c r="AZ270" s="186">
        <v>4.6938065771269804</v>
      </c>
      <c r="BA270" s="186">
        <v>4.5884873821118601</v>
      </c>
      <c r="BB270" s="186">
        <v>4.39528798927293</v>
      </c>
      <c r="BC270" s="186">
        <v>3.0328228876055898</v>
      </c>
      <c r="BD270" s="186">
        <v>4.8778112726801703</v>
      </c>
      <c r="BE270" s="186">
        <v>4.0596971753108404</v>
      </c>
      <c r="BF270" s="187">
        <v>106.48930071716499</v>
      </c>
      <c r="BG270" s="187">
        <v>109.27132715231799</v>
      </c>
      <c r="BH270" s="187">
        <v>107.129039267453</v>
      </c>
      <c r="BI270" s="187">
        <v>108.891924325343</v>
      </c>
      <c r="BJ270" s="187">
        <v>115.288412836904</v>
      </c>
      <c r="BK270" s="187">
        <v>110.929988443803</v>
      </c>
      <c r="BL270" s="187">
        <v>157.002773441253</v>
      </c>
      <c r="BM270" s="187">
        <v>109.17037827765201</v>
      </c>
      <c r="BN270" s="187">
        <v>116.65947027518401</v>
      </c>
      <c r="BO270" s="186">
        <v>135.66023072778901</v>
      </c>
      <c r="BP270" s="186">
        <v>100.705961999507</v>
      </c>
      <c r="BQ270" s="186">
        <v>77.620269310548807</v>
      </c>
      <c r="BR270" s="186">
        <v>69.471431258621095</v>
      </c>
      <c r="BS270" s="186">
        <v>61.313955036647201</v>
      </c>
      <c r="BT270" s="186">
        <v>67.050215677978301</v>
      </c>
      <c r="BU270" s="186">
        <v>129.669132498979</v>
      </c>
      <c r="BV270" s="186">
        <v>170.02979525916399</v>
      </c>
      <c r="BW270" s="186">
        <v>156.92053781516</v>
      </c>
      <c r="BX270" s="186">
        <v>10.7679169902925</v>
      </c>
      <c r="BY270" s="186">
        <v>11.798325503242999</v>
      </c>
      <c r="BZ270" s="186">
        <v>12.2536060733899</v>
      </c>
      <c r="CA270" s="186">
        <v>12.7074848068308</v>
      </c>
      <c r="CB270" s="186">
        <v>11.621346990538701</v>
      </c>
      <c r="CC270" s="186">
        <v>12.5254060084585</v>
      </c>
      <c r="CD270" s="186">
        <v>19.630941689729699</v>
      </c>
      <c r="CE270" s="186">
        <v>20.006032187506399</v>
      </c>
      <c r="CF270" s="186">
        <v>21.135866570323699</v>
      </c>
      <c r="CG270" s="186">
        <v>8.4128920573449797</v>
      </c>
      <c r="CH270" s="186">
        <v>12.098540699256301</v>
      </c>
      <c r="CI270" s="186">
        <v>16.486416893231102</v>
      </c>
      <c r="CJ270" s="186">
        <v>18.819862623417599</v>
      </c>
      <c r="CK270" s="186">
        <v>19.5406560865272</v>
      </c>
      <c r="CL270" s="186">
        <v>19.999561014519902</v>
      </c>
      <c r="CM270" s="186">
        <v>18.6015245748304</v>
      </c>
      <c r="CN270" s="186">
        <v>14.8794312245869</v>
      </c>
      <c r="CO270" s="186">
        <v>16.128059314703599</v>
      </c>
      <c r="CP270" s="113">
        <v>91.818277340492003</v>
      </c>
      <c r="CQ270" s="113">
        <v>92.221993033065999</v>
      </c>
      <c r="CR270" s="113">
        <v>98.939031524913901</v>
      </c>
      <c r="CS270" s="113">
        <v>100.473291231925</v>
      </c>
      <c r="CT270" s="113">
        <v>101.476019115607</v>
      </c>
      <c r="CU270" s="113">
        <v>100.26617465241701</v>
      </c>
      <c r="CV270" s="113">
        <v>91.414279901147594</v>
      </c>
      <c r="CW270" s="113">
        <v>84.287685118443605</v>
      </c>
      <c r="CX270" s="113">
        <v>76.017702181075705</v>
      </c>
      <c r="CY270" s="186">
        <v>2.1370761682714199</v>
      </c>
      <c r="CZ270" s="186">
        <v>2.0307399994089299</v>
      </c>
      <c r="DA270" s="186">
        <v>1.99514629977277</v>
      </c>
      <c r="DB270" s="186">
        <v>1.88416556805618</v>
      </c>
      <c r="DC270" s="186">
        <v>1.7427862335889901</v>
      </c>
      <c r="DD270" s="186">
        <v>1.4563323349678601</v>
      </c>
      <c r="DE270" s="186">
        <v>1.1542858328278101</v>
      </c>
      <c r="DF270" s="186">
        <v>0.96963824325865799</v>
      </c>
      <c r="DG270" s="186">
        <v>0.79173401098371599</v>
      </c>
      <c r="DH270" s="186">
        <v>4.6195663401854397</v>
      </c>
      <c r="DI270" s="186">
        <v>4.6578761573919802</v>
      </c>
      <c r="DJ270" s="186">
        <v>4.6967546802940197</v>
      </c>
      <c r="DK270" s="186">
        <v>4.5876255795177903</v>
      </c>
      <c r="DL270" s="186">
        <v>4.6471582690796804</v>
      </c>
      <c r="DM270" s="186">
        <v>4.5548773813560102</v>
      </c>
      <c r="DN270" s="186">
        <v>4.1829835991151096</v>
      </c>
      <c r="DO270" s="186">
        <v>4.2230818393004697</v>
      </c>
      <c r="DP270" s="186">
        <v>4.1085705992610801</v>
      </c>
      <c r="DQ270" s="187">
        <v>109.03392615911901</v>
      </c>
      <c r="DR270" s="187">
        <v>110.09722496545901</v>
      </c>
      <c r="DS270" s="187">
        <v>110.560761375838</v>
      </c>
      <c r="DT270" s="187">
        <v>111.116080216501</v>
      </c>
      <c r="DU270" s="187">
        <v>109.54939316565699</v>
      </c>
      <c r="DV270" s="187">
        <v>110.4080095514</v>
      </c>
      <c r="DW270" s="187">
        <v>119.907302911366</v>
      </c>
      <c r="DX270" s="187">
        <v>120.12385527431201</v>
      </c>
      <c r="DY270" s="187">
        <v>121.682671764708</v>
      </c>
      <c r="DZ270" s="113">
        <v>1858</v>
      </c>
      <c r="EA270" s="113">
        <v>1893</v>
      </c>
      <c r="EB270" s="113">
        <v>1908</v>
      </c>
      <c r="EC270" s="113">
        <v>1918</v>
      </c>
      <c r="ED270" s="113">
        <v>1904</v>
      </c>
      <c r="EE270" s="113">
        <v>1942</v>
      </c>
      <c r="EF270" s="113">
        <v>1997</v>
      </c>
      <c r="EG270" s="113">
        <v>2076</v>
      </c>
      <c r="EH270" s="113">
        <v>2107</v>
      </c>
      <c r="EI270" s="112">
        <v>-723.65554359526402</v>
      </c>
      <c r="EJ270" s="112">
        <v>-227.95298468040099</v>
      </c>
      <c r="EK270" s="112">
        <v>877.90199161425596</v>
      </c>
      <c r="EL270" s="112">
        <v>1136.69708029197</v>
      </c>
      <c r="EM270" s="112">
        <v>859.82142857142901</v>
      </c>
      <c r="EN270" s="112">
        <v>647.52986611740505</v>
      </c>
      <c r="EO270" s="112">
        <v>-1255.61792689034</v>
      </c>
      <c r="EP270" s="112">
        <v>-1057.4282273603101</v>
      </c>
      <c r="EQ270" s="114">
        <v>-690.45752254390095</v>
      </c>
    </row>
    <row r="271" spans="1:147" x14ac:dyDescent="0.25">
      <c r="A271" s="110" t="s">
        <v>162</v>
      </c>
      <c r="B271" s="110">
        <v>5728</v>
      </c>
      <c r="C271" s="110"/>
      <c r="D271" s="185">
        <v>-13313.6289230769</v>
      </c>
      <c r="E271" s="185">
        <v>-33.975577510321699</v>
      </c>
      <c r="F271" s="185">
        <v>-62.893425915122002</v>
      </c>
      <c r="G271" s="185">
        <v>100</v>
      </c>
      <c r="H271" s="185">
        <v>470.25806407119001</v>
      </c>
      <c r="I271" s="185">
        <v>116.280189357301</v>
      </c>
      <c r="J271" s="185">
        <v>100</v>
      </c>
      <c r="K271" s="185">
        <v>100</v>
      </c>
      <c r="L271" s="185">
        <v>2274.6652361648198</v>
      </c>
      <c r="M271" s="185">
        <v>-24.5148369003272</v>
      </c>
      <c r="N271" s="185">
        <v>-2.0765738486952401</v>
      </c>
      <c r="O271" s="185">
        <v>-9.4959542461732696</v>
      </c>
      <c r="P271" s="185">
        <v>8.7300508004715898</v>
      </c>
      <c r="Q271" s="185">
        <v>11.9949532195823</v>
      </c>
      <c r="R271" s="185">
        <v>10.9757259549233</v>
      </c>
      <c r="S271" s="185">
        <v>2.9042764713790601</v>
      </c>
      <c r="T271" s="185">
        <v>23.574385432714301</v>
      </c>
      <c r="U271" s="185">
        <v>10.1822252047651</v>
      </c>
      <c r="V271" s="186">
        <v>0.170340888980619</v>
      </c>
      <c r="W271" s="186">
        <v>5.6494024944871599</v>
      </c>
      <c r="X271" s="186">
        <v>12.1180911304498</v>
      </c>
      <c r="Y271" s="186">
        <v>1.2077221306352799</v>
      </c>
      <c r="Z271" s="186">
        <v>2.8167398857822601</v>
      </c>
      <c r="AA271" s="186">
        <v>9.5863400606836304</v>
      </c>
      <c r="AB271" s="186">
        <v>0</v>
      </c>
      <c r="AC271" s="186">
        <v>0</v>
      </c>
      <c r="AD271" s="186">
        <v>0.49591092644326801</v>
      </c>
      <c r="AE271" s="186">
        <v>164.303625019831</v>
      </c>
      <c r="AF271" s="186">
        <v>99.276998412058404</v>
      </c>
      <c r="AG271" s="186">
        <v>104.939966564028</v>
      </c>
      <c r="AH271" s="186">
        <v>93.885279886571595</v>
      </c>
      <c r="AI271" s="186">
        <v>89.309172200021706</v>
      </c>
      <c r="AJ271" s="186">
        <v>82.964118076755298</v>
      </c>
      <c r="AK271" s="186">
        <v>89.808676820134494</v>
      </c>
      <c r="AL271" s="186">
        <v>65.471832312495494</v>
      </c>
      <c r="AM271" s="186">
        <v>42.976120958733503</v>
      </c>
      <c r="AN271" s="186">
        <v>2.7361567659186101</v>
      </c>
      <c r="AO271" s="186">
        <v>-0.14991639026571499</v>
      </c>
      <c r="AP271" s="186">
        <v>-0.62934437747829397</v>
      </c>
      <c r="AQ271" s="186">
        <v>-0.256146640112837</v>
      </c>
      <c r="AR271" s="186">
        <v>-0.54432100145698203</v>
      </c>
      <c r="AS271" s="186">
        <v>-0.96046679574995097</v>
      </c>
      <c r="AT271" s="186">
        <v>-1.54936895089575</v>
      </c>
      <c r="AU271" s="186">
        <v>-0.81058989190419894</v>
      </c>
      <c r="AV271" s="186">
        <v>-0.65707674009980699</v>
      </c>
      <c r="AW271" s="186">
        <v>2.7361850941298198</v>
      </c>
      <c r="AX271" s="186">
        <v>-0.14991639026571499</v>
      </c>
      <c r="AY271" s="186">
        <v>-0.62934437747829397</v>
      </c>
      <c r="AZ271" s="186">
        <v>1.5944161542016899</v>
      </c>
      <c r="BA271" s="186">
        <v>1.3009853851737201</v>
      </c>
      <c r="BB271" s="186">
        <v>0.98936470651459596</v>
      </c>
      <c r="BC271" s="186">
        <v>0.56132409689374296</v>
      </c>
      <c r="BD271" s="186">
        <v>0.72813605508628598</v>
      </c>
      <c r="BE271" s="186">
        <v>0.840926866516431</v>
      </c>
      <c r="BF271" s="187">
        <v>80.311697849206496</v>
      </c>
      <c r="BG271" s="187">
        <v>97.965654511862098</v>
      </c>
      <c r="BH271" s="187">
        <v>91.327586342293102</v>
      </c>
      <c r="BI271" s="187">
        <v>107.387739789552</v>
      </c>
      <c r="BJ271" s="187">
        <v>111.29618457707301</v>
      </c>
      <c r="BK271" s="187">
        <v>109.921380279942</v>
      </c>
      <c r="BL271" s="187">
        <v>100.799924699027</v>
      </c>
      <c r="BM271" s="187">
        <v>128.263769027433</v>
      </c>
      <c r="BN271" s="187">
        <v>109.510095500416</v>
      </c>
      <c r="BO271" s="186">
        <v>459.899310950082</v>
      </c>
      <c r="BP271" s="186">
        <v>334.76803813449698</v>
      </c>
      <c r="BQ271" s="186">
        <v>16.630747342648899</v>
      </c>
      <c r="BR271" s="186">
        <v>-19.342071510709602</v>
      </c>
      <c r="BS271" s="186">
        <v>-63.6207649471311</v>
      </c>
      <c r="BT271" s="186">
        <v>72.602741948287701</v>
      </c>
      <c r="BU271" s="186">
        <v>107.552209695851</v>
      </c>
      <c r="BV271" s="186">
        <v>551.33832796733998</v>
      </c>
      <c r="BW271" s="186">
        <v>539.94384448759695</v>
      </c>
      <c r="BX271" s="186">
        <v>4.8178326573974299</v>
      </c>
      <c r="BY271" s="186">
        <v>5.5659446069767</v>
      </c>
      <c r="BZ271" s="186">
        <v>0.70223851487216704</v>
      </c>
      <c r="CA271" s="186">
        <v>-0.76528692097594897</v>
      </c>
      <c r="CB271" s="186">
        <v>-2.8064537641975398</v>
      </c>
      <c r="CC271" s="186">
        <v>4.6386050869885098</v>
      </c>
      <c r="CD271" s="186">
        <v>5.5243166079110102</v>
      </c>
      <c r="CE271" s="186">
        <v>12.468804770139</v>
      </c>
      <c r="CF271" s="186">
        <v>12.5876300776662</v>
      </c>
      <c r="CG271" s="186">
        <v>1.0950129457695399</v>
      </c>
      <c r="CH271" s="186">
        <v>1.73644855705707</v>
      </c>
      <c r="CI271" s="186">
        <v>4.08465660112818</v>
      </c>
      <c r="CJ271" s="186">
        <v>4.1041427937536996</v>
      </c>
      <c r="CK271" s="186">
        <v>4.4241078985013704</v>
      </c>
      <c r="CL271" s="186">
        <v>6.5849289369169703</v>
      </c>
      <c r="CM271" s="186">
        <v>5.4663775001107604</v>
      </c>
      <c r="CN271" s="186">
        <v>2.8383992788947201</v>
      </c>
      <c r="CO271" s="186">
        <v>2.5977157295318398</v>
      </c>
      <c r="CP271" s="113">
        <v>155.30073744294299</v>
      </c>
      <c r="CQ271" s="113">
        <v>147.575732127142</v>
      </c>
      <c r="CR271" s="113">
        <v>134.487347132412</v>
      </c>
      <c r="CS271" s="113">
        <v>119.019590429988</v>
      </c>
      <c r="CT271" s="113">
        <v>110.409301488552</v>
      </c>
      <c r="CU271" s="113">
        <v>93.451230522221294</v>
      </c>
      <c r="CV271" s="113">
        <v>91.632490700237994</v>
      </c>
      <c r="CW271" s="113">
        <v>82.9046000658427</v>
      </c>
      <c r="CX271" s="113">
        <v>72.239181439395097</v>
      </c>
      <c r="CY271" s="186">
        <v>3.3357590190356601</v>
      </c>
      <c r="CZ271" s="186">
        <v>2.6897093907200098</v>
      </c>
      <c r="DA271" s="186">
        <v>1.87115009842</v>
      </c>
      <c r="DB271" s="186">
        <v>1.02130121401</v>
      </c>
      <c r="DC271" s="186">
        <v>0.248116024346657</v>
      </c>
      <c r="DD271" s="186">
        <v>-0.521593342279697</v>
      </c>
      <c r="DE271" s="186">
        <v>-0.79993426140726598</v>
      </c>
      <c r="DF271" s="186">
        <v>-0.82958668938649305</v>
      </c>
      <c r="DG271" s="186">
        <v>-0.88722513499394096</v>
      </c>
      <c r="DH271" s="186">
        <v>3.3357652310651602</v>
      </c>
      <c r="DI271" s="186">
        <v>2.6897155397088501</v>
      </c>
      <c r="DJ271" s="186">
        <v>1.87115626756436</v>
      </c>
      <c r="DK271" s="186">
        <v>1.40839428139599</v>
      </c>
      <c r="DL271" s="186">
        <v>1.0223267336008699</v>
      </c>
      <c r="DM271" s="186">
        <v>0.67224618427878902</v>
      </c>
      <c r="DN271" s="186">
        <v>0.80138216583001498</v>
      </c>
      <c r="DO271" s="186">
        <v>1.00889270816369</v>
      </c>
      <c r="DP271" s="186">
        <v>0.87393169983577401</v>
      </c>
      <c r="DQ271" s="187">
        <v>105.061689878938</v>
      </c>
      <c r="DR271" s="187">
        <v>105.893994568381</v>
      </c>
      <c r="DS271" s="187">
        <v>100.707198522501</v>
      </c>
      <c r="DT271" s="187">
        <v>98.860748517736795</v>
      </c>
      <c r="DU271" s="187">
        <v>96.543114980335503</v>
      </c>
      <c r="DV271" s="187">
        <v>103.567663193429</v>
      </c>
      <c r="DW271" s="187">
        <v>104.083183475807</v>
      </c>
      <c r="DX271" s="187">
        <v>111.89477909246899</v>
      </c>
      <c r="DY271" s="187">
        <v>112.140905083096</v>
      </c>
      <c r="DZ271" s="113">
        <v>445</v>
      </c>
      <c r="EA271" s="113">
        <v>457</v>
      </c>
      <c r="EB271" s="113">
        <v>481</v>
      </c>
      <c r="EC271" s="113">
        <v>516</v>
      </c>
      <c r="ED271" s="113">
        <v>567</v>
      </c>
      <c r="EE271" s="113">
        <v>592</v>
      </c>
      <c r="EF271" s="113">
        <v>586</v>
      </c>
      <c r="EG271" s="113">
        <v>581</v>
      </c>
      <c r="EH271" s="113">
        <v>584</v>
      </c>
      <c r="EI271" s="112">
        <v>-8928.7932584269693</v>
      </c>
      <c r="EJ271" s="112">
        <v>-8098.7330415754896</v>
      </c>
      <c r="EK271" s="112">
        <v>-6086.7214137214096</v>
      </c>
      <c r="EL271" s="112">
        <v>-6306.51937984496</v>
      </c>
      <c r="EM271" s="112">
        <v>-6354.7283950617302</v>
      </c>
      <c r="EN271" s="112">
        <v>-6189.6182432432397</v>
      </c>
      <c r="EO271" s="112">
        <v>-6435.1040955631397</v>
      </c>
      <c r="EP271" s="112">
        <v>-8535.6282271944892</v>
      </c>
      <c r="EQ271" s="114">
        <v>-9267.5051369862995</v>
      </c>
    </row>
    <row r="272" spans="1:147" x14ac:dyDescent="0.25">
      <c r="A272" s="110" t="s">
        <v>160</v>
      </c>
      <c r="B272" s="110">
        <v>5610</v>
      </c>
      <c r="C272" s="110"/>
      <c r="D272" s="185">
        <v>-125.21599592507501</v>
      </c>
      <c r="E272" s="185">
        <v>-159.29876899537001</v>
      </c>
      <c r="F272" s="185">
        <v>11.209462397010199</v>
      </c>
      <c r="G272" s="185">
        <v>-1.5891707244303701</v>
      </c>
      <c r="H272" s="185">
        <v>16.623403104085501</v>
      </c>
      <c r="I272" s="185">
        <v>19.8346365433618</v>
      </c>
      <c r="J272" s="185">
        <v>35.890562239198204</v>
      </c>
      <c r="K272" s="185">
        <v>-101.272528474369</v>
      </c>
      <c r="L272" s="185">
        <v>145.517992391332</v>
      </c>
      <c r="M272" s="185">
        <v>-8.7418624167559305</v>
      </c>
      <c r="N272" s="185">
        <v>-17.4732716326955</v>
      </c>
      <c r="O272" s="185">
        <v>4.3309846623202599</v>
      </c>
      <c r="P272" s="185">
        <v>-0.23293509705629001</v>
      </c>
      <c r="Q272" s="185">
        <v>3.5668243755873799</v>
      </c>
      <c r="R272" s="185">
        <v>3.4851666652322502</v>
      </c>
      <c r="S272" s="185">
        <v>7.8305253832477897</v>
      </c>
      <c r="T272" s="185">
        <v>-9.6051674090541894</v>
      </c>
      <c r="U272" s="185">
        <v>25.759358040576998</v>
      </c>
      <c r="V272" s="186">
        <v>6.0328641096414302</v>
      </c>
      <c r="W272" s="186">
        <v>9.1037902765376995</v>
      </c>
      <c r="X272" s="186">
        <v>29.4879988813965</v>
      </c>
      <c r="Y272" s="186">
        <v>12.971657440584799</v>
      </c>
      <c r="Z272" s="186">
        <v>18.659857532401499</v>
      </c>
      <c r="AA272" s="186">
        <v>15.4016092208816</v>
      </c>
      <c r="AB272" s="186">
        <v>21.813329721319999</v>
      </c>
      <c r="AC272" s="186">
        <v>7.9641670803621496</v>
      </c>
      <c r="AD272" s="186">
        <v>19.815319450716601</v>
      </c>
      <c r="AE272" s="186">
        <v>0</v>
      </c>
      <c r="AF272" s="186">
        <v>26.3664333366752</v>
      </c>
      <c r="AG272" s="186">
        <v>44.953202919122198</v>
      </c>
      <c r="AH272" s="186">
        <v>46.761470382205502</v>
      </c>
      <c r="AI272" s="186">
        <v>41.506761156568601</v>
      </c>
      <c r="AJ272" s="186">
        <v>86.226554284473195</v>
      </c>
      <c r="AK272" s="186">
        <v>78.480273506928697</v>
      </c>
      <c r="AL272" s="186">
        <v>84.114259170793403</v>
      </c>
      <c r="AM272" s="186">
        <v>58.615294183911899</v>
      </c>
      <c r="AN272" s="186">
        <v>-1.2181436969327499</v>
      </c>
      <c r="AO272" s="186">
        <v>-0.64411135265800201</v>
      </c>
      <c r="AP272" s="186">
        <v>0.30383481879476698</v>
      </c>
      <c r="AQ272" s="186">
        <v>-1.00044327444755</v>
      </c>
      <c r="AR272" s="186">
        <v>-1.6144590566400501</v>
      </c>
      <c r="AS272" s="186">
        <v>1.10709946953295E-2</v>
      </c>
      <c r="AT272" s="186">
        <v>-0.35830594790147802</v>
      </c>
      <c r="AU272" s="186">
        <v>-3.4999102655054903E-2</v>
      </c>
      <c r="AV272" s="186">
        <v>0.44282466393687298</v>
      </c>
      <c r="AW272" s="186">
        <v>16.6996730419648</v>
      </c>
      <c r="AX272" s="186">
        <v>0.39184978262481701</v>
      </c>
      <c r="AY272" s="186">
        <v>6.7346962195388897</v>
      </c>
      <c r="AZ272" s="186">
        <v>1.32272399082188</v>
      </c>
      <c r="BA272" s="186">
        <v>0.198314776795777</v>
      </c>
      <c r="BB272" s="186">
        <v>0.79856741061840397</v>
      </c>
      <c r="BC272" s="186">
        <v>0.379620323223401</v>
      </c>
      <c r="BD272" s="186">
        <v>1.02491849801464</v>
      </c>
      <c r="BE272" s="186">
        <v>1.2046234361291499</v>
      </c>
      <c r="BF272" s="187">
        <v>78.9517215069325</v>
      </c>
      <c r="BG272" s="187">
        <v>84.381608729008406</v>
      </c>
      <c r="BH272" s="187">
        <v>97.9433202863124</v>
      </c>
      <c r="BI272" s="187">
        <v>97.507638154528806</v>
      </c>
      <c r="BJ272" s="187">
        <v>101.785386406074</v>
      </c>
      <c r="BK272" s="187">
        <v>102.772451977712</v>
      </c>
      <c r="BL272" s="187">
        <v>107.634019813446</v>
      </c>
      <c r="BM272" s="187">
        <v>90.362714297888203</v>
      </c>
      <c r="BN272" s="187">
        <v>133.328960282357</v>
      </c>
      <c r="BO272" s="186">
        <v>110.24923845899499</v>
      </c>
      <c r="BP272" s="186">
        <v>104.488688566924</v>
      </c>
      <c r="BQ272" s="186">
        <v>-15.723733750491499</v>
      </c>
      <c r="BR272" s="186">
        <v>-33.257247257398099</v>
      </c>
      <c r="BS272" s="186">
        <v>-17.353878912458299</v>
      </c>
      <c r="BT272" s="186">
        <v>-3.9209134484704999</v>
      </c>
      <c r="BU272" s="186">
        <v>16.8555823575532</v>
      </c>
      <c r="BV272" s="186">
        <v>7.0461399613613596</v>
      </c>
      <c r="BW272" s="186">
        <v>42.378966348448699</v>
      </c>
      <c r="BX272" s="186">
        <v>5.2920621689954901</v>
      </c>
      <c r="BY272" s="186">
        <v>4.2425120512209302</v>
      </c>
      <c r="BZ272" s="186">
        <v>-1.9177797437277599</v>
      </c>
      <c r="CA272" s="186">
        <v>-4.8841410546588904</v>
      </c>
      <c r="CB272" s="186">
        <v>-3.2819698176884802</v>
      </c>
      <c r="CC272" s="186">
        <v>-0.82506820136585901</v>
      </c>
      <c r="CD272" s="186">
        <v>3.86988142127292</v>
      </c>
      <c r="CE272" s="186">
        <v>1.2107653466677599</v>
      </c>
      <c r="CF272" s="186">
        <v>7.5279923897700796</v>
      </c>
      <c r="CG272" s="186">
        <v>5.8920430584299099</v>
      </c>
      <c r="CH272" s="186">
        <v>5.31376425947228</v>
      </c>
      <c r="CI272" s="186">
        <v>11.011426993340899</v>
      </c>
      <c r="CJ272" s="186">
        <v>12.6308747785751</v>
      </c>
      <c r="CK272" s="186">
        <v>15.9093316603148</v>
      </c>
      <c r="CL272" s="186">
        <v>17.691289126116001</v>
      </c>
      <c r="CM272" s="186">
        <v>20.134768712734601</v>
      </c>
      <c r="CN272" s="186">
        <v>15.5549557824946</v>
      </c>
      <c r="CO272" s="186">
        <v>16.907986451738999</v>
      </c>
      <c r="CP272" s="113">
        <v>0</v>
      </c>
      <c r="CQ272" s="113">
        <v>4.4686097289441697</v>
      </c>
      <c r="CR272" s="113">
        <v>13.630550378440899</v>
      </c>
      <c r="CS272" s="113">
        <v>22.875773168135101</v>
      </c>
      <c r="CT272" s="113">
        <v>32.179807720033303</v>
      </c>
      <c r="CU272" s="113">
        <v>49.503698125819902</v>
      </c>
      <c r="CV272" s="113">
        <v>59.540073098107001</v>
      </c>
      <c r="CW272" s="113">
        <v>67.204839033885307</v>
      </c>
      <c r="CX272" s="113">
        <v>68.741547826253793</v>
      </c>
      <c r="CY272" s="186">
        <v>-1.32212644189899</v>
      </c>
      <c r="CZ272" s="186">
        <v>-1.32947663606293</v>
      </c>
      <c r="DA272" s="186">
        <v>-1.0728168234231501</v>
      </c>
      <c r="DB272" s="186">
        <v>-0.80829834111760002</v>
      </c>
      <c r="DC272" s="186">
        <v>-0.83959586071873804</v>
      </c>
      <c r="DD272" s="186">
        <v>-0.59266440792840103</v>
      </c>
      <c r="DE272" s="186">
        <v>-0.53513928410134004</v>
      </c>
      <c r="DF272" s="186">
        <v>-0.61178479510526795</v>
      </c>
      <c r="DG272" s="186">
        <v>-0.28196947472998701</v>
      </c>
      <c r="DH272" s="186">
        <v>3.0583787510010598</v>
      </c>
      <c r="DI272" s="186">
        <v>3.4168990299716699</v>
      </c>
      <c r="DJ272" s="186">
        <v>5.0881761199494999</v>
      </c>
      <c r="DK272" s="186">
        <v>4.6819105618605104</v>
      </c>
      <c r="DL272" s="186">
        <v>5.1351332872695501</v>
      </c>
      <c r="DM272" s="186">
        <v>1.9381966078542101</v>
      </c>
      <c r="DN272" s="186">
        <v>1.8847668831998401</v>
      </c>
      <c r="DO272" s="186">
        <v>0.727768798598179</v>
      </c>
      <c r="DP272" s="186">
        <v>0.73904347163027295</v>
      </c>
      <c r="DQ272" s="187">
        <v>100.91994277867001</v>
      </c>
      <c r="DR272" s="187">
        <v>99.498662442724793</v>
      </c>
      <c r="DS272" s="187">
        <v>92.525106932432195</v>
      </c>
      <c r="DT272" s="187">
        <v>90.600760084549705</v>
      </c>
      <c r="DU272" s="187">
        <v>91.527568512220199</v>
      </c>
      <c r="DV272" s="187">
        <v>96.753036577033001</v>
      </c>
      <c r="DW272" s="187">
        <v>101.471308868474</v>
      </c>
      <c r="DX272" s="187">
        <v>99.871377403751296</v>
      </c>
      <c r="DY272" s="187">
        <v>106.959855831667</v>
      </c>
      <c r="DZ272" s="113">
        <v>375</v>
      </c>
      <c r="EA272" s="113">
        <v>378</v>
      </c>
      <c r="EB272" s="113">
        <v>383</v>
      </c>
      <c r="EC272" s="113">
        <v>398</v>
      </c>
      <c r="ED272" s="113">
        <v>389</v>
      </c>
      <c r="EE272" s="113">
        <v>391</v>
      </c>
      <c r="EF272" s="113">
        <v>384</v>
      </c>
      <c r="EG272" s="113">
        <v>388</v>
      </c>
      <c r="EH272" s="113">
        <v>396</v>
      </c>
      <c r="EI272" s="112">
        <v>-14968.349333333301</v>
      </c>
      <c r="EJ272" s="112">
        <v>-13256.5211640212</v>
      </c>
      <c r="EK272" s="112">
        <v>-10943.7467362924</v>
      </c>
      <c r="EL272" s="112">
        <v>-9684.3190954773909</v>
      </c>
      <c r="EM272" s="112">
        <v>-8765.7532133676104</v>
      </c>
      <c r="EN272" s="112">
        <v>-7883.7519181585703</v>
      </c>
      <c r="EO272" s="112">
        <v>-7124.1536458333303</v>
      </c>
      <c r="EP272" s="112">
        <v>-5945.9381443298998</v>
      </c>
      <c r="EQ272" s="114">
        <v>-6461.5050505050503</v>
      </c>
    </row>
    <row r="273" spans="1:147" x14ac:dyDescent="0.25">
      <c r="A273" s="110" t="s">
        <v>159</v>
      </c>
      <c r="B273" s="110">
        <v>5929</v>
      </c>
      <c r="C273" s="110"/>
      <c r="D273" s="185">
        <v>42.186573006272702</v>
      </c>
      <c r="E273" s="185">
        <v>0.34821083674219799</v>
      </c>
      <c r="F273" s="185">
        <v>12.1240984469207</v>
      </c>
      <c r="G273" s="185">
        <v>528.878449198304</v>
      </c>
      <c r="H273" s="185">
        <v>29.726901702716699</v>
      </c>
      <c r="I273" s="185">
        <v>322.04169136309702</v>
      </c>
      <c r="J273" s="185">
        <v>4223.2972148461404</v>
      </c>
      <c r="K273" s="185">
        <v>639.12066122605597</v>
      </c>
      <c r="L273" s="185">
        <v>392.16661099725098</v>
      </c>
      <c r="M273" s="185">
        <v>4.6342821611389198</v>
      </c>
      <c r="N273" s="185">
        <v>0.36049542853051803</v>
      </c>
      <c r="O273" s="185">
        <v>12.8506249593809</v>
      </c>
      <c r="P273" s="185">
        <v>31.1967780813081</v>
      </c>
      <c r="Q273" s="185">
        <v>12.0536097786719</v>
      </c>
      <c r="R273" s="185">
        <v>19.435918062053201</v>
      </c>
      <c r="S273" s="185">
        <v>16.087928291428099</v>
      </c>
      <c r="T273" s="185">
        <v>16.185928995768901</v>
      </c>
      <c r="U273" s="185">
        <v>18.9172862992673</v>
      </c>
      <c r="V273" s="186">
        <v>10.599334131810201</v>
      </c>
      <c r="W273" s="186">
        <v>51.012605997660899</v>
      </c>
      <c r="X273" s="186">
        <v>56.380677827501998</v>
      </c>
      <c r="Y273" s="186">
        <v>23.016045575408398</v>
      </c>
      <c r="Z273" s="186">
        <v>31.6756027461896</v>
      </c>
      <c r="AA273" s="186">
        <v>12.881734131507301</v>
      </c>
      <c r="AB273" s="186">
        <v>1.6538873907312599</v>
      </c>
      <c r="AC273" s="186">
        <v>3.1458319839701598</v>
      </c>
      <c r="AD273" s="186">
        <v>9.7287356823389892</v>
      </c>
      <c r="AE273" s="186">
        <v>75.355463950801393</v>
      </c>
      <c r="AF273" s="186">
        <v>194.307133705306</v>
      </c>
      <c r="AG273" s="186">
        <v>237.10352392027801</v>
      </c>
      <c r="AH273" s="186">
        <v>180.44277637525801</v>
      </c>
      <c r="AI273" s="186">
        <v>242.62175164309599</v>
      </c>
      <c r="AJ273" s="186">
        <v>200.075989478232</v>
      </c>
      <c r="AK273" s="186">
        <v>189.86493801620699</v>
      </c>
      <c r="AL273" s="186">
        <v>181.81206948626601</v>
      </c>
      <c r="AM273" s="186">
        <v>163.71438275568201</v>
      </c>
      <c r="AN273" s="186">
        <v>0.49273024336916799</v>
      </c>
      <c r="AO273" s="186">
        <v>0.54626984443793802</v>
      </c>
      <c r="AP273" s="186">
        <v>0.27192901091577398</v>
      </c>
      <c r="AQ273" s="186">
        <v>2.0578620038611399</v>
      </c>
      <c r="AR273" s="186">
        <v>1.57601030385356</v>
      </c>
      <c r="AS273" s="186">
        <v>1.6319269870017401</v>
      </c>
      <c r="AT273" s="186">
        <v>1.46224165063946</v>
      </c>
      <c r="AU273" s="186">
        <v>1.1324762386509699</v>
      </c>
      <c r="AV273" s="186">
        <v>1.14417350064975</v>
      </c>
      <c r="AW273" s="186">
        <v>12.395732776078701</v>
      </c>
      <c r="AX273" s="186">
        <v>8.2170274514756105</v>
      </c>
      <c r="AY273" s="186">
        <v>6.5510854921961004</v>
      </c>
      <c r="AZ273" s="186">
        <v>16.8739814175585</v>
      </c>
      <c r="BA273" s="186">
        <v>12.925530933706399</v>
      </c>
      <c r="BB273" s="186">
        <v>13.852301852355</v>
      </c>
      <c r="BC273" s="186">
        <v>13.450945236641401</v>
      </c>
      <c r="BD273" s="186">
        <v>13.146411448425599</v>
      </c>
      <c r="BE273" s="186">
        <v>13.0830118806995</v>
      </c>
      <c r="BF273" s="187">
        <v>93.223829183555694</v>
      </c>
      <c r="BG273" s="187">
        <v>93.187700655654496</v>
      </c>
      <c r="BH273" s="187">
        <v>107.03370958996101</v>
      </c>
      <c r="BI273" s="187">
        <v>119.589548217982</v>
      </c>
      <c r="BJ273" s="187">
        <v>100.70905317168101</v>
      </c>
      <c r="BK273" s="187">
        <v>107.776676029345</v>
      </c>
      <c r="BL273" s="187">
        <v>104.27442777036001</v>
      </c>
      <c r="BM273" s="187">
        <v>104.353619488235</v>
      </c>
      <c r="BN273" s="187">
        <v>107.501981654712</v>
      </c>
      <c r="BO273" s="186">
        <v>99.703819750856198</v>
      </c>
      <c r="BP273" s="186">
        <v>25.003332594987999</v>
      </c>
      <c r="BQ273" s="186">
        <v>16.659054089061101</v>
      </c>
      <c r="BR273" s="186">
        <v>29.401982027476802</v>
      </c>
      <c r="BS273" s="186">
        <v>27.582506354936001</v>
      </c>
      <c r="BT273" s="186">
        <v>35.935385041318</v>
      </c>
      <c r="BU273" s="186">
        <v>65.971084060437306</v>
      </c>
      <c r="BV273" s="186">
        <v>188.22278640233301</v>
      </c>
      <c r="BW273" s="186">
        <v>167.93006153201699</v>
      </c>
      <c r="BX273" s="186">
        <v>10.645743310601899</v>
      </c>
      <c r="BY273" s="186">
        <v>7.2757240679907502</v>
      </c>
      <c r="BZ273" s="186">
        <v>8.7023188342439308</v>
      </c>
      <c r="CA273" s="186">
        <v>13.2663259471468</v>
      </c>
      <c r="CB273" s="186">
        <v>13.745965156860301</v>
      </c>
      <c r="CC273" s="186">
        <v>16.601443048707399</v>
      </c>
      <c r="CD273" s="186">
        <v>18.779378003812901</v>
      </c>
      <c r="CE273" s="186">
        <v>19.231711586195601</v>
      </c>
      <c r="CF273" s="186">
        <v>16.7012986825487</v>
      </c>
      <c r="CG273" s="186">
        <v>11.281574907820699</v>
      </c>
      <c r="CH273" s="186">
        <v>24.319054545241901</v>
      </c>
      <c r="CI273" s="186">
        <v>37.150470807360698</v>
      </c>
      <c r="CJ273" s="186">
        <v>36.779040126047398</v>
      </c>
      <c r="CK273" s="186">
        <v>38.916330345134398</v>
      </c>
      <c r="CL273" s="186">
        <v>38.540575298203997</v>
      </c>
      <c r="CM273" s="186">
        <v>29.704970084656502</v>
      </c>
      <c r="CN273" s="186">
        <v>15.4623028610162</v>
      </c>
      <c r="CO273" s="186">
        <v>12.848617162129599</v>
      </c>
      <c r="CP273" s="113">
        <v>89.645772251480693</v>
      </c>
      <c r="CQ273" s="113">
        <v>108.056401487104</v>
      </c>
      <c r="CR273" s="113">
        <v>140.30357343264001</v>
      </c>
      <c r="CS273" s="113">
        <v>158.12470101840199</v>
      </c>
      <c r="CT273" s="113">
        <v>188.17326717749199</v>
      </c>
      <c r="CU273" s="113">
        <v>209.926060611119</v>
      </c>
      <c r="CV273" s="113">
        <v>207.89371536917801</v>
      </c>
      <c r="CW273" s="113">
        <v>197.65676023050401</v>
      </c>
      <c r="CX273" s="113">
        <v>193.89330921367301</v>
      </c>
      <c r="CY273" s="186">
        <v>2.76204405729028</v>
      </c>
      <c r="CZ273" s="186">
        <v>1.8914893730200899</v>
      </c>
      <c r="DA273" s="186">
        <v>1.0867136595928899</v>
      </c>
      <c r="DB273" s="186">
        <v>1.06376992308028</v>
      </c>
      <c r="DC273" s="186">
        <v>1.0747591150842</v>
      </c>
      <c r="DD273" s="186">
        <v>1.3021644757886299</v>
      </c>
      <c r="DE273" s="186">
        <v>1.4423329897070301</v>
      </c>
      <c r="DF273" s="186">
        <v>1.5732842240436</v>
      </c>
      <c r="DG273" s="186">
        <v>1.3811732577671301</v>
      </c>
      <c r="DH273" s="186">
        <v>11.6979949399779</v>
      </c>
      <c r="DI273" s="186">
        <v>10.6457997771879</v>
      </c>
      <c r="DJ273" s="186">
        <v>9.7566138216786999</v>
      </c>
      <c r="DK273" s="186">
        <v>11.1499783853619</v>
      </c>
      <c r="DL273" s="186">
        <v>11.7808760049145</v>
      </c>
      <c r="DM273" s="186">
        <v>12.158657820363601</v>
      </c>
      <c r="DN273" s="186">
        <v>12.986072445970001</v>
      </c>
      <c r="DO273" s="186">
        <v>14.090193126750799</v>
      </c>
      <c r="DP273" s="186">
        <v>13.300405407538699</v>
      </c>
      <c r="DQ273" s="187">
        <v>101.739534863288</v>
      </c>
      <c r="DR273" s="187">
        <v>98.542957298125202</v>
      </c>
      <c r="DS273" s="187">
        <v>100.032429185269</v>
      </c>
      <c r="DT273" s="187">
        <v>103.28457069173599</v>
      </c>
      <c r="DU273" s="187">
        <v>103.13515213487101</v>
      </c>
      <c r="DV273" s="187">
        <v>106.0951107512</v>
      </c>
      <c r="DW273" s="187">
        <v>107.800019785895</v>
      </c>
      <c r="DX273" s="187">
        <v>107.198143839162</v>
      </c>
      <c r="DY273" s="187">
        <v>105.02223305909401</v>
      </c>
      <c r="DZ273" s="113">
        <v>487</v>
      </c>
      <c r="EA273" s="113">
        <v>525</v>
      </c>
      <c r="EB273" s="113">
        <v>542</v>
      </c>
      <c r="EC273" s="113">
        <v>606</v>
      </c>
      <c r="ED273" s="113">
        <v>605</v>
      </c>
      <c r="EE273" s="113">
        <v>599</v>
      </c>
      <c r="EF273" s="113">
        <v>645</v>
      </c>
      <c r="EG273" s="113">
        <v>656</v>
      </c>
      <c r="EH273" s="113">
        <v>656</v>
      </c>
      <c r="EI273" s="112">
        <v>557.95893223819303</v>
      </c>
      <c r="EJ273" s="112">
        <v>3708.1866666666701</v>
      </c>
      <c r="EK273" s="112">
        <v>7420.4870848708497</v>
      </c>
      <c r="EL273" s="112">
        <v>6662.6287128712902</v>
      </c>
      <c r="EM273" s="112">
        <v>7693.4033057851202</v>
      </c>
      <c r="EN273" s="112">
        <v>7437.7362270450703</v>
      </c>
      <c r="EO273" s="112">
        <v>6332.9829457364303</v>
      </c>
      <c r="EP273" s="112">
        <v>5679.3064024390196</v>
      </c>
      <c r="EQ273" s="114">
        <v>4911.1310975609804</v>
      </c>
    </row>
    <row r="274" spans="1:147" x14ac:dyDescent="0.25">
      <c r="A274" s="110" t="s">
        <v>158</v>
      </c>
      <c r="B274" s="110">
        <v>5501</v>
      </c>
      <c r="C274" s="110"/>
      <c r="D274" s="185">
        <v>164.363985316016</v>
      </c>
      <c r="E274" s="185">
        <v>453.19211845455601</v>
      </c>
      <c r="F274" s="185">
        <v>85.586182620499599</v>
      </c>
      <c r="G274" s="185">
        <v>54.0468831251506</v>
      </c>
      <c r="H274" s="185">
        <v>278.47815719173599</v>
      </c>
      <c r="I274" s="185">
        <v>213.29050089128901</v>
      </c>
      <c r="J274" s="185">
        <v>88.602294199041296</v>
      </c>
      <c r="K274" s="185">
        <v>414.33070243271999</v>
      </c>
      <c r="L274" s="185">
        <v>-324.81827105709499</v>
      </c>
      <c r="M274" s="185">
        <v>20.065783943456701</v>
      </c>
      <c r="N274" s="185">
        <v>30.0907447801447</v>
      </c>
      <c r="O274" s="185">
        <v>9.8306941609777798</v>
      </c>
      <c r="P274" s="185">
        <v>4.31789611680487</v>
      </c>
      <c r="Q274" s="185">
        <v>17.290031886839301</v>
      </c>
      <c r="R274" s="185">
        <v>15.883561557387001</v>
      </c>
      <c r="S274" s="185">
        <v>22.5175578941884</v>
      </c>
      <c r="T274" s="185">
        <v>61.030647079735502</v>
      </c>
      <c r="U274" s="185">
        <v>-216.51900066895899</v>
      </c>
      <c r="V274" s="186">
        <v>14.6507799263627</v>
      </c>
      <c r="W274" s="186">
        <v>9.7879644490063207</v>
      </c>
      <c r="X274" s="186">
        <v>11.414699114040699</v>
      </c>
      <c r="Y274" s="186">
        <v>7.7062579852631297</v>
      </c>
      <c r="Z274" s="186">
        <v>11.6994149957979</v>
      </c>
      <c r="AA274" s="186">
        <v>8.6057530110812692</v>
      </c>
      <c r="AB274" s="186">
        <v>24.698757366565101</v>
      </c>
      <c r="AC274" s="186">
        <v>30.060701285546799</v>
      </c>
      <c r="AD274" s="186">
        <v>19.028612353103501</v>
      </c>
      <c r="AE274" s="186">
        <v>163.49563628959999</v>
      </c>
      <c r="AF274" s="186">
        <v>136.007593271703</v>
      </c>
      <c r="AG274" s="186">
        <v>147.559068505065</v>
      </c>
      <c r="AH274" s="186">
        <v>151.00496011670299</v>
      </c>
      <c r="AI274" s="186">
        <v>141.54680074539701</v>
      </c>
      <c r="AJ274" s="186">
        <v>125.55072426625701</v>
      </c>
      <c r="AK274" s="186">
        <v>135.957024391647</v>
      </c>
      <c r="AL274" s="186">
        <v>73.347470987185005</v>
      </c>
      <c r="AM274" s="186">
        <v>336.29036555988898</v>
      </c>
      <c r="AN274" s="186">
        <v>3.1101028492873799</v>
      </c>
      <c r="AO274" s="186">
        <v>2.5198990550353599</v>
      </c>
      <c r="AP274" s="186">
        <v>2.4026271313335701</v>
      </c>
      <c r="AQ274" s="186">
        <v>1.8704556763608899</v>
      </c>
      <c r="AR274" s="186">
        <v>2.0275259625313198</v>
      </c>
      <c r="AS274" s="186">
        <v>1.7435669724254199</v>
      </c>
      <c r="AT274" s="186">
        <v>1.45307041334375</v>
      </c>
      <c r="AU274" s="186">
        <v>0.48216009200795901</v>
      </c>
      <c r="AV274" s="186">
        <v>2.40834293558735</v>
      </c>
      <c r="AW274" s="186">
        <v>13.8259413588844</v>
      </c>
      <c r="AX274" s="186">
        <v>8.4072401925531501</v>
      </c>
      <c r="AY274" s="186">
        <v>10.448076553701</v>
      </c>
      <c r="AZ274" s="186">
        <v>7.05294590756613</v>
      </c>
      <c r="BA274" s="186">
        <v>11.4471231002002</v>
      </c>
      <c r="BB274" s="186">
        <v>8.6467332948195992</v>
      </c>
      <c r="BC274" s="186">
        <v>16.0400094657025</v>
      </c>
      <c r="BD274" s="186">
        <v>7.5940794307653903</v>
      </c>
      <c r="BE274" s="186">
        <v>34.021503451060902</v>
      </c>
      <c r="BF274" s="187">
        <v>110.31434093291099</v>
      </c>
      <c r="BG274" s="187">
        <v>131.93203006563101</v>
      </c>
      <c r="BH274" s="187">
        <v>101.817694010778</v>
      </c>
      <c r="BI274" s="187">
        <v>99.142821426532905</v>
      </c>
      <c r="BJ274" s="187">
        <v>108.542787536885</v>
      </c>
      <c r="BK274" s="187">
        <v>109.866450035857</v>
      </c>
      <c r="BL274" s="187">
        <v>108.613739055753</v>
      </c>
      <c r="BM274" s="187">
        <v>217.007893746267</v>
      </c>
      <c r="BN274" s="187">
        <v>28.724731480827302</v>
      </c>
      <c r="BO274" s="186">
        <v>62.8782872639432</v>
      </c>
      <c r="BP274" s="186">
        <v>91.870016555818907</v>
      </c>
      <c r="BQ274" s="186">
        <v>89.143095788499096</v>
      </c>
      <c r="BR274" s="186">
        <v>144.723391448863</v>
      </c>
      <c r="BS274" s="186">
        <v>188.23577170583599</v>
      </c>
      <c r="BT274" s="186">
        <v>199.869070923533</v>
      </c>
      <c r="BU274" s="186">
        <v>118.733507353435</v>
      </c>
      <c r="BV274" s="186">
        <v>247.292613272116</v>
      </c>
      <c r="BW274" s="186">
        <v>105.020230108533</v>
      </c>
      <c r="BX274" s="186">
        <v>13.622326594928699</v>
      </c>
      <c r="BY274" s="186">
        <v>16.6091187654084</v>
      </c>
      <c r="BZ274" s="186">
        <v>15.944838415939101</v>
      </c>
      <c r="CA274" s="186">
        <v>15.7807523795893</v>
      </c>
      <c r="CB274" s="186">
        <v>16.606439313502602</v>
      </c>
      <c r="CC274" s="186">
        <v>15.8203266625145</v>
      </c>
      <c r="CD274" s="186">
        <v>14.3115837114063</v>
      </c>
      <c r="CE274" s="186">
        <v>32.497873010651404</v>
      </c>
      <c r="CF274" s="186">
        <v>18.743246381365399</v>
      </c>
      <c r="CG274" s="186">
        <v>20.7042565559574</v>
      </c>
      <c r="CH274" s="186">
        <v>18.6678611619805</v>
      </c>
      <c r="CI274" s="186">
        <v>18.178671970521499</v>
      </c>
      <c r="CJ274" s="186">
        <v>12.170664504490601</v>
      </c>
      <c r="CK274" s="186">
        <v>10.9997046196174</v>
      </c>
      <c r="CL274" s="186">
        <v>9.8394121240104599</v>
      </c>
      <c r="CM274" s="186">
        <v>13.271163180231801</v>
      </c>
      <c r="CN274" s="186">
        <v>17.880521482933698</v>
      </c>
      <c r="CO274" s="186">
        <v>19.8279561111638</v>
      </c>
      <c r="CP274" s="113">
        <v>160.52898532073499</v>
      </c>
      <c r="CQ274" s="113">
        <v>159.68856638827199</v>
      </c>
      <c r="CR274" s="113">
        <v>161.20827894202799</v>
      </c>
      <c r="CS274" s="113">
        <v>154.02612984661701</v>
      </c>
      <c r="CT274" s="113">
        <v>147.495045732053</v>
      </c>
      <c r="CU274" s="113">
        <v>140.03236372050199</v>
      </c>
      <c r="CV274" s="113">
        <v>139.97421556990901</v>
      </c>
      <c r="CW274" s="113">
        <v>113.861170916972</v>
      </c>
      <c r="CX274" s="113">
        <v>124.278180915787</v>
      </c>
      <c r="CY274" s="186">
        <v>2.5801384319473502</v>
      </c>
      <c r="CZ274" s="186">
        <v>2.7479332978359698</v>
      </c>
      <c r="DA274" s="186">
        <v>2.7726865551789799</v>
      </c>
      <c r="DB274" s="186">
        <v>2.60533629580293</v>
      </c>
      <c r="DC274" s="186">
        <v>2.3822244052649699</v>
      </c>
      <c r="DD274" s="186">
        <v>2.1167216936230502</v>
      </c>
      <c r="DE274" s="186">
        <v>1.8854343146433801</v>
      </c>
      <c r="DF274" s="186">
        <v>1.28239441192605</v>
      </c>
      <c r="DG274" s="186">
        <v>1.27267638810704</v>
      </c>
      <c r="DH274" s="186">
        <v>10.0725988471241</v>
      </c>
      <c r="DI274" s="186">
        <v>10.500855755570599</v>
      </c>
      <c r="DJ274" s="186">
        <v>10.9929561436768</v>
      </c>
      <c r="DK274" s="186">
        <v>9.8910017268514299</v>
      </c>
      <c r="DL274" s="186">
        <v>10.191476529314899</v>
      </c>
      <c r="DM274" s="186">
        <v>9.2040185948383595</v>
      </c>
      <c r="DN274" s="186">
        <v>10.883156305195</v>
      </c>
      <c r="DO274" s="186">
        <v>9.7142204669102501</v>
      </c>
      <c r="DP274" s="186">
        <v>11.901714983452401</v>
      </c>
      <c r="DQ274" s="187">
        <v>106.530156004134</v>
      </c>
      <c r="DR274" s="187">
        <v>109.716728893134</v>
      </c>
      <c r="DS274" s="187">
        <v>108.37120859722199</v>
      </c>
      <c r="DT274" s="187">
        <v>109.283749544424</v>
      </c>
      <c r="DU274" s="187">
        <v>109.64574108884899</v>
      </c>
      <c r="DV274" s="187">
        <v>109.56866403964</v>
      </c>
      <c r="DW274" s="187">
        <v>105.612079885642</v>
      </c>
      <c r="DX274" s="187">
        <v>131.69339404945299</v>
      </c>
      <c r="DY274" s="187">
        <v>108.830753471793</v>
      </c>
      <c r="DZ274" s="113">
        <v>894</v>
      </c>
      <c r="EA274" s="113">
        <v>902</v>
      </c>
      <c r="EB274" s="113">
        <v>925</v>
      </c>
      <c r="EC274" s="113">
        <v>978</v>
      </c>
      <c r="ED274" s="113">
        <v>1005</v>
      </c>
      <c r="EE274" s="113">
        <v>1036</v>
      </c>
      <c r="EF274" s="113">
        <v>1035</v>
      </c>
      <c r="EG274" s="113">
        <v>1041</v>
      </c>
      <c r="EH274" s="113">
        <v>1143</v>
      </c>
      <c r="EI274" s="112">
        <v>1882.0100671140899</v>
      </c>
      <c r="EJ274" s="112">
        <v>655.29046563192901</v>
      </c>
      <c r="EK274" s="112">
        <v>715.29297297297296</v>
      </c>
      <c r="EL274" s="112">
        <v>831.898773006135</v>
      </c>
      <c r="EM274" s="112">
        <v>326.585074626866</v>
      </c>
      <c r="EN274" s="112">
        <v>-50.955598455598498</v>
      </c>
      <c r="EO274" s="112">
        <v>86.503381642512096</v>
      </c>
      <c r="EP274" s="112">
        <v>-4704.4735830931804</v>
      </c>
      <c r="EQ274" s="114">
        <v>503.97725284339498</v>
      </c>
    </row>
    <row r="275" spans="1:147" x14ac:dyDescent="0.25">
      <c r="A275" s="110" t="s">
        <v>157</v>
      </c>
      <c r="B275" s="110">
        <v>5930</v>
      </c>
      <c r="C275" s="110"/>
      <c r="D275" s="185">
        <v>5.1024047188689199</v>
      </c>
      <c r="E275" s="185">
        <v>24.6956656998717</v>
      </c>
      <c r="F275" s="185">
        <v>-20.425121993009199</v>
      </c>
      <c r="G275" s="185">
        <v>10.844928265806701</v>
      </c>
      <c r="H275" s="185">
        <v>65.855946104187794</v>
      </c>
      <c r="I275" s="185">
        <v>169.23531067965399</v>
      </c>
      <c r="J275" s="185">
        <v>7.6031922484425998</v>
      </c>
      <c r="K275" s="185">
        <v>100</v>
      </c>
      <c r="L275" s="185">
        <v>243.25693604719399</v>
      </c>
      <c r="M275" s="185">
        <v>1.9207541396819401</v>
      </c>
      <c r="N275" s="185">
        <v>7.2195509833886202</v>
      </c>
      <c r="O275" s="185">
        <v>-5.4080900765667499</v>
      </c>
      <c r="P275" s="185">
        <v>4.1439777907954101</v>
      </c>
      <c r="Q275" s="185">
        <v>8.1915955149940096</v>
      </c>
      <c r="R275" s="185">
        <v>13.4479508762086</v>
      </c>
      <c r="S275" s="185">
        <v>2.77706808657967</v>
      </c>
      <c r="T275" s="185">
        <v>1.47340124242058</v>
      </c>
      <c r="U275" s="185">
        <v>13.8151645821732</v>
      </c>
      <c r="V275" s="186">
        <v>27.735801087178299</v>
      </c>
      <c r="W275" s="186">
        <v>23.972125383038701</v>
      </c>
      <c r="X275" s="186">
        <v>20.076020197296099</v>
      </c>
      <c r="Y275" s="186">
        <v>28.501408306858998</v>
      </c>
      <c r="Z275" s="186">
        <v>11.931850114605901</v>
      </c>
      <c r="AA275" s="186">
        <v>13.8380070322987</v>
      </c>
      <c r="AB275" s="186">
        <v>29.0776449623723</v>
      </c>
      <c r="AC275" s="186">
        <v>2.4248537479801202</v>
      </c>
      <c r="AD275" s="186">
        <v>6.1822333656795303</v>
      </c>
      <c r="AE275" s="186">
        <v>0</v>
      </c>
      <c r="AF275" s="186">
        <v>0</v>
      </c>
      <c r="AG275" s="186">
        <v>0</v>
      </c>
      <c r="AH275" s="186">
        <v>26.742735230913802</v>
      </c>
      <c r="AI275" s="186">
        <v>53.913592045098497</v>
      </c>
      <c r="AJ275" s="186">
        <v>47.296825300296</v>
      </c>
      <c r="AK275" s="186">
        <v>82.019052631948398</v>
      </c>
      <c r="AL275" s="186">
        <v>71.499571896313299</v>
      </c>
      <c r="AM275" s="186">
        <v>54.632289040003698</v>
      </c>
      <c r="AN275" s="186">
        <v>-1.7392117857027001</v>
      </c>
      <c r="AO275" s="186">
        <v>-2.2684150287094198</v>
      </c>
      <c r="AP275" s="186">
        <v>-1.0495076347710901</v>
      </c>
      <c r="AQ275" s="186">
        <v>-0.36067417620500403</v>
      </c>
      <c r="AR275" s="186">
        <v>-6.5588586686100001E-2</v>
      </c>
      <c r="AS275" s="186">
        <v>0.10463958903324801</v>
      </c>
      <c r="AT275" s="186">
        <v>-9.3593648196238693E-2</v>
      </c>
      <c r="AU275" s="186">
        <v>-0.111073888516521</v>
      </c>
      <c r="AV275" s="186">
        <v>-3.90831728102497E-2</v>
      </c>
      <c r="AW275" s="186">
        <v>-1.7392117857027001</v>
      </c>
      <c r="AX275" s="186">
        <v>-1.0396450278530101</v>
      </c>
      <c r="AY275" s="186">
        <v>10.036543223359301</v>
      </c>
      <c r="AZ275" s="186">
        <v>11.4048558618146</v>
      </c>
      <c r="BA275" s="186">
        <v>5.8926613559977197</v>
      </c>
      <c r="BB275" s="186">
        <v>5.9023783324525798</v>
      </c>
      <c r="BC275" s="186">
        <v>4.2437457726460996</v>
      </c>
      <c r="BD275" s="186">
        <v>5.3384354468320501</v>
      </c>
      <c r="BE275" s="186">
        <v>9.0753989230576497</v>
      </c>
      <c r="BF275" s="187">
        <v>101.958359526265</v>
      </c>
      <c r="BG275" s="187">
        <v>106.372547186196</v>
      </c>
      <c r="BH275" s="187">
        <v>85.8412733686054</v>
      </c>
      <c r="BI275" s="187">
        <v>92.918171743420999</v>
      </c>
      <c r="BJ275" s="187">
        <v>102.284324348727</v>
      </c>
      <c r="BK275" s="187">
        <v>108.28402894224701</v>
      </c>
      <c r="BL275" s="187">
        <v>98.463731858799804</v>
      </c>
      <c r="BM275" s="187">
        <v>96.175862866749597</v>
      </c>
      <c r="BN275" s="187">
        <v>104.93255577326801</v>
      </c>
      <c r="BO275" s="186">
        <v>28.5822812663497</v>
      </c>
      <c r="BP275" s="186">
        <v>35.2393432223733</v>
      </c>
      <c r="BQ275" s="186">
        <v>27.812483526911699</v>
      </c>
      <c r="BR275" s="186">
        <v>11.667883668204899</v>
      </c>
      <c r="BS275" s="186">
        <v>12.000582347084899</v>
      </c>
      <c r="BT275" s="186">
        <v>26.054536654831001</v>
      </c>
      <c r="BU275" s="186">
        <v>20.5325112578433</v>
      </c>
      <c r="BV275" s="186">
        <v>34.061721942949902</v>
      </c>
      <c r="BW275" s="186">
        <v>73.396566796164706</v>
      </c>
      <c r="BX275" s="186">
        <v>8.1062716310939607</v>
      </c>
      <c r="BY275" s="186">
        <v>9.0068030388570506</v>
      </c>
      <c r="BZ275" s="186">
        <v>6.7945954547556999</v>
      </c>
      <c r="CA275" s="186">
        <v>3.3396714080409602</v>
      </c>
      <c r="CB275" s="186">
        <v>3.4282044881464899</v>
      </c>
      <c r="CC275" s="186">
        <v>5.8664464535460903</v>
      </c>
      <c r="CD275" s="186">
        <v>4.94772862494289</v>
      </c>
      <c r="CE275" s="186">
        <v>6.02699944082807</v>
      </c>
      <c r="CF275" s="186">
        <v>8.2093938622249194</v>
      </c>
      <c r="CG275" s="186">
        <v>24.0431817904586</v>
      </c>
      <c r="CH275" s="186">
        <v>22.402987507712702</v>
      </c>
      <c r="CI275" s="186">
        <v>20.8144931422203</v>
      </c>
      <c r="CJ275" s="186">
        <v>22.8891635275676</v>
      </c>
      <c r="CK275" s="186">
        <v>22.830891963375201</v>
      </c>
      <c r="CL275" s="186">
        <v>20.190441831713802</v>
      </c>
      <c r="CM275" s="186">
        <v>21.5292360504572</v>
      </c>
      <c r="CN275" s="186">
        <v>18.332617960284001</v>
      </c>
      <c r="CO275" s="186">
        <v>13.5492744678129</v>
      </c>
      <c r="CP275" s="113">
        <v>0</v>
      </c>
      <c r="CQ275" s="113">
        <v>0</v>
      </c>
      <c r="CR275" s="113">
        <v>0</v>
      </c>
      <c r="CS275" s="113">
        <v>5.6831260081155204</v>
      </c>
      <c r="CT275" s="113">
        <v>16.846814833884601</v>
      </c>
      <c r="CU275" s="113">
        <v>26.377485315260898</v>
      </c>
      <c r="CV275" s="113">
        <v>43.3279615573136</v>
      </c>
      <c r="CW275" s="113">
        <v>56.725348097874502</v>
      </c>
      <c r="CX275" s="113">
        <v>61.579043788837602</v>
      </c>
      <c r="CY275" s="186">
        <v>-2.0179399703760899</v>
      </c>
      <c r="CZ275" s="186">
        <v>-1.7666939224270499</v>
      </c>
      <c r="DA275" s="186">
        <v>-1.50040620949962</v>
      </c>
      <c r="DB275" s="186">
        <v>-1.31004146175998</v>
      </c>
      <c r="DC275" s="186">
        <v>-1.0839398850176101</v>
      </c>
      <c r="DD275" s="186">
        <v>-0.71232336110372796</v>
      </c>
      <c r="DE275" s="186">
        <v>-0.26987198164057802</v>
      </c>
      <c r="DF275" s="186">
        <v>-0.10119729685322799</v>
      </c>
      <c r="DG275" s="186">
        <v>-4.0172032215765298E-2</v>
      </c>
      <c r="DH275" s="186">
        <v>5.5534839452937597</v>
      </c>
      <c r="DI275" s="186">
        <v>-1.40676661735632</v>
      </c>
      <c r="DJ275" s="186">
        <v>1.0405004297162901</v>
      </c>
      <c r="DK275" s="186">
        <v>3.6204573440988801</v>
      </c>
      <c r="DL275" s="186">
        <v>4.9693170991484799</v>
      </c>
      <c r="DM275" s="186">
        <v>6.33209271143423</v>
      </c>
      <c r="DN275" s="186">
        <v>7.3775782001803103</v>
      </c>
      <c r="DO275" s="186">
        <v>6.4908723025129698</v>
      </c>
      <c r="DP275" s="186">
        <v>6.2267829252654803</v>
      </c>
      <c r="DQ275" s="187">
        <v>100.53772371844801</v>
      </c>
      <c r="DR275" s="187">
        <v>109.465331156697</v>
      </c>
      <c r="DS275" s="187">
        <v>104.442666002395</v>
      </c>
      <c r="DT275" s="187">
        <v>98.434083628841407</v>
      </c>
      <c r="DU275" s="187">
        <v>97.442093882367203</v>
      </c>
      <c r="DV275" s="187">
        <v>98.8357449517639</v>
      </c>
      <c r="DW275" s="187">
        <v>97.371247442591297</v>
      </c>
      <c r="DX275" s="187">
        <v>99.438104942752702</v>
      </c>
      <c r="DY275" s="187">
        <v>101.98091700736499</v>
      </c>
      <c r="DZ275" s="113">
        <v>195</v>
      </c>
      <c r="EA275" s="113">
        <v>199</v>
      </c>
      <c r="EB275" s="113">
        <v>199</v>
      </c>
      <c r="EC275" s="113">
        <v>202</v>
      </c>
      <c r="ED275" s="113">
        <v>200</v>
      </c>
      <c r="EE275" s="113">
        <v>213</v>
      </c>
      <c r="EF275" s="113">
        <v>215</v>
      </c>
      <c r="EG275" s="113">
        <v>204</v>
      </c>
      <c r="EH275" s="113">
        <v>215</v>
      </c>
      <c r="EI275" s="112">
        <v>-6480.8410256410298</v>
      </c>
      <c r="EJ275" s="112">
        <v>-5460.1758793969802</v>
      </c>
      <c r="EK275" s="112">
        <v>-4305.2412060301504</v>
      </c>
      <c r="EL275" s="112">
        <v>-2916.9702970296999</v>
      </c>
      <c r="EM275" s="112">
        <v>-2777.17</v>
      </c>
      <c r="EN275" s="112">
        <v>-2830.4835680751198</v>
      </c>
      <c r="EO275" s="112">
        <v>-1489.3627906976701</v>
      </c>
      <c r="EP275" s="112">
        <v>-1830.3480392156901</v>
      </c>
      <c r="EQ275" s="114">
        <v>-2131.5209302325602</v>
      </c>
    </row>
    <row r="276" spans="1:147" x14ac:dyDescent="0.25">
      <c r="A276" s="110" t="s">
        <v>156</v>
      </c>
      <c r="B276" s="110">
        <v>5688</v>
      </c>
      <c r="C276" s="110"/>
      <c r="D276" s="185">
        <v>353.42346886258298</v>
      </c>
      <c r="E276" s="185">
        <v>532.22654320987601</v>
      </c>
      <c r="F276" s="185">
        <v>6899.2069155784402</v>
      </c>
      <c r="G276" s="185" t="s">
        <v>465</v>
      </c>
      <c r="H276" s="185">
        <v>100</v>
      </c>
      <c r="I276" s="185">
        <v>-45.889876190476201</v>
      </c>
      <c r="J276" s="185">
        <v>-247.400590922698</v>
      </c>
      <c r="K276" s="185">
        <v>37961.508734780298</v>
      </c>
      <c r="L276" s="185" t="s">
        <v>465</v>
      </c>
      <c r="M276" s="185">
        <v>6.6204159861787799</v>
      </c>
      <c r="N276" s="185">
        <v>12.498278648721101</v>
      </c>
      <c r="O276" s="185">
        <v>14.774890028863499</v>
      </c>
      <c r="P276" s="185">
        <v>-8.1988477366255097</v>
      </c>
      <c r="Q276" s="185">
        <v>4.3151794742677101</v>
      </c>
      <c r="R276" s="185">
        <v>-16.463595890293899</v>
      </c>
      <c r="S276" s="185">
        <v>-2.8644063454557198</v>
      </c>
      <c r="T276" s="185">
        <v>19.146141215106699</v>
      </c>
      <c r="U276" s="185">
        <v>-3.0539029957713701</v>
      </c>
      <c r="V276" s="186">
        <v>1.96658692897218</v>
      </c>
      <c r="W276" s="186">
        <v>2.6135605679049299</v>
      </c>
      <c r="X276" s="186">
        <v>0.250648357273624</v>
      </c>
      <c r="Y276" s="186">
        <v>0</v>
      </c>
      <c r="Z276" s="186">
        <v>0</v>
      </c>
      <c r="AA276" s="186">
        <v>23.5501226793176</v>
      </c>
      <c r="AB276" s="186">
        <v>1.11300637088909</v>
      </c>
      <c r="AC276" s="186">
        <v>6.2340181094760902E-2</v>
      </c>
      <c r="AD276" s="186">
        <v>0</v>
      </c>
      <c r="AE276" s="186">
        <v>1.5039050414966999</v>
      </c>
      <c r="AF276" s="186">
        <v>1.4132480059814601</v>
      </c>
      <c r="AG276" s="186">
        <v>1.2288411455768999</v>
      </c>
      <c r="AH276" s="186">
        <v>1.2838850484033799</v>
      </c>
      <c r="AI276" s="186">
        <v>1.0557961803856399</v>
      </c>
      <c r="AJ276" s="186">
        <v>1.3324760403396001</v>
      </c>
      <c r="AK276" s="186">
        <v>0</v>
      </c>
      <c r="AL276" s="186">
        <v>0</v>
      </c>
      <c r="AM276" s="186">
        <v>0</v>
      </c>
      <c r="AN276" s="186">
        <v>-1.8173850582109601</v>
      </c>
      <c r="AO276" s="186">
        <v>-1.68431925090535</v>
      </c>
      <c r="AP276" s="186">
        <v>-1.4402268418445401</v>
      </c>
      <c r="AQ276" s="186">
        <v>-1.5762604196112799</v>
      </c>
      <c r="AR276" s="186">
        <v>2.6449551532311601</v>
      </c>
      <c r="AS276" s="186">
        <v>3.1240819538025302</v>
      </c>
      <c r="AT276" s="186">
        <v>0.208239048650776</v>
      </c>
      <c r="AU276" s="186">
        <v>1.61001810163492</v>
      </c>
      <c r="AV276" s="186">
        <v>-0.24848437681897401</v>
      </c>
      <c r="AW276" s="186">
        <v>0.99746218434475298</v>
      </c>
      <c r="AX276" s="186">
        <v>-0.59714964786304803</v>
      </c>
      <c r="AY276" s="186">
        <v>0.29284313627560898</v>
      </c>
      <c r="AZ276" s="186">
        <v>0.69839850336099696</v>
      </c>
      <c r="BA276" s="186">
        <v>4.4723884107323304</v>
      </c>
      <c r="BB276" s="186">
        <v>6.6262819162316102</v>
      </c>
      <c r="BC276" s="186">
        <v>3.2974814446539198</v>
      </c>
      <c r="BD276" s="186">
        <v>4.3467432956840897</v>
      </c>
      <c r="BE276" s="186">
        <v>2.56876764450094</v>
      </c>
      <c r="BF276" s="187">
        <v>103.956138082141</v>
      </c>
      <c r="BG276" s="187">
        <v>112.880874548299</v>
      </c>
      <c r="BH276" s="187">
        <v>114.997702172369</v>
      </c>
      <c r="BI276" s="187">
        <v>90.519436248108505</v>
      </c>
      <c r="BJ276" s="187">
        <v>102.55115799460501</v>
      </c>
      <c r="BK276" s="187">
        <v>83.357130884824301</v>
      </c>
      <c r="BL276" s="187">
        <v>94.380955352822497</v>
      </c>
      <c r="BM276" s="187">
        <v>119.63079309128599</v>
      </c>
      <c r="BN276" s="187">
        <v>94.454452547776697</v>
      </c>
      <c r="BO276" s="186">
        <v>228.69809995512799</v>
      </c>
      <c r="BP276" s="186">
        <v>50.948565066436203</v>
      </c>
      <c r="BQ276" s="186">
        <v>454.16812906234202</v>
      </c>
      <c r="BR276" s="186">
        <v>541.76796620622395</v>
      </c>
      <c r="BS276" s="186">
        <v>745.43083308195605</v>
      </c>
      <c r="BT276" s="186">
        <v>21.600856814562299</v>
      </c>
      <c r="BU276" s="186">
        <v>-18.046398832370802</v>
      </c>
      <c r="BV276" s="186">
        <v>4.6371904703598599</v>
      </c>
      <c r="BW276" s="186">
        <v>17.287869845414601</v>
      </c>
      <c r="BX276" s="186">
        <v>6.6713810888664904</v>
      </c>
      <c r="BY276" s="186">
        <v>1.50502598910941</v>
      </c>
      <c r="BZ276" s="186">
        <v>7.2393300681410198</v>
      </c>
      <c r="CA276" s="186">
        <v>7.0790689481087803</v>
      </c>
      <c r="CB276" s="186">
        <v>5.8712306753732904</v>
      </c>
      <c r="CC276" s="186">
        <v>1.55394204805797</v>
      </c>
      <c r="CD276" s="186">
        <v>-1.22385569123507</v>
      </c>
      <c r="CE276" s="186">
        <v>0.30236637031250502</v>
      </c>
      <c r="CF276" s="186">
        <v>1.0881519569603899</v>
      </c>
      <c r="CG276" s="186">
        <v>3.0309007514658002</v>
      </c>
      <c r="CH276" s="186">
        <v>2.9118187496369301</v>
      </c>
      <c r="CI276" s="186">
        <v>1.6893453285148501</v>
      </c>
      <c r="CJ276" s="186">
        <v>1.38670706544727</v>
      </c>
      <c r="CK276" s="186">
        <v>0.82981358480407796</v>
      </c>
      <c r="CL276" s="186">
        <v>6.8098204058687202</v>
      </c>
      <c r="CM276" s="186">
        <v>6.2790435701291401</v>
      </c>
      <c r="CN276" s="186">
        <v>6.1387511691382404</v>
      </c>
      <c r="CO276" s="186">
        <v>5.9828333510879803</v>
      </c>
      <c r="CP276" s="113">
        <v>1.3740953139921399</v>
      </c>
      <c r="CQ276" s="113">
        <v>1.4675195344205301</v>
      </c>
      <c r="CR276" s="113">
        <v>1.4139507030246099</v>
      </c>
      <c r="CS276" s="113">
        <v>1.35167550781726</v>
      </c>
      <c r="CT276" s="113">
        <v>1.27800793987748</v>
      </c>
      <c r="CU276" s="113">
        <v>1.25066106840353</v>
      </c>
      <c r="CV276" s="113">
        <v>0.965926962318718</v>
      </c>
      <c r="CW276" s="113">
        <v>0.69967238821508504</v>
      </c>
      <c r="CX276" s="113">
        <v>0.45026997436250699</v>
      </c>
      <c r="CY276" s="186">
        <v>-1.87230651834729</v>
      </c>
      <c r="CZ276" s="186">
        <v>-1.93337626888528</v>
      </c>
      <c r="DA276" s="186">
        <v>-1.73597962533221</v>
      </c>
      <c r="DB276" s="186">
        <v>-1.61262430125537</v>
      </c>
      <c r="DC276" s="186">
        <v>-0.58656035472293699</v>
      </c>
      <c r="DD276" s="186">
        <v>0.31471389085209101</v>
      </c>
      <c r="DE276" s="186">
        <v>0.63441311590011396</v>
      </c>
      <c r="DF276" s="186">
        <v>1.2466863730032101</v>
      </c>
      <c r="DG276" s="186">
        <v>1.42765936243975</v>
      </c>
      <c r="DH276" s="186">
        <v>1.2974499841620299</v>
      </c>
      <c r="DI276" s="186">
        <v>0.88446594786081201</v>
      </c>
      <c r="DJ276" s="186">
        <v>0.87023194589024799</v>
      </c>
      <c r="DK276" s="186">
        <v>0.62243378176416697</v>
      </c>
      <c r="DL276" s="186">
        <v>1.3442154233621399</v>
      </c>
      <c r="DM276" s="186">
        <v>2.39343682524277</v>
      </c>
      <c r="DN276" s="186">
        <v>3.0901777082197599</v>
      </c>
      <c r="DO276" s="186">
        <v>3.902544237351</v>
      </c>
      <c r="DP276" s="186">
        <v>4.1842611466094102</v>
      </c>
      <c r="DQ276" s="187">
        <v>103.628687603649</v>
      </c>
      <c r="DR276" s="187">
        <v>98.704195306656004</v>
      </c>
      <c r="DS276" s="187">
        <v>104.858204886115</v>
      </c>
      <c r="DT276" s="187">
        <v>105.090600086371</v>
      </c>
      <c r="DU276" s="187">
        <v>104.102096145755</v>
      </c>
      <c r="DV276" s="187">
        <v>99.477958686698301</v>
      </c>
      <c r="DW276" s="187">
        <v>96.4509705248811</v>
      </c>
      <c r="DX276" s="187">
        <v>97.700624121676995</v>
      </c>
      <c r="DY276" s="187">
        <v>98.358930592484796</v>
      </c>
      <c r="DZ276" s="113">
        <v>138</v>
      </c>
      <c r="EA276" s="113">
        <v>126</v>
      </c>
      <c r="EB276" s="113">
        <v>139</v>
      </c>
      <c r="EC276" s="113">
        <v>145</v>
      </c>
      <c r="ED276" s="113">
        <v>150</v>
      </c>
      <c r="EE276" s="113">
        <v>159</v>
      </c>
      <c r="EF276" s="113">
        <v>155</v>
      </c>
      <c r="EG276" s="113">
        <v>156</v>
      </c>
      <c r="EH276" s="113">
        <v>161</v>
      </c>
      <c r="EI276" s="112">
        <v>-7614.8913043478296</v>
      </c>
      <c r="EJ276" s="112">
        <v>-8784.6904761904807</v>
      </c>
      <c r="EK276" s="112">
        <v>-8627.9784172661894</v>
      </c>
      <c r="EL276" s="112">
        <v>-7927.45517241379</v>
      </c>
      <c r="EM276" s="112">
        <v>-7875.7266666666701</v>
      </c>
      <c r="EN276" s="112">
        <v>-5503.0817610062904</v>
      </c>
      <c r="EO276" s="112">
        <v>-5523.22580645161</v>
      </c>
      <c r="EP276" s="112">
        <v>-6404.7435897435898</v>
      </c>
      <c r="EQ276" s="114">
        <v>-6067.8136645962704</v>
      </c>
    </row>
    <row r="277" spans="1:147" x14ac:dyDescent="0.25">
      <c r="A277" s="110" t="s">
        <v>155</v>
      </c>
      <c r="B277" s="110">
        <v>5729</v>
      </c>
      <c r="C277" s="110"/>
      <c r="D277" s="185">
        <v>195.04152102451101</v>
      </c>
      <c r="E277" s="185">
        <v>113.705675249922</v>
      </c>
      <c r="F277" s="185">
        <v>-76.162194760732604</v>
      </c>
      <c r="G277" s="185">
        <v>198.44675134007599</v>
      </c>
      <c r="H277" s="185">
        <v>1565.7476930878599</v>
      </c>
      <c r="I277" s="185">
        <v>-147.90754556025399</v>
      </c>
      <c r="J277" s="185">
        <v>54.525680016055901</v>
      </c>
      <c r="K277" s="185">
        <v>49.392866878748499</v>
      </c>
      <c r="L277" s="185">
        <v>24.430754464086899</v>
      </c>
      <c r="M277" s="185">
        <v>14.2937171914134</v>
      </c>
      <c r="N277" s="185">
        <v>5.0547101753432599</v>
      </c>
      <c r="O277" s="185">
        <v>-3.70650512415504</v>
      </c>
      <c r="P277" s="185">
        <v>8.2368532860531403</v>
      </c>
      <c r="Q277" s="185">
        <v>26.541542889782701</v>
      </c>
      <c r="R277" s="185">
        <v>-14.0319344238057</v>
      </c>
      <c r="S277" s="185">
        <v>4.0023756445131502</v>
      </c>
      <c r="T277" s="185">
        <v>6.2619381042946696</v>
      </c>
      <c r="U277" s="185">
        <v>7.1547492686994199</v>
      </c>
      <c r="V277" s="186">
        <v>7.8772150607351001</v>
      </c>
      <c r="W277" s="186">
        <v>4.5688319164622699</v>
      </c>
      <c r="X277" s="186">
        <v>5.1531837177872397</v>
      </c>
      <c r="Y277" s="186">
        <v>6.1498641143336101</v>
      </c>
      <c r="Z277" s="186">
        <v>2.2555616967710002</v>
      </c>
      <c r="AA277" s="186">
        <v>7.8037992748358</v>
      </c>
      <c r="AB277" s="186">
        <v>8.0742246514920009</v>
      </c>
      <c r="AC277" s="186">
        <v>12.8421958390642</v>
      </c>
      <c r="AD277" s="186">
        <v>24.122644529740501</v>
      </c>
      <c r="AE277" s="186">
        <v>20.427486116350799</v>
      </c>
      <c r="AF277" s="186">
        <v>16.689345178070901</v>
      </c>
      <c r="AG277" s="186">
        <v>27.104043557484498</v>
      </c>
      <c r="AH277" s="186">
        <v>28.6576418937859</v>
      </c>
      <c r="AI277" s="186">
        <v>23.802701582826899</v>
      </c>
      <c r="AJ277" s="186">
        <v>30.802645939893601</v>
      </c>
      <c r="AK277" s="186">
        <v>34.760103976647699</v>
      </c>
      <c r="AL277" s="186">
        <v>44.649292820166501</v>
      </c>
      <c r="AM277" s="186">
        <v>66.519879769399694</v>
      </c>
      <c r="AN277" s="186">
        <v>-0.18822588413128</v>
      </c>
      <c r="AO277" s="186">
        <v>0.43423389713051103</v>
      </c>
      <c r="AP277" s="186">
        <v>-0.63791823945822401</v>
      </c>
      <c r="AQ277" s="186">
        <v>-0.159938299409219</v>
      </c>
      <c r="AR277" s="186">
        <v>-1.42309878428892</v>
      </c>
      <c r="AS277" s="186">
        <v>-0.49890799207678199</v>
      </c>
      <c r="AT277" s="186">
        <v>-0.86340142578160295</v>
      </c>
      <c r="AU277" s="186">
        <v>-0.53702035167899398</v>
      </c>
      <c r="AV277" s="186">
        <v>-0.725330716392102</v>
      </c>
      <c r="AW277" s="186">
        <v>4.6409576670885198</v>
      </c>
      <c r="AX277" s="186">
        <v>2.1031684149376</v>
      </c>
      <c r="AY277" s="186">
        <v>1.16901799770741</v>
      </c>
      <c r="AZ277" s="186">
        <v>3.5228916965059001</v>
      </c>
      <c r="BA277" s="186">
        <v>0.107074888892814</v>
      </c>
      <c r="BB277" s="186">
        <v>1.48126210405924</v>
      </c>
      <c r="BC277" s="186">
        <v>0.700803253167542</v>
      </c>
      <c r="BD277" s="186">
        <v>4.1511553944384803</v>
      </c>
      <c r="BE277" s="186">
        <v>1.8048806288061701</v>
      </c>
      <c r="BF277" s="187">
        <v>110.45395805026401</v>
      </c>
      <c r="BG277" s="187">
        <v>103.50442840818</v>
      </c>
      <c r="BH277" s="187">
        <v>94.774652919894393</v>
      </c>
      <c r="BI277" s="187">
        <v>104.771312280853</v>
      </c>
      <c r="BJ277" s="187">
        <v>133.35355418752201</v>
      </c>
      <c r="BK277" s="187">
        <v>86.197902005801893</v>
      </c>
      <c r="BL277" s="187">
        <v>102.499100807622</v>
      </c>
      <c r="BM277" s="187">
        <v>101.598921241333</v>
      </c>
      <c r="BN277" s="187">
        <v>104.848773095634</v>
      </c>
      <c r="BO277" s="186">
        <v>204.29910914257701</v>
      </c>
      <c r="BP277" s="186">
        <v>154.25300262259</v>
      </c>
      <c r="BQ277" s="186">
        <v>124.987458382173</v>
      </c>
      <c r="BR277" s="186">
        <v>167.29109210001801</v>
      </c>
      <c r="BS277" s="186">
        <v>251.55451173187501</v>
      </c>
      <c r="BT277" s="186">
        <v>120.79658277774</v>
      </c>
      <c r="BU277" s="186">
        <v>101.49022182053901</v>
      </c>
      <c r="BV277" s="186">
        <v>106.532458958015</v>
      </c>
      <c r="BW277" s="186">
        <v>59.129734129457503</v>
      </c>
      <c r="BX277" s="186">
        <v>13.5426589409182</v>
      </c>
      <c r="BY277" s="186">
        <v>10.793756857306301</v>
      </c>
      <c r="BZ277" s="186">
        <v>7.4862563335166099</v>
      </c>
      <c r="CA277" s="186">
        <v>9.0867679843132301</v>
      </c>
      <c r="CB277" s="186">
        <v>11.0171128279367</v>
      </c>
      <c r="CC277" s="186">
        <v>5.7225945628588901</v>
      </c>
      <c r="CD277" s="186">
        <v>5.4599279109413397</v>
      </c>
      <c r="CE277" s="186">
        <v>7.1892544837208296</v>
      </c>
      <c r="CF277" s="186">
        <v>6.984815570776</v>
      </c>
      <c r="CG277" s="186">
        <v>7.2799618118345002</v>
      </c>
      <c r="CH277" s="186">
        <v>7.3126109732798499</v>
      </c>
      <c r="CI277" s="186">
        <v>6.2433995381454004</v>
      </c>
      <c r="CJ277" s="186">
        <v>6.1703686031027098</v>
      </c>
      <c r="CK277" s="186">
        <v>5.22047064608602</v>
      </c>
      <c r="CL277" s="186">
        <v>5.3196321241284599</v>
      </c>
      <c r="CM277" s="186">
        <v>6.1039489707166696</v>
      </c>
      <c r="CN277" s="186">
        <v>7.5492600030989898</v>
      </c>
      <c r="CO277" s="186">
        <v>11.7016997271371</v>
      </c>
      <c r="CP277" s="113">
        <v>33.551895133038599</v>
      </c>
      <c r="CQ277" s="113">
        <v>28.877808275214299</v>
      </c>
      <c r="CR277" s="113">
        <v>26.5684701403963</v>
      </c>
      <c r="CS277" s="113">
        <v>24.439262353742301</v>
      </c>
      <c r="CT277" s="113">
        <v>23.308926990445801</v>
      </c>
      <c r="CU277" s="113">
        <v>25.272217007456</v>
      </c>
      <c r="CV277" s="113">
        <v>29.027445613165501</v>
      </c>
      <c r="CW277" s="113">
        <v>32.100108157681603</v>
      </c>
      <c r="CX277" s="113">
        <v>39.735490717386099</v>
      </c>
      <c r="CY277" s="186">
        <v>0.271823223824121</v>
      </c>
      <c r="CZ277" s="186">
        <v>0.21021345929774499</v>
      </c>
      <c r="DA277" s="186">
        <v>1.7400925243235901E-2</v>
      </c>
      <c r="DB277" s="186">
        <v>-9.7247195838279094E-2</v>
      </c>
      <c r="DC277" s="186">
        <v>-0.43466374525928803</v>
      </c>
      <c r="DD277" s="186">
        <v>-0.49574088492556301</v>
      </c>
      <c r="DE277" s="186">
        <v>-0.75358423002181596</v>
      </c>
      <c r="DF277" s="186">
        <v>-0.73565637393040895</v>
      </c>
      <c r="DG277" s="186">
        <v>-0.84206271437006897</v>
      </c>
      <c r="DH277" s="186">
        <v>6.0437539647427796</v>
      </c>
      <c r="DI277" s="186">
        <v>6.0028673424460797</v>
      </c>
      <c r="DJ277" s="186">
        <v>4.5958715927545297</v>
      </c>
      <c r="DK277" s="186">
        <v>4.4689069666086301</v>
      </c>
      <c r="DL277" s="186">
        <v>2.24313788432557</v>
      </c>
      <c r="DM277" s="186">
        <v>1.62352111793908</v>
      </c>
      <c r="DN277" s="186">
        <v>1.3250781326144201</v>
      </c>
      <c r="DO277" s="186">
        <v>1.84768117643067</v>
      </c>
      <c r="DP277" s="186">
        <v>1.5232761623161599</v>
      </c>
      <c r="DQ277" s="187">
        <v>108.425446767975</v>
      </c>
      <c r="DR277" s="187">
        <v>105.26438004095699</v>
      </c>
      <c r="DS277" s="187">
        <v>102.994870068575</v>
      </c>
      <c r="DT277" s="187">
        <v>104.734649019876</v>
      </c>
      <c r="DU277" s="187">
        <v>109.09802370828599</v>
      </c>
      <c r="DV277" s="187">
        <v>103.73802607049301</v>
      </c>
      <c r="DW277" s="187">
        <v>103.499596188559</v>
      </c>
      <c r="DX277" s="187">
        <v>104.828304634096</v>
      </c>
      <c r="DY277" s="187">
        <v>104.843207537532</v>
      </c>
      <c r="DZ277" s="113">
        <v>1436</v>
      </c>
      <c r="EA277" s="113">
        <v>1511</v>
      </c>
      <c r="EB277" s="113">
        <v>1448</v>
      </c>
      <c r="EC277" s="113">
        <v>1430</v>
      </c>
      <c r="ED277" s="113">
        <v>1585</v>
      </c>
      <c r="EE277" s="113">
        <v>1593</v>
      </c>
      <c r="EF277" s="113">
        <v>1600</v>
      </c>
      <c r="EG277" s="113">
        <v>1636</v>
      </c>
      <c r="EH277" s="113">
        <v>1644</v>
      </c>
      <c r="EI277" s="112">
        <v>-1410.3962395543199</v>
      </c>
      <c r="EJ277" s="112">
        <v>-1538.6968894771701</v>
      </c>
      <c r="EK277" s="112">
        <v>-1158.73825966851</v>
      </c>
      <c r="EL277" s="112">
        <v>-1522.31118881119</v>
      </c>
      <c r="EM277" s="112">
        <v>-3879.87255520505</v>
      </c>
      <c r="EN277" s="112">
        <v>-2182.8160703076001</v>
      </c>
      <c r="EO277" s="112">
        <v>-1873.1756250000001</v>
      </c>
      <c r="EP277" s="112">
        <v>-1392.79156479218</v>
      </c>
      <c r="EQ277" s="114">
        <v>384.73722627737197</v>
      </c>
    </row>
    <row r="278" spans="1:147" x14ac:dyDescent="0.25">
      <c r="A278" s="110" t="s">
        <v>154</v>
      </c>
      <c r="B278" s="110">
        <v>5862</v>
      </c>
      <c r="C278" s="110"/>
      <c r="D278" s="185">
        <v>1376.8656410256399</v>
      </c>
      <c r="E278" s="185">
        <v>100</v>
      </c>
      <c r="F278" s="185">
        <v>357.52194707043702</v>
      </c>
      <c r="G278" s="185">
        <v>-92.721375138694896</v>
      </c>
      <c r="H278" s="185">
        <v>100</v>
      </c>
      <c r="I278" s="185">
        <v>1010.57336519461</v>
      </c>
      <c r="J278" s="185">
        <v>-192.159733957914</v>
      </c>
      <c r="K278" s="185">
        <v>26.018849859850999</v>
      </c>
      <c r="L278" s="185">
        <v>-59.531817543951199</v>
      </c>
      <c r="M278" s="185">
        <v>4.5226033310171996</v>
      </c>
      <c r="N278" s="185">
        <v>21.736046460078899</v>
      </c>
      <c r="O278" s="185">
        <v>11.586454135412399</v>
      </c>
      <c r="P278" s="185">
        <v>-10.5834922627526</v>
      </c>
      <c r="Q278" s="185">
        <v>12.698030550219601</v>
      </c>
      <c r="R278" s="185">
        <v>15.4248603485185</v>
      </c>
      <c r="S278" s="185">
        <v>-14.4168600881986</v>
      </c>
      <c r="T278" s="185">
        <v>3.6491249215121799</v>
      </c>
      <c r="U278" s="185">
        <v>-3.47666326471297</v>
      </c>
      <c r="V278" s="186">
        <v>0.342848974762887</v>
      </c>
      <c r="W278" s="186">
        <v>0</v>
      </c>
      <c r="X278" s="186">
        <v>3.5358738015499398</v>
      </c>
      <c r="Y278" s="186">
        <v>9.3561381761772999</v>
      </c>
      <c r="Z278" s="186">
        <v>1.4939325976664</v>
      </c>
      <c r="AA278" s="186">
        <v>1.7728099778652899</v>
      </c>
      <c r="AB278" s="186">
        <v>6.1536945857058996</v>
      </c>
      <c r="AC278" s="186">
        <v>13.769722658735001</v>
      </c>
      <c r="AD278" s="186">
        <v>9.6803083144777897</v>
      </c>
      <c r="AE278" s="186">
        <v>113.23581652286801</v>
      </c>
      <c r="AF278" s="186">
        <v>104.278603659957</v>
      </c>
      <c r="AG278" s="186">
        <v>99.730554975257803</v>
      </c>
      <c r="AH278" s="186">
        <v>116.818647544361</v>
      </c>
      <c r="AI278" s="186">
        <v>89.100542965616498</v>
      </c>
      <c r="AJ278" s="186">
        <v>84.520382949580394</v>
      </c>
      <c r="AK278" s="186">
        <v>99.866269910182197</v>
      </c>
      <c r="AL278" s="186">
        <v>140.93784708982301</v>
      </c>
      <c r="AM278" s="186">
        <v>138.174563454143</v>
      </c>
      <c r="AN278" s="186">
        <v>3.5482934299884898</v>
      </c>
      <c r="AO278" s="186">
        <v>2.9595500452892298</v>
      </c>
      <c r="AP278" s="186">
        <v>3.02142483093315</v>
      </c>
      <c r="AQ278" s="186">
        <v>3.3954682738024</v>
      </c>
      <c r="AR278" s="186">
        <v>2.6788074605855701</v>
      </c>
      <c r="AS278" s="186">
        <v>0.74549783417395499</v>
      </c>
      <c r="AT278" s="186">
        <v>-0.51305963278789701</v>
      </c>
      <c r="AU278" s="186">
        <v>-0.38985255276834502</v>
      </c>
      <c r="AV278" s="186">
        <v>-1.0116703189221401</v>
      </c>
      <c r="AW278" s="186">
        <v>12.0548111828468</v>
      </c>
      <c r="AX278" s="186">
        <v>10.955167370357501</v>
      </c>
      <c r="AY278" s="186">
        <v>10.798082667320299</v>
      </c>
      <c r="AZ278" s="186">
        <v>13.413844066606501</v>
      </c>
      <c r="BA278" s="186">
        <v>11.682471878614001</v>
      </c>
      <c r="BB278" s="186">
        <v>9.5591956914103999</v>
      </c>
      <c r="BC278" s="186">
        <v>10.734478882116299</v>
      </c>
      <c r="BD278" s="186">
        <v>14.1264541019377</v>
      </c>
      <c r="BE278" s="186">
        <v>11.8358530020854</v>
      </c>
      <c r="BF278" s="187">
        <v>96.168702274557205</v>
      </c>
      <c r="BG278" s="187">
        <v>115.92915468803299</v>
      </c>
      <c r="BH278" s="187">
        <v>103.96073872472</v>
      </c>
      <c r="BI278" s="187">
        <v>82.917466474290705</v>
      </c>
      <c r="BJ278" s="187">
        <v>103.83609834582001</v>
      </c>
      <c r="BK278" s="187">
        <v>107.079172990912</v>
      </c>
      <c r="BL278" s="187">
        <v>79.577021292399706</v>
      </c>
      <c r="BM278" s="187">
        <v>90.198043537427495</v>
      </c>
      <c r="BN278" s="187">
        <v>85.966690104271194</v>
      </c>
      <c r="BO278" s="186">
        <v>10.1407015447231</v>
      </c>
      <c r="BP278" s="186">
        <v>6527.2494871794897</v>
      </c>
      <c r="BQ278" s="186">
        <v>844.69083429187697</v>
      </c>
      <c r="BR278" s="186">
        <v>104.88354057950001</v>
      </c>
      <c r="BS278" s="186">
        <v>489.87904291583101</v>
      </c>
      <c r="BT278" s="186">
        <v>551.39600603010797</v>
      </c>
      <c r="BU278" s="186">
        <v>118.176036253425</v>
      </c>
      <c r="BV278" s="186">
        <v>45.210713304528099</v>
      </c>
      <c r="BW278" s="186">
        <v>85.947668830862597</v>
      </c>
      <c r="BX278" s="186">
        <v>0.918678653435127</v>
      </c>
      <c r="BY278" s="186">
        <v>4.2717398062590801</v>
      </c>
      <c r="BZ278" s="186">
        <v>6.4608790564227503</v>
      </c>
      <c r="CA278" s="186">
        <v>3.0094522829747201</v>
      </c>
      <c r="CB278" s="186">
        <v>8.6974804256004496</v>
      </c>
      <c r="CC278" s="186">
        <v>10.956683690608401</v>
      </c>
      <c r="CD278" s="186">
        <v>4.0413358444999901</v>
      </c>
      <c r="CE278" s="186">
        <v>2.3709239974284899</v>
      </c>
      <c r="CF278" s="186">
        <v>3.6562885832853</v>
      </c>
      <c r="CG278" s="186">
        <v>8.3773504033663198</v>
      </c>
      <c r="CH278" s="186">
        <v>6.8318387713797696E-2</v>
      </c>
      <c r="CI278" s="186">
        <v>0.81108002697123005</v>
      </c>
      <c r="CJ278" s="186">
        <v>2.8733537901651101</v>
      </c>
      <c r="CK278" s="186">
        <v>3.1993099484718499</v>
      </c>
      <c r="CL278" s="186">
        <v>3.4515799147898498</v>
      </c>
      <c r="CM278" s="186">
        <v>4.6005365495502897</v>
      </c>
      <c r="CN278" s="186">
        <v>6.45291483537091</v>
      </c>
      <c r="CO278" s="186">
        <v>6.4633879383794302</v>
      </c>
      <c r="CP278" s="113">
        <v>118.994489615464</v>
      </c>
      <c r="CQ278" s="113">
        <v>113.35937460198301</v>
      </c>
      <c r="CR278" s="113">
        <v>110.94188672907499</v>
      </c>
      <c r="CS278" s="113">
        <v>111.369294881817</v>
      </c>
      <c r="CT278" s="113">
        <v>103.853896138473</v>
      </c>
      <c r="CU278" s="113">
        <v>97.843636984385498</v>
      </c>
      <c r="CV278" s="113">
        <v>96.950210800433595</v>
      </c>
      <c r="CW278" s="113">
        <v>103.76826357236401</v>
      </c>
      <c r="CX278" s="113">
        <v>107.39479190913799</v>
      </c>
      <c r="CY278" s="186">
        <v>3.7149036481570099</v>
      </c>
      <c r="CZ278" s="186">
        <v>3.4872395794545499</v>
      </c>
      <c r="DA278" s="186">
        <v>3.3637788202777599</v>
      </c>
      <c r="DB278" s="186">
        <v>3.3521606167875602</v>
      </c>
      <c r="DC278" s="186">
        <v>3.09870124406521</v>
      </c>
      <c r="DD278" s="186">
        <v>2.4948097534814502</v>
      </c>
      <c r="DE278" s="186">
        <v>1.83607749885072</v>
      </c>
      <c r="DF278" s="186">
        <v>1.20909898228275</v>
      </c>
      <c r="DG278" s="186">
        <v>0.43855608942334401</v>
      </c>
      <c r="DH278" s="186">
        <v>12.4109678037808</v>
      </c>
      <c r="DI278" s="186">
        <v>11.961491101509001</v>
      </c>
      <c r="DJ278" s="186">
        <v>11.7626852434111</v>
      </c>
      <c r="DK278" s="186">
        <v>12.0473373481015</v>
      </c>
      <c r="DL278" s="186">
        <v>11.7210841681652</v>
      </c>
      <c r="DM278" s="186">
        <v>11.180912875202599</v>
      </c>
      <c r="DN278" s="186">
        <v>11.1415146428192</v>
      </c>
      <c r="DO278" s="186">
        <v>11.717320864563399</v>
      </c>
      <c r="DP278" s="186">
        <v>11.4372777558937</v>
      </c>
      <c r="DQ278" s="187">
        <v>92.783842857246995</v>
      </c>
      <c r="DR278" s="187">
        <v>95.966976566498303</v>
      </c>
      <c r="DS278" s="187">
        <v>98.098818059585597</v>
      </c>
      <c r="DT278" s="187">
        <v>94.620158514295298</v>
      </c>
      <c r="DU278" s="187">
        <v>100.075153940232</v>
      </c>
      <c r="DV278" s="187">
        <v>102.32333373318301</v>
      </c>
      <c r="DW278" s="187">
        <v>94.999148584860293</v>
      </c>
      <c r="DX278" s="187">
        <v>92.475031238974594</v>
      </c>
      <c r="DY278" s="187">
        <v>93.159803749282403</v>
      </c>
      <c r="DZ278" s="113">
        <v>227</v>
      </c>
      <c r="EA278" s="113">
        <v>228</v>
      </c>
      <c r="EB278" s="113">
        <v>230</v>
      </c>
      <c r="EC278" s="113">
        <v>236</v>
      </c>
      <c r="ED278" s="113">
        <v>235</v>
      </c>
      <c r="EE278" s="113">
        <v>246</v>
      </c>
      <c r="EF278" s="113">
        <v>233</v>
      </c>
      <c r="EG278" s="113">
        <v>236</v>
      </c>
      <c r="EH278" s="113">
        <v>241</v>
      </c>
      <c r="EI278" s="112">
        <v>2298.4537444933899</v>
      </c>
      <c r="EJ278" s="112">
        <v>1052.3815789473699</v>
      </c>
      <c r="EK278" s="112">
        <v>563.35652173913002</v>
      </c>
      <c r="EL278" s="112">
        <v>1480.35593220339</v>
      </c>
      <c r="EM278" s="112">
        <v>406.24255319148898</v>
      </c>
      <c r="EN278" s="112">
        <v>-417.41056910569102</v>
      </c>
      <c r="EO278" s="112">
        <v>689.71244635193102</v>
      </c>
      <c r="EP278" s="112">
        <v>1133.2711864406799</v>
      </c>
      <c r="EQ278" s="114">
        <v>1515.4315352697099</v>
      </c>
    </row>
    <row r="279" spans="1:147" x14ac:dyDescent="0.25">
      <c r="A279" s="110" t="s">
        <v>153</v>
      </c>
      <c r="B279" s="110">
        <v>5571</v>
      </c>
      <c r="C279" s="110"/>
      <c r="D279" s="185">
        <v>100</v>
      </c>
      <c r="E279" s="185">
        <v>750.14255600213596</v>
      </c>
      <c r="F279" s="185">
        <v>27.3106209710276</v>
      </c>
      <c r="G279" s="185">
        <v>43.810083300320102</v>
      </c>
      <c r="H279" s="185">
        <v>41.769980603155403</v>
      </c>
      <c r="I279" s="185">
        <v>64.711974378746206</v>
      </c>
      <c r="J279" s="185">
        <v>41.544544175175702</v>
      </c>
      <c r="K279" s="185">
        <v>12.8931356692446</v>
      </c>
      <c r="L279" s="185">
        <v>31.648490043821301</v>
      </c>
      <c r="M279" s="185">
        <v>9.5029075139942094</v>
      </c>
      <c r="N279" s="185">
        <v>21.119887416816098</v>
      </c>
      <c r="O279" s="185">
        <v>11.4004830707865</v>
      </c>
      <c r="P279" s="185">
        <v>9.0996789112474001</v>
      </c>
      <c r="Q279" s="185">
        <v>9.9010041387507997</v>
      </c>
      <c r="R279" s="185">
        <v>6.0386315988864796</v>
      </c>
      <c r="S279" s="185">
        <v>9.0760758149503893</v>
      </c>
      <c r="T279" s="185">
        <v>7.3606883772089402</v>
      </c>
      <c r="U279" s="185">
        <v>18.058676882804001</v>
      </c>
      <c r="V279" s="186">
        <v>0</v>
      </c>
      <c r="W279" s="186">
        <v>3.4462705413135102</v>
      </c>
      <c r="X279" s="186">
        <v>32.025985411876498</v>
      </c>
      <c r="Y279" s="186">
        <v>18.599898234672199</v>
      </c>
      <c r="Z279" s="186">
        <v>23.137083590850199</v>
      </c>
      <c r="AA279" s="186">
        <v>13.1357246422856</v>
      </c>
      <c r="AB279" s="186">
        <v>19.372617827646099</v>
      </c>
      <c r="AC279" s="186">
        <v>38.128835687086102</v>
      </c>
      <c r="AD279" s="186">
        <v>41.4402154454989</v>
      </c>
      <c r="AE279" s="186">
        <v>137.111221183677</v>
      </c>
      <c r="AF279" s="186">
        <v>115.339724695372</v>
      </c>
      <c r="AG279" s="186">
        <v>155.21337199655699</v>
      </c>
      <c r="AH279" s="186">
        <v>136.691026397797</v>
      </c>
      <c r="AI279" s="186">
        <v>149.86379331224899</v>
      </c>
      <c r="AJ279" s="186">
        <v>142.16818737614301</v>
      </c>
      <c r="AK279" s="186">
        <v>140.42185600510001</v>
      </c>
      <c r="AL279" s="186">
        <v>207.637002025078</v>
      </c>
      <c r="AM279" s="186">
        <v>219.127056461004</v>
      </c>
      <c r="AN279" s="186">
        <v>1.2868877708686499</v>
      </c>
      <c r="AO279" s="186">
        <v>0.90018497979276202</v>
      </c>
      <c r="AP279" s="186">
        <v>0.60283370060239005</v>
      </c>
      <c r="AQ279" s="186">
        <v>0.370349512302309</v>
      </c>
      <c r="AR279" s="186">
        <v>7.8208695078642296E-2</v>
      </c>
      <c r="AS279" s="186">
        <v>-9.1330883717575806E-2</v>
      </c>
      <c r="AT279" s="186">
        <v>-0.36673481730458302</v>
      </c>
      <c r="AU279" s="186">
        <v>-0.40152057314162698</v>
      </c>
      <c r="AV279" s="186">
        <v>-0.229228913283853</v>
      </c>
      <c r="AW279" s="186">
        <v>10.295229785127701</v>
      </c>
      <c r="AX279" s="186">
        <v>6.5565973593849698</v>
      </c>
      <c r="AY279" s="186">
        <v>7.3126427494138397</v>
      </c>
      <c r="AZ279" s="186">
        <v>10.3196431683626</v>
      </c>
      <c r="BA279" s="186">
        <v>3.8099613944541901</v>
      </c>
      <c r="BB279" s="186">
        <v>4.5309840332849296</v>
      </c>
      <c r="BC279" s="186">
        <v>7.69079576487756</v>
      </c>
      <c r="BD279" s="186">
        <v>8.1883548072369496</v>
      </c>
      <c r="BE279" s="186">
        <v>6.29286001242839</v>
      </c>
      <c r="BF279" s="187">
        <v>100.497026478948</v>
      </c>
      <c r="BG279" s="187">
        <v>118.292065963415</v>
      </c>
      <c r="BH279" s="187">
        <v>104.921507753021</v>
      </c>
      <c r="BI279" s="187">
        <v>99.157525072443207</v>
      </c>
      <c r="BJ279" s="187">
        <v>106.574866433105</v>
      </c>
      <c r="BK279" s="187">
        <v>101.436666375348</v>
      </c>
      <c r="BL279" s="187">
        <v>101.029022572746</v>
      </c>
      <c r="BM279" s="187">
        <v>98.785749189933497</v>
      </c>
      <c r="BN279" s="187">
        <v>113.041059770407</v>
      </c>
      <c r="BO279" s="186">
        <v>96.530738832881198</v>
      </c>
      <c r="BP279" s="186">
        <v>144.24291554761601</v>
      </c>
      <c r="BQ279" s="186">
        <v>143.49997290110699</v>
      </c>
      <c r="BR279" s="186">
        <v>104.103639484635</v>
      </c>
      <c r="BS279" s="186">
        <v>66.409500851141402</v>
      </c>
      <c r="BT279" s="186">
        <v>57.986069873152502</v>
      </c>
      <c r="BU279" s="186">
        <v>38.954195144847802</v>
      </c>
      <c r="BV279" s="186">
        <v>31.731879517267998</v>
      </c>
      <c r="BW279" s="186">
        <v>30.187356553469201</v>
      </c>
      <c r="BX279" s="186">
        <v>13.050156751943399</v>
      </c>
      <c r="BY279" s="186">
        <v>13.217087651510001</v>
      </c>
      <c r="BZ279" s="186">
        <v>14.3441822433014</v>
      </c>
      <c r="CA279" s="186">
        <v>14.342802439932299</v>
      </c>
      <c r="CB279" s="186">
        <v>12.1922553573729</v>
      </c>
      <c r="CC279" s="186">
        <v>11.421719964187901</v>
      </c>
      <c r="CD279" s="186">
        <v>9.0918327946696298</v>
      </c>
      <c r="CE279" s="186">
        <v>8.3222046663426106</v>
      </c>
      <c r="CF279" s="186">
        <v>10.2550867377155</v>
      </c>
      <c r="CG279" s="186">
        <v>18.070133038241099</v>
      </c>
      <c r="CH279" s="186">
        <v>12.6495673635646</v>
      </c>
      <c r="CI279" s="186">
        <v>10.8784746739792</v>
      </c>
      <c r="CJ279" s="186">
        <v>13.8712167319621</v>
      </c>
      <c r="CK279" s="186">
        <v>17.833675438191101</v>
      </c>
      <c r="CL279" s="186">
        <v>19.423163849673699</v>
      </c>
      <c r="CM279" s="186">
        <v>21.536839910594299</v>
      </c>
      <c r="CN279" s="186">
        <v>23.294762846114502</v>
      </c>
      <c r="CO279" s="186">
        <v>28.498499390057301</v>
      </c>
      <c r="CP279" s="113">
        <v>122.216410575217</v>
      </c>
      <c r="CQ279" s="113">
        <v>123.827415515536</v>
      </c>
      <c r="CR279" s="113">
        <v>127.746308140723</v>
      </c>
      <c r="CS279" s="113">
        <v>129.88127346123301</v>
      </c>
      <c r="CT279" s="113">
        <v>138.940065935501</v>
      </c>
      <c r="CU279" s="113">
        <v>139.89911310314301</v>
      </c>
      <c r="CV279" s="113">
        <v>144.64162924528699</v>
      </c>
      <c r="CW279" s="113">
        <v>154.57405362694601</v>
      </c>
      <c r="CX279" s="113">
        <v>172.11350850752601</v>
      </c>
      <c r="CY279" s="186">
        <v>1.92382222371942</v>
      </c>
      <c r="CZ279" s="186">
        <v>1.55682728568652</v>
      </c>
      <c r="DA279" s="186">
        <v>1.2118900158760999</v>
      </c>
      <c r="DB279" s="186">
        <v>0.83731868479741201</v>
      </c>
      <c r="DC279" s="186">
        <v>0.62461129328889498</v>
      </c>
      <c r="DD279" s="186">
        <v>0.36795282937637003</v>
      </c>
      <c r="DE279" s="186">
        <v>0.110601642901112</v>
      </c>
      <c r="DF279" s="186">
        <v>-8.0630096147415606E-2</v>
      </c>
      <c r="DG279" s="186">
        <v>-0.205046944852219</v>
      </c>
      <c r="DH279" s="186">
        <v>11.554438239705901</v>
      </c>
      <c r="DI279" s="186">
        <v>9.7447836410702209</v>
      </c>
      <c r="DJ279" s="186">
        <v>9.7155495130173009</v>
      </c>
      <c r="DK279" s="186">
        <v>10.2807065938641</v>
      </c>
      <c r="DL279" s="186">
        <v>7.6286388022700802</v>
      </c>
      <c r="DM279" s="186">
        <v>6.5522180684598803</v>
      </c>
      <c r="DN279" s="186">
        <v>6.7946956406068004</v>
      </c>
      <c r="DO279" s="186">
        <v>6.9601492383333703</v>
      </c>
      <c r="DP279" s="186">
        <v>6.1278109798867897</v>
      </c>
      <c r="DQ279" s="187">
        <v>103.540613455366</v>
      </c>
      <c r="DR279" s="187">
        <v>105.29544624026499</v>
      </c>
      <c r="DS279" s="187">
        <v>106.202798609868</v>
      </c>
      <c r="DT279" s="187">
        <v>105.151823731365</v>
      </c>
      <c r="DU279" s="187">
        <v>105.47213466287199</v>
      </c>
      <c r="DV279" s="187">
        <v>105.52692491523</v>
      </c>
      <c r="DW279" s="187">
        <v>102.467141110661</v>
      </c>
      <c r="DX279" s="187">
        <v>101.29805898856399</v>
      </c>
      <c r="DY279" s="187">
        <v>104.082347836048</v>
      </c>
      <c r="DZ279" s="113">
        <v>745</v>
      </c>
      <c r="EA279" s="113">
        <v>760</v>
      </c>
      <c r="EB279" s="113">
        <v>811</v>
      </c>
      <c r="EC279" s="113">
        <v>791</v>
      </c>
      <c r="ED279" s="113">
        <v>843</v>
      </c>
      <c r="EE279" s="113">
        <v>877</v>
      </c>
      <c r="EF279" s="113">
        <v>896</v>
      </c>
      <c r="EG279" s="113">
        <v>894</v>
      </c>
      <c r="EH279" s="113">
        <v>883</v>
      </c>
      <c r="EI279" s="112">
        <v>889.66577181208004</v>
      </c>
      <c r="EJ279" s="112">
        <v>111.203947368421</v>
      </c>
      <c r="EK279" s="112">
        <v>1151.79654747226</v>
      </c>
      <c r="EL279" s="112">
        <v>1692.23135271808</v>
      </c>
      <c r="EM279" s="112">
        <v>2118.3499406880201</v>
      </c>
      <c r="EN279" s="112">
        <v>2158.86659064994</v>
      </c>
      <c r="EO279" s="112">
        <v>2622.2354910714298</v>
      </c>
      <c r="EP279" s="112">
        <v>4394.0671140939603</v>
      </c>
      <c r="EQ279" s="114">
        <v>6035.0747451868601</v>
      </c>
    </row>
    <row r="280" spans="1:147" x14ac:dyDescent="0.25">
      <c r="A280" s="110" t="s">
        <v>152</v>
      </c>
      <c r="B280" s="110">
        <v>5649</v>
      </c>
      <c r="C280" s="110"/>
      <c r="D280" s="185">
        <v>-56.528801235015898</v>
      </c>
      <c r="E280" s="185">
        <v>314.32561470532499</v>
      </c>
      <c r="F280" s="185">
        <v>458.36890546548898</v>
      </c>
      <c r="G280" s="185">
        <v>-2728.9700200847901</v>
      </c>
      <c r="H280" s="185">
        <v>443.33427626955199</v>
      </c>
      <c r="I280" s="185">
        <v>214.01277298026301</v>
      </c>
      <c r="J280" s="185">
        <v>-17.5013961942248</v>
      </c>
      <c r="K280" s="185">
        <v>53.413556886489502</v>
      </c>
      <c r="L280" s="185">
        <v>168.31758804405499</v>
      </c>
      <c r="M280" s="185">
        <v>-8.1652036858920294</v>
      </c>
      <c r="N280" s="185">
        <v>27.477563740062099</v>
      </c>
      <c r="O280" s="185">
        <v>15.4991593064276</v>
      </c>
      <c r="P280" s="185">
        <v>-18.172507500044901</v>
      </c>
      <c r="Q280" s="185">
        <v>8.2514279498336407</v>
      </c>
      <c r="R280" s="185">
        <v>5.5559497989358801</v>
      </c>
      <c r="S280" s="185">
        <v>-0.400572647561663</v>
      </c>
      <c r="T280" s="185">
        <v>4.40188631923135</v>
      </c>
      <c r="U280" s="185">
        <v>8.1743917435613493</v>
      </c>
      <c r="V280" s="186">
        <v>12.2654198485039</v>
      </c>
      <c r="W280" s="186">
        <v>10.8058446342765</v>
      </c>
      <c r="X280" s="186">
        <v>5.7046956646623004</v>
      </c>
      <c r="Y280" s="186">
        <v>0.56034986745099102</v>
      </c>
      <c r="Z280" s="186">
        <v>2.08543573682232</v>
      </c>
      <c r="AA280" s="186">
        <v>2.6752704376706302</v>
      </c>
      <c r="AB280" s="186">
        <v>2.3643024616512198</v>
      </c>
      <c r="AC280" s="186">
        <v>8.1811584659602392</v>
      </c>
      <c r="AD280" s="186">
        <v>5.9775625158835703</v>
      </c>
      <c r="AE280" s="186">
        <v>13.559290153667</v>
      </c>
      <c r="AF280" s="186">
        <v>12.1972384777233</v>
      </c>
      <c r="AG280" s="186">
        <v>12.220382900523999</v>
      </c>
      <c r="AH280" s="186">
        <v>11.700061782676601</v>
      </c>
      <c r="AI280" s="186">
        <v>5.2254196647539102</v>
      </c>
      <c r="AJ280" s="186">
        <v>7.1753670261812497</v>
      </c>
      <c r="AK280" s="186">
        <v>32.838689814489598</v>
      </c>
      <c r="AL280" s="186">
        <v>14.420626421989599</v>
      </c>
      <c r="AM280" s="186">
        <v>16.796250338138801</v>
      </c>
      <c r="AN280" s="186">
        <v>-0.44890106486784198</v>
      </c>
      <c r="AO280" s="186">
        <v>-0.22567452325999399</v>
      </c>
      <c r="AP280" s="186">
        <v>-0.36451562659647102</v>
      </c>
      <c r="AQ280" s="186">
        <v>-0.24463218684113699</v>
      </c>
      <c r="AR280" s="186">
        <v>-0.293454685371007</v>
      </c>
      <c r="AS280" s="186">
        <v>-0.426796238492475</v>
      </c>
      <c r="AT280" s="186">
        <v>-0.70885089134307999</v>
      </c>
      <c r="AU280" s="186">
        <v>-0.32422903927583202</v>
      </c>
      <c r="AV280" s="186">
        <v>-1.2799597511958301</v>
      </c>
      <c r="AW280" s="186">
        <v>1.6676162509743799</v>
      </c>
      <c r="AX280" s="186">
        <v>4.96054168765209</v>
      </c>
      <c r="AY280" s="186">
        <v>2.92237013702742</v>
      </c>
      <c r="AZ280" s="186">
        <v>2.86771433020037</v>
      </c>
      <c r="BA280" s="186">
        <v>1.77754808239122</v>
      </c>
      <c r="BB280" s="186">
        <v>1.46890356756161</v>
      </c>
      <c r="BC280" s="186">
        <v>0.97154732002570598</v>
      </c>
      <c r="BD280" s="186">
        <v>1.12630351755671</v>
      </c>
      <c r="BE280" s="186">
        <v>1.6288285036383501</v>
      </c>
      <c r="BF280" s="187">
        <v>90.676853018468904</v>
      </c>
      <c r="BG280" s="187">
        <v>128.685789399177</v>
      </c>
      <c r="BH280" s="187">
        <v>113.911141727331</v>
      </c>
      <c r="BI280" s="187">
        <v>82.450524419143804</v>
      </c>
      <c r="BJ280" s="187">
        <v>106.58756317234599</v>
      </c>
      <c r="BK280" s="187">
        <v>103.799320510141</v>
      </c>
      <c r="BL280" s="187">
        <v>97.961451688477197</v>
      </c>
      <c r="BM280" s="187">
        <v>103.041104563674</v>
      </c>
      <c r="BN280" s="187">
        <v>105.558278510752</v>
      </c>
      <c r="BO280" s="186">
        <v>30.987600581628399</v>
      </c>
      <c r="BP280" s="186">
        <v>128.31162684924499</v>
      </c>
      <c r="BQ280" s="186">
        <v>181.08088351977801</v>
      </c>
      <c r="BR280" s="186">
        <v>80.3894987167957</v>
      </c>
      <c r="BS280" s="186">
        <v>127.856117881335</v>
      </c>
      <c r="BT280" s="186">
        <v>251.33553709802001</v>
      </c>
      <c r="BU280" s="186">
        <v>141.45922511061499</v>
      </c>
      <c r="BV280" s="186">
        <v>47.630165394056903</v>
      </c>
      <c r="BW280" s="186">
        <v>129.84211827892099</v>
      </c>
      <c r="BX280" s="186">
        <v>2.8257818521842899</v>
      </c>
      <c r="BY280" s="186">
        <v>11.861912755990501</v>
      </c>
      <c r="BZ280" s="186">
        <v>14.1644838388537</v>
      </c>
      <c r="CA280" s="186">
        <v>5.0858911628686299</v>
      </c>
      <c r="CB280" s="186">
        <v>6.5148820826004803</v>
      </c>
      <c r="CC280" s="186">
        <v>8.3534621334413597</v>
      </c>
      <c r="CD280" s="186">
        <v>3.0496743322325202</v>
      </c>
      <c r="CE280" s="186">
        <v>1.64470961100846</v>
      </c>
      <c r="CF280" s="186">
        <v>5.2579095798410904</v>
      </c>
      <c r="CG280" s="186">
        <v>9.2063185281596507</v>
      </c>
      <c r="CH280" s="186">
        <v>10.0991888719025</v>
      </c>
      <c r="CI280" s="186">
        <v>9.3129463307265201</v>
      </c>
      <c r="CJ280" s="186">
        <v>7.1560351246679197</v>
      </c>
      <c r="CK280" s="186">
        <v>5.5896841685562704</v>
      </c>
      <c r="CL280" s="186">
        <v>3.8254551738369398</v>
      </c>
      <c r="CM280" s="186">
        <v>2.4977035138068699</v>
      </c>
      <c r="CN280" s="186">
        <v>3.5057831948724698</v>
      </c>
      <c r="CO280" s="186">
        <v>4.3812450400561698</v>
      </c>
      <c r="CP280" s="113">
        <v>9.5218846954444505</v>
      </c>
      <c r="CQ280" s="113">
        <v>10.112851060530099</v>
      </c>
      <c r="CR280" s="113">
        <v>10.7554495242413</v>
      </c>
      <c r="CS280" s="113">
        <v>11.2640883254884</v>
      </c>
      <c r="CT280" s="113">
        <v>10.0650079543726</v>
      </c>
      <c r="CU280" s="113">
        <v>9.0248925561634508</v>
      </c>
      <c r="CV280" s="113">
        <v>13.9991550446176</v>
      </c>
      <c r="CW280" s="113">
        <v>14.3481398438245</v>
      </c>
      <c r="CX280" s="113">
        <v>15.117449318854501</v>
      </c>
      <c r="CY280" s="186">
        <v>-0.23297081932420299</v>
      </c>
      <c r="CZ280" s="186">
        <v>-0.29896851553432802</v>
      </c>
      <c r="DA280" s="186">
        <v>-0.320013265533238</v>
      </c>
      <c r="DB280" s="186">
        <v>-0.34362637312856098</v>
      </c>
      <c r="DC280" s="186">
        <v>-0.30748728993253199</v>
      </c>
      <c r="DD280" s="186">
        <v>-0.31104568628640999</v>
      </c>
      <c r="DE280" s="186">
        <v>-0.41783836769955301</v>
      </c>
      <c r="DF280" s="186">
        <v>-0.402676498502547</v>
      </c>
      <c r="DG280" s="186">
        <v>-0.58154359741610295</v>
      </c>
      <c r="DH280" s="186">
        <v>3.7599713399155301</v>
      </c>
      <c r="DI280" s="186">
        <v>4.0558988793316804</v>
      </c>
      <c r="DJ280" s="186">
        <v>3.96289756715804</v>
      </c>
      <c r="DK280" s="186">
        <v>3.07064368901161</v>
      </c>
      <c r="DL280" s="186">
        <v>2.7535337636248398</v>
      </c>
      <c r="DM280" s="186">
        <v>2.6550108774205299</v>
      </c>
      <c r="DN280" s="186">
        <v>1.8700740169875301</v>
      </c>
      <c r="DO280" s="186">
        <v>1.5443739517517701</v>
      </c>
      <c r="DP280" s="186">
        <v>1.39773713835879</v>
      </c>
      <c r="DQ280" s="187">
        <v>98.846305161167905</v>
      </c>
      <c r="DR280" s="187">
        <v>108.11634290464001</v>
      </c>
      <c r="DS280" s="187">
        <v>110.965097079245</v>
      </c>
      <c r="DT280" s="187">
        <v>101.700039316667</v>
      </c>
      <c r="DU280" s="187">
        <v>103.577420149429</v>
      </c>
      <c r="DV280" s="187">
        <v>105.694173806538</v>
      </c>
      <c r="DW280" s="187">
        <v>100.767609303122</v>
      </c>
      <c r="DX280" s="187">
        <v>99.698570505218399</v>
      </c>
      <c r="DY280" s="187">
        <v>103.389766713274</v>
      </c>
      <c r="DZ280" s="113">
        <v>1775</v>
      </c>
      <c r="EA280" s="113">
        <v>1812</v>
      </c>
      <c r="EB280" s="113">
        <v>1855</v>
      </c>
      <c r="EC280" s="113">
        <v>1865</v>
      </c>
      <c r="ED280" s="113">
        <v>1883</v>
      </c>
      <c r="EE280" s="113">
        <v>1933</v>
      </c>
      <c r="EF280" s="113">
        <v>1907</v>
      </c>
      <c r="EG280" s="113">
        <v>1889</v>
      </c>
      <c r="EH280" s="113">
        <v>1886</v>
      </c>
      <c r="EI280" s="112">
        <v>-1458.32112676056</v>
      </c>
      <c r="EJ280" s="112">
        <v>-2639.6401766004401</v>
      </c>
      <c r="EK280" s="112">
        <v>-3247.4415094339602</v>
      </c>
      <c r="EL280" s="112">
        <v>-2261.81769436997</v>
      </c>
      <c r="EM280" s="112">
        <v>-2884.1115241635698</v>
      </c>
      <c r="EN280" s="112">
        <v>-2993.3512674599101</v>
      </c>
      <c r="EO280" s="112">
        <v>-2818.0844257996901</v>
      </c>
      <c r="EP280" s="112">
        <v>-2483.9253573319202</v>
      </c>
      <c r="EQ280" s="114">
        <v>-2738.3563096500502</v>
      </c>
    </row>
    <row r="281" spans="1:147" x14ac:dyDescent="0.25">
      <c r="A281" s="110" t="s">
        <v>151</v>
      </c>
      <c r="B281" s="110">
        <v>5730</v>
      </c>
      <c r="C281" s="110"/>
      <c r="D281" s="185">
        <v>76.481850794696001</v>
      </c>
      <c r="E281" s="185">
        <v>-19.4225009032582</v>
      </c>
      <c r="F281" s="185">
        <v>100</v>
      </c>
      <c r="G281" s="185">
        <v>-51.535614053999097</v>
      </c>
      <c r="H281" s="185">
        <v>214.76834550011799</v>
      </c>
      <c r="I281" s="185">
        <v>100</v>
      </c>
      <c r="J281" s="185">
        <v>170.12788187069299</v>
      </c>
      <c r="K281" s="185">
        <v>218.44767341608301</v>
      </c>
      <c r="L281" s="185">
        <v>542.92049873202495</v>
      </c>
      <c r="M281" s="185">
        <v>13.1579467214174</v>
      </c>
      <c r="N281" s="185">
        <v>-8.4157326037932005</v>
      </c>
      <c r="O281" s="185">
        <v>8.0948364393228793</v>
      </c>
      <c r="P281" s="185">
        <v>-8.7136133960248507</v>
      </c>
      <c r="Q281" s="185">
        <v>10.1554357625319</v>
      </c>
      <c r="R281" s="185">
        <v>3.9229087128280802</v>
      </c>
      <c r="S281" s="185">
        <v>2.7642334611623101</v>
      </c>
      <c r="T281" s="185">
        <v>3.92291750364818</v>
      </c>
      <c r="U281" s="185">
        <v>9.2097077923341395</v>
      </c>
      <c r="V281" s="186">
        <v>16.7040900003099</v>
      </c>
      <c r="W281" s="186">
        <v>28.7994296376765</v>
      </c>
      <c r="X281" s="186">
        <v>15.191617713485099</v>
      </c>
      <c r="Y281" s="186">
        <v>14.165743150861999</v>
      </c>
      <c r="Z281" s="186">
        <v>5.3400428912923097</v>
      </c>
      <c r="AA281" s="186">
        <v>3.7391367476300901</v>
      </c>
      <c r="AB281" s="186">
        <v>1.6435265489305799</v>
      </c>
      <c r="AC281" s="186">
        <v>1.8348446377787999</v>
      </c>
      <c r="AD281" s="186">
        <v>1.9218944334958199</v>
      </c>
      <c r="AE281" s="186">
        <v>35.596762170011402</v>
      </c>
      <c r="AF281" s="186">
        <v>36.524165809531702</v>
      </c>
      <c r="AG281" s="186">
        <v>33.645839265241896</v>
      </c>
      <c r="AH281" s="186">
        <v>56.6016793101562</v>
      </c>
      <c r="AI281" s="186">
        <v>63.127897900091703</v>
      </c>
      <c r="AJ281" s="186">
        <v>60.871333984172097</v>
      </c>
      <c r="AK281" s="186">
        <v>64.153043100597898</v>
      </c>
      <c r="AL281" s="186">
        <v>60.018509652707301</v>
      </c>
      <c r="AM281" s="186">
        <v>55.2167295044055</v>
      </c>
      <c r="AN281" s="186">
        <v>0.62190010321419797</v>
      </c>
      <c r="AO281" s="186">
        <v>1.13054569040745</v>
      </c>
      <c r="AP281" s="186">
        <v>0.15582878143038301</v>
      </c>
      <c r="AQ281" s="186">
        <v>-7.6914209088740998E-2</v>
      </c>
      <c r="AR281" s="186">
        <v>-0.56519454999930097</v>
      </c>
      <c r="AS281" s="186">
        <v>-5.0934972010702399E-2</v>
      </c>
      <c r="AT281" s="186">
        <v>0.27693375670075299</v>
      </c>
      <c r="AU281" s="186">
        <v>2.5979905945234999E-2</v>
      </c>
      <c r="AV281" s="186">
        <v>-0.32350232156450398</v>
      </c>
      <c r="AW281" s="186">
        <v>0.89476864626927699</v>
      </c>
      <c r="AX281" s="186">
        <v>1.13054569040745</v>
      </c>
      <c r="AY281" s="186">
        <v>0.15582878143038301</v>
      </c>
      <c r="AZ281" s="186">
        <v>-7.6914209088740998E-2</v>
      </c>
      <c r="BA281" s="186">
        <v>-0.43619579343895598</v>
      </c>
      <c r="BB281" s="186">
        <v>1.0947053966340301</v>
      </c>
      <c r="BC281" s="186">
        <v>1.77545297609085</v>
      </c>
      <c r="BD281" s="186">
        <v>1.2910675619237999</v>
      </c>
      <c r="BE281" s="186">
        <v>1.0414312872948499</v>
      </c>
      <c r="BF281" s="187">
        <v>114.790887929405</v>
      </c>
      <c r="BG281" s="187">
        <v>92.237539617687005</v>
      </c>
      <c r="BH281" s="187">
        <v>108.80781889309399</v>
      </c>
      <c r="BI281" s="187">
        <v>91.984800726470695</v>
      </c>
      <c r="BJ281" s="187">
        <v>111.143760509003</v>
      </c>
      <c r="BK281" s="187">
        <v>102.856600150559</v>
      </c>
      <c r="BL281" s="187">
        <v>101.281943699544</v>
      </c>
      <c r="BM281" s="187">
        <v>102.730399155721</v>
      </c>
      <c r="BN281" s="187">
        <v>108.512564525844</v>
      </c>
      <c r="BO281" s="186">
        <v>124.031485146855</v>
      </c>
      <c r="BP281" s="186">
        <v>51.1597398784292</v>
      </c>
      <c r="BQ281" s="186">
        <v>107.16710011157301</v>
      </c>
      <c r="BR281" s="186">
        <v>91.964019183592896</v>
      </c>
      <c r="BS281" s="186">
        <v>37.532216086805903</v>
      </c>
      <c r="BT281" s="186">
        <v>29.725735981416499</v>
      </c>
      <c r="BU281" s="186">
        <v>100</v>
      </c>
      <c r="BV281" s="186">
        <v>62.806984521640999</v>
      </c>
      <c r="BW281" s="186">
        <v>307.78469373324998</v>
      </c>
      <c r="BX281" s="186">
        <v>19.343994508823901</v>
      </c>
      <c r="BY281" s="186">
        <v>11.303000763058201</v>
      </c>
      <c r="BZ281" s="186">
        <v>11.396020428260201</v>
      </c>
      <c r="CA281" s="186">
        <v>8.6292065906292503</v>
      </c>
      <c r="CB281" s="186">
        <v>3.2354470464723</v>
      </c>
      <c r="CC281" s="186">
        <v>1.51084020581573</v>
      </c>
      <c r="CD281" s="186">
        <v>3.5978604661462299</v>
      </c>
      <c r="CE281" s="186">
        <v>2.84046413413233</v>
      </c>
      <c r="CF281" s="186">
        <v>5.9981565355978699</v>
      </c>
      <c r="CG281" s="186">
        <v>16.602865774975101</v>
      </c>
      <c r="CH281" s="186">
        <v>20.2891395740576</v>
      </c>
      <c r="CI281" s="186">
        <v>19.973068827648099</v>
      </c>
      <c r="CJ281" s="186">
        <v>18.287520437031201</v>
      </c>
      <c r="CK281" s="186">
        <v>16.9097428104686</v>
      </c>
      <c r="CL281" s="186">
        <v>14.422152973051499</v>
      </c>
      <c r="CM281" s="186">
        <v>8.1523329457354592</v>
      </c>
      <c r="CN281" s="186">
        <v>5.4057226956968201</v>
      </c>
      <c r="CO281" s="186">
        <v>2.8784408367818299</v>
      </c>
      <c r="CP281" s="113">
        <v>41.8713596120595</v>
      </c>
      <c r="CQ281" s="113">
        <v>41.167765429960397</v>
      </c>
      <c r="CR281" s="113">
        <v>38.240945563843802</v>
      </c>
      <c r="CS281" s="113">
        <v>39.551752414448103</v>
      </c>
      <c r="CT281" s="113">
        <v>45.406383603342199</v>
      </c>
      <c r="CU281" s="113">
        <v>50.677235497319501</v>
      </c>
      <c r="CV281" s="113">
        <v>55.9956574657338</v>
      </c>
      <c r="CW281" s="113">
        <v>61.0461379531571</v>
      </c>
      <c r="CX281" s="113">
        <v>60.582317156840503</v>
      </c>
      <c r="CY281" s="186">
        <v>0.83991351211460796</v>
      </c>
      <c r="CZ281" s="186">
        <v>0.91287878801689304</v>
      </c>
      <c r="DA281" s="186">
        <v>0.697477976134809</v>
      </c>
      <c r="DB281" s="186">
        <v>0.48759535496341699</v>
      </c>
      <c r="DC281" s="186">
        <v>0.23203511427116799</v>
      </c>
      <c r="DD281" s="186">
        <v>9.5807873559857995E-2</v>
      </c>
      <c r="DE281" s="186">
        <v>-5.9251050437545097E-2</v>
      </c>
      <c r="DF281" s="186">
        <v>-7.95788492557893E-2</v>
      </c>
      <c r="DG281" s="186">
        <v>-0.129459511391917</v>
      </c>
      <c r="DH281" s="186">
        <v>2.1718098408309001</v>
      </c>
      <c r="DI281" s="186">
        <v>2.2058005278970199</v>
      </c>
      <c r="DJ281" s="186">
        <v>1.0054190926777999</v>
      </c>
      <c r="DK281" s="186">
        <v>0.59724564462846297</v>
      </c>
      <c r="DL281" s="186">
        <v>0.31412294690111903</v>
      </c>
      <c r="DM281" s="186">
        <v>0.37672446003557802</v>
      </c>
      <c r="DN281" s="186">
        <v>0.51766409550217396</v>
      </c>
      <c r="DO281" s="186">
        <v>0.76100417983111301</v>
      </c>
      <c r="DP281" s="186">
        <v>0.95321354213202603</v>
      </c>
      <c r="DQ281" s="187">
        <v>121.96921470154901</v>
      </c>
      <c r="DR281" s="187">
        <v>111.123555743266</v>
      </c>
      <c r="DS281" s="187">
        <v>112.470857929828</v>
      </c>
      <c r="DT281" s="187">
        <v>109.312980956884</v>
      </c>
      <c r="DU281" s="187">
        <v>103.256033650981</v>
      </c>
      <c r="DV281" s="187">
        <v>101.245239109262</v>
      </c>
      <c r="DW281" s="187">
        <v>103.115049254894</v>
      </c>
      <c r="DX281" s="187">
        <v>102.040692529352</v>
      </c>
      <c r="DY281" s="187">
        <v>105.16959402233201</v>
      </c>
      <c r="DZ281" s="113">
        <v>1390</v>
      </c>
      <c r="EA281" s="113">
        <v>1397</v>
      </c>
      <c r="EB281" s="113">
        <v>1394</v>
      </c>
      <c r="EC281" s="113">
        <v>1414</v>
      </c>
      <c r="ED281" s="113">
        <v>1405</v>
      </c>
      <c r="EE281" s="113">
        <v>1408</v>
      </c>
      <c r="EF281" s="113">
        <v>1434</v>
      </c>
      <c r="EG281" s="113">
        <v>1445</v>
      </c>
      <c r="EH281" s="113">
        <v>1439</v>
      </c>
      <c r="EI281" s="112">
        <v>-7374.5035971222997</v>
      </c>
      <c r="EJ281" s="112">
        <v>-3593.8031496062999</v>
      </c>
      <c r="EK281" s="112">
        <v>-6952.3350071736004</v>
      </c>
      <c r="EL281" s="112">
        <v>-5110.2057991513402</v>
      </c>
      <c r="EM281" s="112">
        <v>-5592.0782918149498</v>
      </c>
      <c r="EN281" s="112">
        <v>-5915.3231534090901</v>
      </c>
      <c r="EO281" s="112">
        <v>-5895.1108786610903</v>
      </c>
      <c r="EP281" s="112">
        <v>-6042.0477508650501</v>
      </c>
      <c r="EQ281" s="114">
        <v>-6697.8248783877698</v>
      </c>
    </row>
    <row r="282" spans="1:147" x14ac:dyDescent="0.25">
      <c r="A282" s="110" t="s">
        <v>150</v>
      </c>
      <c r="B282" s="110">
        <v>5827</v>
      </c>
      <c r="C282" s="110"/>
      <c r="D282" s="185">
        <v>100</v>
      </c>
      <c r="E282" s="185">
        <v>100</v>
      </c>
      <c r="F282" s="185">
        <v>100</v>
      </c>
      <c r="G282" s="185">
        <v>606.426446258939</v>
      </c>
      <c r="H282" s="185">
        <v>339.94716864094102</v>
      </c>
      <c r="I282" s="185">
        <v>106.06324391543799</v>
      </c>
      <c r="J282" s="185">
        <v>162.01438212843701</v>
      </c>
      <c r="K282" s="185">
        <v>101.248021948736</v>
      </c>
      <c r="L282" s="185">
        <v>325.55394153268799</v>
      </c>
      <c r="M282" s="185">
        <v>45.084753713227698</v>
      </c>
      <c r="N282" s="185">
        <v>18.544049830452899</v>
      </c>
      <c r="O282" s="185">
        <v>21.3848326488677</v>
      </c>
      <c r="P282" s="185">
        <v>17.363981571327098</v>
      </c>
      <c r="Q282" s="185">
        <v>18.699430510117502</v>
      </c>
      <c r="R282" s="185">
        <v>17.9908631671425</v>
      </c>
      <c r="S282" s="185">
        <v>16.2252567785605</v>
      </c>
      <c r="T282" s="185">
        <v>20.365778879735501</v>
      </c>
      <c r="U282" s="185">
        <v>27.589519795323099</v>
      </c>
      <c r="V282" s="186">
        <v>0</v>
      </c>
      <c r="W282" s="186">
        <v>0</v>
      </c>
      <c r="X282" s="186">
        <v>0</v>
      </c>
      <c r="Y282" s="186">
        <v>3.3489382841994901</v>
      </c>
      <c r="Z282" s="186">
        <v>6.3371202436029996</v>
      </c>
      <c r="AA282" s="186">
        <v>18.011463053804899</v>
      </c>
      <c r="AB282" s="186">
        <v>10.6778123050996</v>
      </c>
      <c r="AC282" s="186">
        <v>20.165397651872102</v>
      </c>
      <c r="AD282" s="186">
        <v>10.4773701215667</v>
      </c>
      <c r="AE282" s="186">
        <v>135.903059084044</v>
      </c>
      <c r="AF282" s="186">
        <v>185.08933996382899</v>
      </c>
      <c r="AG282" s="186">
        <v>145.32763351097901</v>
      </c>
      <c r="AH282" s="186">
        <v>112.69610650614899</v>
      </c>
      <c r="AI282" s="186">
        <v>101.58726416754099</v>
      </c>
      <c r="AJ282" s="186">
        <v>88.381260663625199</v>
      </c>
      <c r="AK282" s="186">
        <v>79.242739211850093</v>
      </c>
      <c r="AL282" s="186">
        <v>90.287823775992294</v>
      </c>
      <c r="AM282" s="186">
        <v>63.453292545233097</v>
      </c>
      <c r="AN282" s="186">
        <v>2.8748305071903499</v>
      </c>
      <c r="AO282" s="186">
        <v>3.94057663450601</v>
      </c>
      <c r="AP282" s="186">
        <v>3.6818880080048202</v>
      </c>
      <c r="AQ282" s="186">
        <v>2.73744382003586</v>
      </c>
      <c r="AR282" s="186">
        <v>2.2130174812100898</v>
      </c>
      <c r="AS282" s="186">
        <v>1.6310041251558101</v>
      </c>
      <c r="AT282" s="186">
        <v>1.42208161177513</v>
      </c>
      <c r="AU282" s="186">
        <v>0.81686938556367505</v>
      </c>
      <c r="AV282" s="186">
        <v>0.26111886341814899</v>
      </c>
      <c r="AW282" s="186">
        <v>11.051165078162301</v>
      </c>
      <c r="AX282" s="186">
        <v>15.908051307872899</v>
      </c>
      <c r="AY282" s="186">
        <v>15.665211270572399</v>
      </c>
      <c r="AZ282" s="186">
        <v>13.900017045763599</v>
      </c>
      <c r="BA282" s="186">
        <v>12.924270048493799</v>
      </c>
      <c r="BB282" s="186">
        <v>11.3388861364188</v>
      </c>
      <c r="BC282" s="186">
        <v>13.1833676717046</v>
      </c>
      <c r="BD282" s="186">
        <v>11.841514928850099</v>
      </c>
      <c r="BE282" s="186">
        <v>7.7527861529472997</v>
      </c>
      <c r="BF282" s="187">
        <v>158.49979277750501</v>
      </c>
      <c r="BG282" s="187">
        <v>107.039470358842</v>
      </c>
      <c r="BH282" s="187">
        <v>110.37715285444401</v>
      </c>
      <c r="BI282" s="187">
        <v>106.61136055894301</v>
      </c>
      <c r="BJ282" s="187">
        <v>108.68173104204701</v>
      </c>
      <c r="BK282" s="187">
        <v>109.03104263483699</v>
      </c>
      <c r="BL282" s="187">
        <v>104.672484411892</v>
      </c>
      <c r="BM282" s="187">
        <v>110.303647167588</v>
      </c>
      <c r="BN282" s="187">
        <v>125.15306002544</v>
      </c>
      <c r="BO282" s="186">
        <v>72.083026036438397</v>
      </c>
      <c r="BP282" s="186">
        <v>76.263937160275901</v>
      </c>
      <c r="BQ282" s="186">
        <v>592.09767174251704</v>
      </c>
      <c r="BR282" s="186">
        <v>3280.9606358882502</v>
      </c>
      <c r="BS282" s="186">
        <v>1712.4480383362099</v>
      </c>
      <c r="BT282" s="186">
        <v>356.65525026438303</v>
      </c>
      <c r="BU282" s="186">
        <v>251.387982471545</v>
      </c>
      <c r="BV282" s="186">
        <v>161.651064631412</v>
      </c>
      <c r="BW282" s="186">
        <v>169.10929723789801</v>
      </c>
      <c r="BX282" s="186">
        <v>27.423675780237101</v>
      </c>
      <c r="BY282" s="186">
        <v>25.042826042288699</v>
      </c>
      <c r="BZ282" s="186">
        <v>28.059674586686601</v>
      </c>
      <c r="CA282" s="186">
        <v>27.400749733518001</v>
      </c>
      <c r="CB282" s="186">
        <v>26.0117899537453</v>
      </c>
      <c r="CC282" s="186">
        <v>18.783115611752599</v>
      </c>
      <c r="CD282" s="186">
        <v>18.298341246751502</v>
      </c>
      <c r="CE282" s="186">
        <v>18.101301254373901</v>
      </c>
      <c r="CF282" s="186">
        <v>20.461505205041998</v>
      </c>
      <c r="CG282" s="186">
        <v>35.146659854939401</v>
      </c>
      <c r="CH282" s="186">
        <v>31.281222507833402</v>
      </c>
      <c r="CI282" s="186">
        <v>6.1803181828100104</v>
      </c>
      <c r="CJ282" s="186">
        <v>1.1372656152012099</v>
      </c>
      <c r="CK282" s="186">
        <v>2.0117060026284301</v>
      </c>
      <c r="CL282" s="186">
        <v>6.3340352865632097</v>
      </c>
      <c r="CM282" s="186">
        <v>8.4096957142191204</v>
      </c>
      <c r="CN282" s="186">
        <v>12.238055125565101</v>
      </c>
      <c r="CO282" s="186">
        <v>13.403651388995801</v>
      </c>
      <c r="CP282" s="113">
        <v>190.30720525174101</v>
      </c>
      <c r="CQ282" s="113">
        <v>205.15770427832501</v>
      </c>
      <c r="CR282" s="113">
        <v>183.63795050579901</v>
      </c>
      <c r="CS282" s="113">
        <v>156.768274230017</v>
      </c>
      <c r="CT282" s="113">
        <v>136.20965075035599</v>
      </c>
      <c r="CU282" s="113">
        <v>126.05134759928799</v>
      </c>
      <c r="CV282" s="113">
        <v>104.824847109514</v>
      </c>
      <c r="CW282" s="113">
        <v>94.113109282155605</v>
      </c>
      <c r="CX282" s="113">
        <v>83.492844197344198</v>
      </c>
      <c r="CY282" s="186">
        <v>3.2185682234004198</v>
      </c>
      <c r="CZ282" s="186">
        <v>3.5081217029834599</v>
      </c>
      <c r="DA282" s="186">
        <v>3.5462039767486502</v>
      </c>
      <c r="DB282" s="186">
        <v>3.5300315617461102</v>
      </c>
      <c r="DC282" s="186">
        <v>3.07383820561081</v>
      </c>
      <c r="DD282" s="186">
        <v>2.8222157431121899</v>
      </c>
      <c r="DE282" s="186">
        <v>2.3134631952167699</v>
      </c>
      <c r="DF282" s="186">
        <v>1.7554718238200699</v>
      </c>
      <c r="DG282" s="186">
        <v>1.2237541409035799</v>
      </c>
      <c r="DH282" s="186">
        <v>12.9313996835007</v>
      </c>
      <c r="DI282" s="186">
        <v>14.244722405032199</v>
      </c>
      <c r="DJ282" s="186">
        <v>15.0095368296916</v>
      </c>
      <c r="DK282" s="186">
        <v>14.5595838318124</v>
      </c>
      <c r="DL282" s="186">
        <v>13.6504512649765</v>
      </c>
      <c r="DM282" s="186">
        <v>13.906158953686599</v>
      </c>
      <c r="DN282" s="186">
        <v>13.3659678486587</v>
      </c>
      <c r="DO282" s="186">
        <v>12.6215245446497</v>
      </c>
      <c r="DP282" s="186">
        <v>11.2440884516168</v>
      </c>
      <c r="DQ282" s="187">
        <v>121.522695395052</v>
      </c>
      <c r="DR282" s="187">
        <v>116.69459117309501</v>
      </c>
      <c r="DS282" s="187">
        <v>119.89881748443401</v>
      </c>
      <c r="DT282" s="187">
        <v>119.576027596828</v>
      </c>
      <c r="DU282" s="187">
        <v>118.25247937325101</v>
      </c>
      <c r="DV282" s="187">
        <v>108.341390431126</v>
      </c>
      <c r="DW282" s="187">
        <v>107.811872079035</v>
      </c>
      <c r="DX282" s="187">
        <v>107.799566558598</v>
      </c>
      <c r="DY282" s="187">
        <v>111.65844953378</v>
      </c>
      <c r="DZ282" s="113">
        <v>256</v>
      </c>
      <c r="EA282" s="113">
        <v>267</v>
      </c>
      <c r="EB282" s="113">
        <v>255</v>
      </c>
      <c r="EC282" s="113">
        <v>260</v>
      </c>
      <c r="ED282" s="113">
        <v>268</v>
      </c>
      <c r="EE282" s="113">
        <v>267</v>
      </c>
      <c r="EF282" s="113">
        <v>285</v>
      </c>
      <c r="EG282" s="113">
        <v>302</v>
      </c>
      <c r="EH282" s="113">
        <v>321</v>
      </c>
      <c r="EI282" s="112">
        <v>3253.2109375</v>
      </c>
      <c r="EJ282" s="112">
        <v>2390.8464419475699</v>
      </c>
      <c r="EK282" s="112">
        <v>1625.0745098039199</v>
      </c>
      <c r="EL282" s="112">
        <v>1009.8576923076899</v>
      </c>
      <c r="EM282" s="112">
        <v>471.64925373134298</v>
      </c>
      <c r="EN282" s="112">
        <v>429.56928838951302</v>
      </c>
      <c r="EO282" s="112">
        <v>158.79298245614001</v>
      </c>
      <c r="EP282" s="112">
        <v>141.12582781456999</v>
      </c>
      <c r="EQ282" s="114">
        <v>-658.10903426791299</v>
      </c>
    </row>
    <row r="283" spans="1:147" x14ac:dyDescent="0.25">
      <c r="A283" s="110" t="s">
        <v>149</v>
      </c>
      <c r="B283" s="110">
        <v>5931</v>
      </c>
      <c r="C283" s="110"/>
      <c r="D283" s="185">
        <v>39.335009686428201</v>
      </c>
      <c r="E283" s="185">
        <v>5677.4346504559298</v>
      </c>
      <c r="F283" s="185">
        <v>2983.6097329751901</v>
      </c>
      <c r="G283" s="185">
        <v>583.70059831860306</v>
      </c>
      <c r="H283" s="185">
        <v>100</v>
      </c>
      <c r="I283" s="185">
        <v>121.019920012764</v>
      </c>
      <c r="J283" s="185">
        <v>10.4475685351553</v>
      </c>
      <c r="K283" s="185">
        <v>15.6507187651452</v>
      </c>
      <c r="L283" s="185">
        <v>94.336730946502399</v>
      </c>
      <c r="M283" s="185">
        <v>3.5835773331536802</v>
      </c>
      <c r="N283" s="185">
        <v>2.3430008197178802</v>
      </c>
      <c r="O283" s="185">
        <v>18.516312240333299</v>
      </c>
      <c r="P283" s="185">
        <v>3.3654251759392402</v>
      </c>
      <c r="Q283" s="185">
        <v>7.0054078109127396</v>
      </c>
      <c r="R283" s="185">
        <v>5.1915240701548697</v>
      </c>
      <c r="S283" s="185">
        <v>2.2646119856669999</v>
      </c>
      <c r="T283" s="185">
        <v>6.5958006684482804</v>
      </c>
      <c r="U283" s="185">
        <v>14.187711450292401</v>
      </c>
      <c r="V283" s="186">
        <v>8.7963203534115504</v>
      </c>
      <c r="W283" s="186">
        <v>4.2240377224800001E-2</v>
      </c>
      <c r="X283" s="186">
        <v>0.75586982813253001</v>
      </c>
      <c r="Y283" s="186">
        <v>0.59310453832802501</v>
      </c>
      <c r="Z283" s="186">
        <v>0</v>
      </c>
      <c r="AA283" s="186">
        <v>4.58074057793206</v>
      </c>
      <c r="AB283" s="186">
        <v>18.226973238097099</v>
      </c>
      <c r="AC283" s="186">
        <v>31.0914145325915</v>
      </c>
      <c r="AD283" s="186">
        <v>23.424756636021399</v>
      </c>
      <c r="AE283" s="186">
        <v>25.504981721825501</v>
      </c>
      <c r="AF283" s="186">
        <v>25.162269670842601</v>
      </c>
      <c r="AG283" s="186">
        <v>18.964184015556999</v>
      </c>
      <c r="AH283" s="186">
        <v>19.274778089542</v>
      </c>
      <c r="AI283" s="186">
        <v>18.611767497953299</v>
      </c>
      <c r="AJ283" s="186">
        <v>76.3165541369534</v>
      </c>
      <c r="AK283" s="186">
        <v>135.93431467550801</v>
      </c>
      <c r="AL283" s="186">
        <v>120.06836922651701</v>
      </c>
      <c r="AM283" s="186">
        <v>101.090613740479</v>
      </c>
      <c r="AN283" s="186">
        <v>-0.66085384173461403</v>
      </c>
      <c r="AO283" s="186">
        <v>-0.23373001496766199</v>
      </c>
      <c r="AP283" s="186">
        <v>-0.37341302003703802</v>
      </c>
      <c r="AQ283" s="186">
        <v>0.229207855894389</v>
      </c>
      <c r="AR283" s="186">
        <v>0.70257238801324196</v>
      </c>
      <c r="AS283" s="186">
        <v>-0.487381393461781</v>
      </c>
      <c r="AT283" s="186">
        <v>-0.24173914263252499</v>
      </c>
      <c r="AU283" s="186">
        <v>3.7204363643538198E-3</v>
      </c>
      <c r="AV283" s="186">
        <v>0.67940694600056695</v>
      </c>
      <c r="AW283" s="186">
        <v>0.16056445486380999</v>
      </c>
      <c r="AX283" s="186">
        <v>2.0681184284424101</v>
      </c>
      <c r="AY283" s="186">
        <v>1.1734329098771901</v>
      </c>
      <c r="AZ283" s="186">
        <v>2.0877436551405602</v>
      </c>
      <c r="BA283" s="186">
        <v>2.8638015029002299</v>
      </c>
      <c r="BB283" s="186">
        <v>1.91406813940235</v>
      </c>
      <c r="BC283" s="186">
        <v>2.05387061798606</v>
      </c>
      <c r="BD283" s="186">
        <v>1.5373837528099701</v>
      </c>
      <c r="BE283" s="186">
        <v>1.4383284798073599</v>
      </c>
      <c r="BF283" s="187">
        <v>102.84059035788199</v>
      </c>
      <c r="BG283" s="187">
        <v>100.04113954223</v>
      </c>
      <c r="BH283" s="187">
        <v>120.437640565668</v>
      </c>
      <c r="BI283" s="187">
        <v>101.52992445488201</v>
      </c>
      <c r="BJ283" s="187">
        <v>105.09080510400899</v>
      </c>
      <c r="BK283" s="187">
        <v>102.87013997538401</v>
      </c>
      <c r="BL283" s="187">
        <v>99.969012173071903</v>
      </c>
      <c r="BM283" s="187">
        <v>105.33205813952701</v>
      </c>
      <c r="BN283" s="187">
        <v>115.51188614121401</v>
      </c>
      <c r="BO283" s="186">
        <v>9.4195226621849493</v>
      </c>
      <c r="BP283" s="186">
        <v>44.036704221767899</v>
      </c>
      <c r="BQ283" s="186">
        <v>124.03846672772799</v>
      </c>
      <c r="BR283" s="186">
        <v>105.207634690658</v>
      </c>
      <c r="BS283" s="186">
        <v>379.42904348852301</v>
      </c>
      <c r="BT283" s="186">
        <v>706.33513069100798</v>
      </c>
      <c r="BU283" s="186">
        <v>158.26332838077701</v>
      </c>
      <c r="BV283" s="186">
        <v>37.787052954789601</v>
      </c>
      <c r="BW283" s="186">
        <v>46.283421320924397</v>
      </c>
      <c r="BX283" s="186">
        <v>0.83455472544774401</v>
      </c>
      <c r="BY283" s="186">
        <v>3.6038556555328101</v>
      </c>
      <c r="BZ283" s="186">
        <v>8.6896355170328494</v>
      </c>
      <c r="CA283" s="186">
        <v>6.4974640258137599</v>
      </c>
      <c r="CB283" s="186">
        <v>7.3592534734017496</v>
      </c>
      <c r="CC283" s="186">
        <v>7.6343547059579899</v>
      </c>
      <c r="CD283" s="186">
        <v>7.6194451929663103</v>
      </c>
      <c r="CE283" s="186">
        <v>4.9409278309114999</v>
      </c>
      <c r="CF283" s="186">
        <v>7.4780462392709399</v>
      </c>
      <c r="CG283" s="186">
        <v>8.6077359819011807</v>
      </c>
      <c r="CH283" s="186">
        <v>7.9263194074428602</v>
      </c>
      <c r="CI283" s="186">
        <v>7.2253524653724099</v>
      </c>
      <c r="CJ283" s="186">
        <v>6.2930242500863702</v>
      </c>
      <c r="CK283" s="186">
        <v>2.08658469313675</v>
      </c>
      <c r="CL283" s="186">
        <v>1.2092820370164701</v>
      </c>
      <c r="CM283" s="186">
        <v>5.0203756584183603</v>
      </c>
      <c r="CN283" s="186">
        <v>12.149537499390901</v>
      </c>
      <c r="CO283" s="186">
        <v>16.964410560001902</v>
      </c>
      <c r="CP283" s="113">
        <v>13.8754424570177</v>
      </c>
      <c r="CQ283" s="113">
        <v>17.589340115381098</v>
      </c>
      <c r="CR283" s="113">
        <v>19.9952323446173</v>
      </c>
      <c r="CS283" s="113">
        <v>23.319148464746998</v>
      </c>
      <c r="CT283" s="113">
        <v>21.2340242171163</v>
      </c>
      <c r="CU283" s="113">
        <v>30.939806246955101</v>
      </c>
      <c r="CV283" s="113">
        <v>50.055967954419003</v>
      </c>
      <c r="CW283" s="113">
        <v>70.832318662900406</v>
      </c>
      <c r="CX283" s="113">
        <v>88.833115969594203</v>
      </c>
      <c r="CY283" s="186">
        <v>-1.04668453769008</v>
      </c>
      <c r="CZ283" s="186">
        <v>-0.87840715307066097</v>
      </c>
      <c r="DA283" s="186">
        <v>-0.69478034568939195</v>
      </c>
      <c r="DB283" s="186">
        <v>-0.39139320954296902</v>
      </c>
      <c r="DC283" s="186">
        <v>-4.9423469374341597E-2</v>
      </c>
      <c r="DD283" s="186">
        <v>-2.1416897118764901E-2</v>
      </c>
      <c r="DE283" s="186">
        <v>-2.28547670849986E-2</v>
      </c>
      <c r="DF283" s="186">
        <v>6.2070307046190598E-2</v>
      </c>
      <c r="DG283" s="186">
        <v>0.17453470638603499</v>
      </c>
      <c r="DH283" s="186">
        <v>-0.75020879134096596</v>
      </c>
      <c r="DI283" s="186">
        <v>-0.125912494338971</v>
      </c>
      <c r="DJ283" s="186">
        <v>0.36597254681820901</v>
      </c>
      <c r="DK283" s="186">
        <v>1.0303046375875999</v>
      </c>
      <c r="DL283" s="186">
        <v>1.6898720111424199</v>
      </c>
      <c r="DM283" s="186">
        <v>2.0110796224530301</v>
      </c>
      <c r="DN283" s="186">
        <v>2.0086355931228601</v>
      </c>
      <c r="DO283" s="186">
        <v>2.1063226335309202</v>
      </c>
      <c r="DP283" s="186">
        <v>1.9507123733276399</v>
      </c>
      <c r="DQ283" s="187">
        <v>100.540989932203</v>
      </c>
      <c r="DR283" s="187">
        <v>102.93504986385599</v>
      </c>
      <c r="DS283" s="187">
        <v>108.258948079533</v>
      </c>
      <c r="DT283" s="187">
        <v>105.34717634723</v>
      </c>
      <c r="DU283" s="187">
        <v>105.9546042504</v>
      </c>
      <c r="DV283" s="187">
        <v>105.93428861920501</v>
      </c>
      <c r="DW283" s="187">
        <v>105.918688471222</v>
      </c>
      <c r="DX283" s="187">
        <v>102.98308582067</v>
      </c>
      <c r="DY283" s="187">
        <v>106.04664004047901</v>
      </c>
      <c r="DZ283" s="113">
        <v>456</v>
      </c>
      <c r="EA283" s="113">
        <v>471</v>
      </c>
      <c r="EB283" s="113">
        <v>462</v>
      </c>
      <c r="EC283" s="113">
        <v>446</v>
      </c>
      <c r="ED283" s="113">
        <v>456</v>
      </c>
      <c r="EE283" s="113">
        <v>480</v>
      </c>
      <c r="EF283" s="113">
        <v>492</v>
      </c>
      <c r="EG283" s="113">
        <v>485</v>
      </c>
      <c r="EH283" s="113">
        <v>490</v>
      </c>
      <c r="EI283" s="112">
        <v>-1292.9407894736801</v>
      </c>
      <c r="EJ283" s="112">
        <v>-1329.68365180467</v>
      </c>
      <c r="EK283" s="112">
        <v>-2145.6450216450198</v>
      </c>
      <c r="EL283" s="112">
        <v>-2343.4304932735399</v>
      </c>
      <c r="EM283" s="112">
        <v>-2587.5438596491199</v>
      </c>
      <c r="EN283" s="112">
        <v>-2492.49166666667</v>
      </c>
      <c r="EO283" s="112">
        <v>-1801.6686991869899</v>
      </c>
      <c r="EP283" s="112">
        <v>-540.83092783505197</v>
      </c>
      <c r="EQ283" s="114">
        <v>-496.94693877550998</v>
      </c>
    </row>
    <row r="284" spans="1:147" x14ac:dyDescent="0.25">
      <c r="A284" s="110" t="s">
        <v>148</v>
      </c>
      <c r="B284" s="110">
        <v>5828</v>
      </c>
      <c r="C284" s="110"/>
      <c r="D284" s="185">
        <v>274.11759667156099</v>
      </c>
      <c r="E284" s="185">
        <v>231.81898502866201</v>
      </c>
      <c r="F284" s="185">
        <v>8.4254114106388904</v>
      </c>
      <c r="G284" s="185">
        <v>46.226297941204898</v>
      </c>
      <c r="H284" s="185">
        <v>100</v>
      </c>
      <c r="I284" s="185">
        <v>100</v>
      </c>
      <c r="J284" s="185">
        <v>60.127764230063498</v>
      </c>
      <c r="K284" s="185">
        <v>139.658975144403</v>
      </c>
      <c r="L284" s="185">
        <v>54.095007695580499</v>
      </c>
      <c r="M284" s="185">
        <v>14.394095169553999</v>
      </c>
      <c r="N284" s="185">
        <v>20.382256512306899</v>
      </c>
      <c r="O284" s="185">
        <v>8.3033569696482097</v>
      </c>
      <c r="P284" s="185">
        <v>19.808922648978299</v>
      </c>
      <c r="Q284" s="185">
        <v>16.0827541985309</v>
      </c>
      <c r="R284" s="185">
        <v>22.434208823394702</v>
      </c>
      <c r="S284" s="185">
        <v>10.2848517579937</v>
      </c>
      <c r="T284" s="185">
        <v>12.6635302632769</v>
      </c>
      <c r="U284" s="185">
        <v>36.081528264498303</v>
      </c>
      <c r="V284" s="186">
        <v>5.7795447399141198</v>
      </c>
      <c r="W284" s="186">
        <v>9.9449217602841795</v>
      </c>
      <c r="X284" s="186">
        <v>52.091127205798003</v>
      </c>
      <c r="Y284" s="186">
        <v>36.3759785771731</v>
      </c>
      <c r="Z284" s="186">
        <v>7.0983018684904202</v>
      </c>
      <c r="AA284" s="186">
        <v>6.4569236824801104</v>
      </c>
      <c r="AB284" s="186">
        <v>16.744299962380001</v>
      </c>
      <c r="AC284" s="186">
        <v>16.477196651316799</v>
      </c>
      <c r="AD284" s="186">
        <v>62.614590612165401</v>
      </c>
      <c r="AE284" s="186">
        <v>9.8528006575159406</v>
      </c>
      <c r="AF284" s="186">
        <v>0</v>
      </c>
      <c r="AG284" s="186">
        <v>67.805950677813598</v>
      </c>
      <c r="AH284" s="186">
        <v>101.20892455589301</v>
      </c>
      <c r="AI284" s="186">
        <v>82.980562218203204</v>
      </c>
      <c r="AJ284" s="186">
        <v>72.078089162866206</v>
      </c>
      <c r="AK284" s="186">
        <v>47.911405325191197</v>
      </c>
      <c r="AL284" s="186">
        <v>50.707504813851898</v>
      </c>
      <c r="AM284" s="186">
        <v>97.615169647258</v>
      </c>
      <c r="AN284" s="186">
        <v>-1.6295547007465601</v>
      </c>
      <c r="AO284" s="186">
        <v>-1.8156397670680899</v>
      </c>
      <c r="AP284" s="186">
        <v>-1.39842762827242</v>
      </c>
      <c r="AQ284" s="186">
        <v>-0.29485818650425399</v>
      </c>
      <c r="AR284" s="186">
        <v>7.55802048058343E-2</v>
      </c>
      <c r="AS284" s="186">
        <v>-1.59076143671702</v>
      </c>
      <c r="AT284" s="186">
        <v>-2.7864652001054102</v>
      </c>
      <c r="AU284" s="186">
        <v>-2.1046301551280302</v>
      </c>
      <c r="AV284" s="186">
        <v>-1.61979293596892</v>
      </c>
      <c r="AW284" s="186">
        <v>8.2999264488430899</v>
      </c>
      <c r="AX284" s="186">
        <v>12.464832455738099</v>
      </c>
      <c r="AY284" s="186">
        <v>19.620762007410999</v>
      </c>
      <c r="AZ284" s="186">
        <v>14.7583859457479</v>
      </c>
      <c r="BA284" s="186">
        <v>13.7863076263701</v>
      </c>
      <c r="BB284" s="186">
        <v>8.0624658985518405</v>
      </c>
      <c r="BC284" s="186">
        <v>10.7419369586418</v>
      </c>
      <c r="BD284" s="186">
        <v>13.975869806918499</v>
      </c>
      <c r="BE284" s="186">
        <v>6.4377536273943496</v>
      </c>
      <c r="BF284" s="187">
        <v>104.673402990299</v>
      </c>
      <c r="BG284" s="187">
        <v>106.498286341241</v>
      </c>
      <c r="BH284" s="187">
        <v>88.718728928629304</v>
      </c>
      <c r="BI284" s="187">
        <v>104.99323323403701</v>
      </c>
      <c r="BJ284" s="187">
        <v>102.42963018368199</v>
      </c>
      <c r="BK284" s="187">
        <v>114.653975080588</v>
      </c>
      <c r="BL284" s="187">
        <v>96.858314587750399</v>
      </c>
      <c r="BM284" s="187">
        <v>96.695953727136995</v>
      </c>
      <c r="BN284" s="187">
        <v>138.93545563445099</v>
      </c>
      <c r="BO284" s="186">
        <v>-128.23610605300601</v>
      </c>
      <c r="BP284" s="186">
        <v>238.13854514710499</v>
      </c>
      <c r="BQ284" s="186">
        <v>58.694832876255397</v>
      </c>
      <c r="BR284" s="186">
        <v>46.299114207748701</v>
      </c>
      <c r="BS284" s="186">
        <v>56.830879453086297</v>
      </c>
      <c r="BT284" s="186">
        <v>74.683657006650904</v>
      </c>
      <c r="BU284" s="186">
        <v>61.610232225976297</v>
      </c>
      <c r="BV284" s="186">
        <v>176.40790730531199</v>
      </c>
      <c r="BW284" s="186">
        <v>133.61548496848701</v>
      </c>
      <c r="BX284" s="186">
        <v>-6.8388280706281996</v>
      </c>
      <c r="BY284" s="186">
        <v>16.430196462360001</v>
      </c>
      <c r="BZ284" s="186">
        <v>13.4515226905301</v>
      </c>
      <c r="CA284" s="186">
        <v>14.5335473114566</v>
      </c>
      <c r="CB284" s="186">
        <v>15.947740923927901</v>
      </c>
      <c r="CC284" s="186">
        <v>17.589996390828201</v>
      </c>
      <c r="CD284" s="186">
        <v>15.5156580856586</v>
      </c>
      <c r="CE284" s="186">
        <v>16.2825096800876</v>
      </c>
      <c r="CF284" s="186">
        <v>19.690331657670001</v>
      </c>
      <c r="CG284" s="186">
        <v>4.7543108800242297</v>
      </c>
      <c r="CH284" s="186">
        <v>7.6262697214459196</v>
      </c>
      <c r="CI284" s="186">
        <v>21.0962429570498</v>
      </c>
      <c r="CJ284" s="186">
        <v>27.3804696431006</v>
      </c>
      <c r="CK284" s="186">
        <v>27.176705487738602</v>
      </c>
      <c r="CL284" s="186">
        <v>27.3394240478972</v>
      </c>
      <c r="CM284" s="186">
        <v>27.9583172775687</v>
      </c>
      <c r="CN284" s="186">
        <v>17.762223009841001</v>
      </c>
      <c r="CO284" s="186">
        <v>27.9540870518987</v>
      </c>
      <c r="CP284" s="113">
        <v>17.809516094422602</v>
      </c>
      <c r="CQ284" s="113">
        <v>11.679530550663101</v>
      </c>
      <c r="CR284" s="113">
        <v>20.7620263876568</v>
      </c>
      <c r="CS284" s="113">
        <v>38.226155104540801</v>
      </c>
      <c r="CT284" s="113">
        <v>52.468884664776397</v>
      </c>
      <c r="CU284" s="113">
        <v>64.732961176530196</v>
      </c>
      <c r="CV284" s="113">
        <v>74.258307055674607</v>
      </c>
      <c r="CW284" s="113">
        <v>71.150942750113998</v>
      </c>
      <c r="CX284" s="113">
        <v>70.953449191113904</v>
      </c>
      <c r="CY284" s="186">
        <v>-1.5723842198800999</v>
      </c>
      <c r="CZ284" s="186">
        <v>-1.6669409626531799</v>
      </c>
      <c r="DA284" s="186">
        <v>-1.6244415886938</v>
      </c>
      <c r="DB284" s="186">
        <v>-1.38244145070758</v>
      </c>
      <c r="DC284" s="186">
        <v>-0.98637235365763798</v>
      </c>
      <c r="DD284" s="186">
        <v>-0.98771654953608401</v>
      </c>
      <c r="DE284" s="186">
        <v>-1.1939103638111099</v>
      </c>
      <c r="DF284" s="186">
        <v>-1.3220725233895601</v>
      </c>
      <c r="DG284" s="186">
        <v>-1.57588008036691</v>
      </c>
      <c r="DH284" s="186">
        <v>7.46900506345888</v>
      </c>
      <c r="DI284" s="186">
        <v>8.8555496900985204</v>
      </c>
      <c r="DJ284" s="186">
        <v>9.9657366278424</v>
      </c>
      <c r="DK284" s="186">
        <v>11.9940010452768</v>
      </c>
      <c r="DL284" s="186">
        <v>13.6955554724961</v>
      </c>
      <c r="DM284" s="186">
        <v>13.567716542526799</v>
      </c>
      <c r="DN284" s="186">
        <v>13.204047898670799</v>
      </c>
      <c r="DO284" s="186">
        <v>12.202817581026601</v>
      </c>
      <c r="DP284" s="186">
        <v>10.538775300284399</v>
      </c>
      <c r="DQ284" s="187">
        <v>86.296006586301502</v>
      </c>
      <c r="DR284" s="187">
        <v>106.278628723468</v>
      </c>
      <c r="DS284" s="187">
        <v>101.896647619653</v>
      </c>
      <c r="DT284" s="187">
        <v>101.170650468415</v>
      </c>
      <c r="DU284" s="187">
        <v>101.282041345039</v>
      </c>
      <c r="DV284" s="187">
        <v>103.12953089472001</v>
      </c>
      <c r="DW284" s="187">
        <v>101.130333559371</v>
      </c>
      <c r="DX284" s="187">
        <v>102.835820723062</v>
      </c>
      <c r="DY284" s="187">
        <v>108.19662613894199</v>
      </c>
      <c r="DZ284" s="113">
        <v>127</v>
      </c>
      <c r="EA284" s="113">
        <v>120</v>
      </c>
      <c r="EB284" s="113">
        <v>124</v>
      </c>
      <c r="EC284" s="113">
        <v>131</v>
      </c>
      <c r="ED284" s="113">
        <v>122</v>
      </c>
      <c r="EE284" s="113">
        <v>119</v>
      </c>
      <c r="EF284" s="113">
        <v>111</v>
      </c>
      <c r="EG284" s="113">
        <v>114</v>
      </c>
      <c r="EH284" s="113">
        <v>110</v>
      </c>
      <c r="EI284" s="112">
        <v>-3790.0787401574798</v>
      </c>
      <c r="EJ284" s="112">
        <v>-4493.0833333333303</v>
      </c>
      <c r="EK284" s="112">
        <v>-1181.6935483871</v>
      </c>
      <c r="EL284" s="112">
        <v>-291.015267175573</v>
      </c>
      <c r="EM284" s="112">
        <v>-1225.6803278688501</v>
      </c>
      <c r="EN284" s="112">
        <v>-2838.0420168067199</v>
      </c>
      <c r="EO284" s="112">
        <v>-2732</v>
      </c>
      <c r="EP284" s="112">
        <v>-2807.6929824561398</v>
      </c>
      <c r="EQ284" s="114">
        <v>-1542.0727272727299</v>
      </c>
    </row>
    <row r="285" spans="1:147" x14ac:dyDescent="0.25">
      <c r="A285" s="110" t="s">
        <v>147</v>
      </c>
      <c r="B285" s="110">
        <v>5932</v>
      </c>
      <c r="C285" s="110"/>
      <c r="D285" s="185">
        <v>123.18019123487301</v>
      </c>
      <c r="E285" s="185">
        <v>-1007.06560846561</v>
      </c>
      <c r="F285" s="185">
        <v>1223.4480597014899</v>
      </c>
      <c r="G285" s="185">
        <v>662.40675197386395</v>
      </c>
      <c r="H285" s="185">
        <v>5513.1707878753004</v>
      </c>
      <c r="I285" s="185">
        <v>2070.8757190635502</v>
      </c>
      <c r="J285" s="185">
        <v>-1473.79090909091</v>
      </c>
      <c r="K285" s="185">
        <v>-755.06690028288699</v>
      </c>
      <c r="L285" s="185">
        <v>-257.18253968253902</v>
      </c>
      <c r="M285" s="185">
        <v>3.7611472211249599</v>
      </c>
      <c r="N285" s="185">
        <v>-4.9835374514796698</v>
      </c>
      <c r="O285" s="185">
        <v>9.6556427750240292</v>
      </c>
      <c r="P285" s="185">
        <v>9.1236783833293007</v>
      </c>
      <c r="Q285" s="185">
        <v>18.694867457389901</v>
      </c>
      <c r="R285" s="185">
        <v>7.5173853923853899</v>
      </c>
      <c r="S285" s="185">
        <v>-3.4191459133412501</v>
      </c>
      <c r="T285" s="185">
        <v>-18.258397254016302</v>
      </c>
      <c r="U285" s="185">
        <v>-4.74212032923975</v>
      </c>
      <c r="V285" s="186">
        <v>3.0751046625281799</v>
      </c>
      <c r="W285" s="186">
        <v>0.46915604920811499</v>
      </c>
      <c r="X285" s="186">
        <v>0.86599902105919602</v>
      </c>
      <c r="Y285" s="186">
        <v>1.4930023390911999</v>
      </c>
      <c r="Z285" s="186">
        <v>0.41533225582157102</v>
      </c>
      <c r="AA285" s="186">
        <v>0.390976940540949</v>
      </c>
      <c r="AB285" s="186">
        <v>0.22382289090718799</v>
      </c>
      <c r="AC285" s="186">
        <v>2.0038032418338299</v>
      </c>
      <c r="AD285" s="186">
        <v>1.7299249762546001</v>
      </c>
      <c r="AE285" s="186">
        <v>45.4866608870677</v>
      </c>
      <c r="AF285" s="186">
        <v>49.747662183891698</v>
      </c>
      <c r="AG285" s="186">
        <v>44.761494560388797</v>
      </c>
      <c r="AH285" s="186">
        <v>18.749656646912701</v>
      </c>
      <c r="AI285" s="186">
        <v>19.522426206522301</v>
      </c>
      <c r="AJ285" s="186">
        <v>19.425015463040701</v>
      </c>
      <c r="AK285" s="186">
        <v>19.173134052379499</v>
      </c>
      <c r="AL285" s="186">
        <v>54.631426235096498</v>
      </c>
      <c r="AM285" s="186">
        <v>46.877021730791199</v>
      </c>
      <c r="AN285" s="186">
        <v>-0.384508320617517</v>
      </c>
      <c r="AO285" s="186">
        <v>-0.34319602991662101</v>
      </c>
      <c r="AP285" s="186">
        <v>-0.74020198860007203</v>
      </c>
      <c r="AQ285" s="186">
        <v>-0.13977681533706901</v>
      </c>
      <c r="AR285" s="186">
        <v>-0.48725242671810798</v>
      </c>
      <c r="AS285" s="186">
        <v>0.76098275077080701</v>
      </c>
      <c r="AT285" s="186">
        <v>1.17582216411996</v>
      </c>
      <c r="AU285" s="186">
        <v>0.58427264224741904</v>
      </c>
      <c r="AV285" s="186">
        <v>0.60667222458300096</v>
      </c>
      <c r="AW285" s="186">
        <v>2.6440653822869602</v>
      </c>
      <c r="AX285" s="186">
        <v>2.8380360518427699</v>
      </c>
      <c r="AY285" s="186">
        <v>1.1798305412271299</v>
      </c>
      <c r="AZ285" s="186">
        <v>0.63833393550980599</v>
      </c>
      <c r="BA285" s="186">
        <v>0.32292826085256798</v>
      </c>
      <c r="BB285" s="186">
        <v>1.5671208924869999</v>
      </c>
      <c r="BC285" s="186">
        <v>1.97150722729371</v>
      </c>
      <c r="BD285" s="186">
        <v>1.5490403821437999</v>
      </c>
      <c r="BE285" s="186">
        <v>1.45249674711684</v>
      </c>
      <c r="BF285" s="187">
        <v>100.737942032756</v>
      </c>
      <c r="BG285" s="187">
        <v>92.451535457047299</v>
      </c>
      <c r="BH285" s="187">
        <v>108.384180977632</v>
      </c>
      <c r="BI285" s="187">
        <v>109.105446505522</v>
      </c>
      <c r="BJ285" s="187">
        <v>121.779975742736</v>
      </c>
      <c r="BK285" s="187">
        <v>107.19405429600501</v>
      </c>
      <c r="BL285" s="187">
        <v>95.955656081441902</v>
      </c>
      <c r="BM285" s="187">
        <v>83.876295359835396</v>
      </c>
      <c r="BN285" s="187">
        <v>94.707819838538896</v>
      </c>
      <c r="BO285" s="186">
        <v>203.051465524962</v>
      </c>
      <c r="BP285" s="186">
        <v>232.42682132296801</v>
      </c>
      <c r="BQ285" s="186">
        <v>193.66479136358501</v>
      </c>
      <c r="BR285" s="186">
        <v>112.97537480158999</v>
      </c>
      <c r="BS285" s="186">
        <v>672.46889414962595</v>
      </c>
      <c r="BT285" s="186">
        <v>1266.5308769307701</v>
      </c>
      <c r="BU285" s="186">
        <v>1329.7933173024201</v>
      </c>
      <c r="BV285" s="186">
        <v>384.465688311257</v>
      </c>
      <c r="BW285" s="186">
        <v>61.082830963756201</v>
      </c>
      <c r="BX285" s="186">
        <v>12.649988532065001</v>
      </c>
      <c r="BY285" s="186">
        <v>9.8603566053047604</v>
      </c>
      <c r="BZ285" s="186">
        <v>8.4377910205960607</v>
      </c>
      <c r="CA285" s="186">
        <v>5.1529744494783296</v>
      </c>
      <c r="CB285" s="186">
        <v>8.0224446378286292</v>
      </c>
      <c r="CC285" s="186">
        <v>8.6646579775596599</v>
      </c>
      <c r="CD285" s="186">
        <v>8.2298415586069407</v>
      </c>
      <c r="CE285" s="186">
        <v>3.45323327496653</v>
      </c>
      <c r="CF285" s="186">
        <v>0.60019729281843603</v>
      </c>
      <c r="CG285" s="186">
        <v>6.7064252750229398</v>
      </c>
      <c r="CH285" s="186">
        <v>4.5450445912751096</v>
      </c>
      <c r="CI285" s="186">
        <v>4.5911252625726204</v>
      </c>
      <c r="CJ285" s="186">
        <v>4.6340253318548799</v>
      </c>
      <c r="CK285" s="186">
        <v>1.2804302329567401</v>
      </c>
      <c r="CL285" s="186">
        <v>0.74345712434501698</v>
      </c>
      <c r="CM285" s="186">
        <v>0.66986436497878898</v>
      </c>
      <c r="CN285" s="186">
        <v>0.92174111875186904</v>
      </c>
      <c r="CO285" s="186">
        <v>0.97885261937442003</v>
      </c>
      <c r="CP285" s="113">
        <v>61.653673951925001</v>
      </c>
      <c r="CQ285" s="113">
        <v>52.899135684229002</v>
      </c>
      <c r="CR285" s="113">
        <v>46.777771451863799</v>
      </c>
      <c r="CS285" s="113">
        <v>39.035965880214597</v>
      </c>
      <c r="CT285" s="113">
        <v>33.925504333242998</v>
      </c>
      <c r="CU285" s="113">
        <v>28.7310902579637</v>
      </c>
      <c r="CV285" s="113">
        <v>23.539646840703</v>
      </c>
      <c r="CW285" s="113">
        <v>25.277725524428799</v>
      </c>
      <c r="CX285" s="113">
        <v>30.979241555355401</v>
      </c>
      <c r="CY285" s="186">
        <v>0.55442335889576699</v>
      </c>
      <c r="CZ285" s="186">
        <v>0.13786234097785699</v>
      </c>
      <c r="DA285" s="186">
        <v>-0.13915872451443501</v>
      </c>
      <c r="DB285" s="186">
        <v>-0.28991149436733399</v>
      </c>
      <c r="DC285" s="186">
        <v>-0.40975708783752801</v>
      </c>
      <c r="DD285" s="186">
        <v>-0.15956402497206701</v>
      </c>
      <c r="DE285" s="186">
        <v>0.146300700511762</v>
      </c>
      <c r="DF285" s="186">
        <v>0.37108994811718998</v>
      </c>
      <c r="DG285" s="186">
        <v>0.52823555186589</v>
      </c>
      <c r="DH285" s="186">
        <v>6.8664139742782702</v>
      </c>
      <c r="DI285" s="186">
        <v>3.4593634580207402</v>
      </c>
      <c r="DJ285" s="186">
        <v>2.68858094863646</v>
      </c>
      <c r="DK285" s="186">
        <v>1.84801119277342</v>
      </c>
      <c r="DL285" s="186">
        <v>1.4077026738487599</v>
      </c>
      <c r="DM285" s="186">
        <v>1.22417598377545</v>
      </c>
      <c r="DN285" s="186">
        <v>1.133768936626</v>
      </c>
      <c r="DO285" s="186">
        <v>1.1970943648603301</v>
      </c>
      <c r="DP285" s="186">
        <v>1.36852216921703</v>
      </c>
      <c r="DQ285" s="187">
        <v>106.766882808083</v>
      </c>
      <c r="DR285" s="187">
        <v>106.996335773997</v>
      </c>
      <c r="DS285" s="187">
        <v>105.94348384285701</v>
      </c>
      <c r="DT285" s="187">
        <v>103.10878318453</v>
      </c>
      <c r="DU285" s="187">
        <v>106.61547403979699</v>
      </c>
      <c r="DV285" s="187">
        <v>107.85266399247</v>
      </c>
      <c r="DW285" s="187">
        <v>107.80784673121499</v>
      </c>
      <c r="DX285" s="187">
        <v>102.698114501022</v>
      </c>
      <c r="DY285" s="187">
        <v>99.760485723675501</v>
      </c>
      <c r="DZ285" s="113">
        <v>202</v>
      </c>
      <c r="EA285" s="113">
        <v>208</v>
      </c>
      <c r="EB285" s="113">
        <v>207</v>
      </c>
      <c r="EC285" s="113">
        <v>210</v>
      </c>
      <c r="ED285" s="113">
        <v>218</v>
      </c>
      <c r="EE285" s="113">
        <v>230</v>
      </c>
      <c r="EF285" s="113">
        <v>225</v>
      </c>
      <c r="EG285" s="113">
        <v>238</v>
      </c>
      <c r="EH285" s="113">
        <v>228</v>
      </c>
      <c r="EI285" s="112">
        <v>-3422.2178217821802</v>
      </c>
      <c r="EJ285" s="112">
        <v>-3122.3125</v>
      </c>
      <c r="EK285" s="112">
        <v>-3501.02415458937</v>
      </c>
      <c r="EL285" s="112">
        <v>-3844.4809523809499</v>
      </c>
      <c r="EM285" s="112">
        <v>-4566.0045871559596</v>
      </c>
      <c r="EN285" s="112">
        <v>-4648.04347826087</v>
      </c>
      <c r="EO285" s="112">
        <v>-4582.06222222222</v>
      </c>
      <c r="EP285" s="112">
        <v>-3584.3781512605001</v>
      </c>
      <c r="EQ285" s="114">
        <v>-3458.1359649122801</v>
      </c>
    </row>
    <row r="286" spans="1:147" x14ac:dyDescent="0.25">
      <c r="A286" s="110" t="s">
        <v>146</v>
      </c>
      <c r="B286" s="110">
        <v>5831</v>
      </c>
      <c r="C286" s="110"/>
      <c r="D286" s="185">
        <v>154.25515950121701</v>
      </c>
      <c r="E286" s="185">
        <v>56.056762470439899</v>
      </c>
      <c r="F286" s="185">
        <v>132.74401422361299</v>
      </c>
      <c r="G286" s="185">
        <v>63.616437220712697</v>
      </c>
      <c r="H286" s="185">
        <v>95.231527961925195</v>
      </c>
      <c r="I286" s="185">
        <v>76.310862561364104</v>
      </c>
      <c r="J286" s="185">
        <v>39.160873535074501</v>
      </c>
      <c r="K286" s="185">
        <v>158.887189280672</v>
      </c>
      <c r="L286" s="185">
        <v>142.035975904906</v>
      </c>
      <c r="M286" s="185">
        <v>16.6603009545682</v>
      </c>
      <c r="N286" s="185">
        <v>13.5969069466212</v>
      </c>
      <c r="O286" s="185">
        <v>20.315628337273498</v>
      </c>
      <c r="P286" s="185">
        <v>16.424292547596401</v>
      </c>
      <c r="Q286" s="185">
        <v>28.388901138197301</v>
      </c>
      <c r="R286" s="185">
        <v>15.7338902956271</v>
      </c>
      <c r="S286" s="185">
        <v>5.7121920816880802</v>
      </c>
      <c r="T286" s="185">
        <v>16.470531490596301</v>
      </c>
      <c r="U286" s="185">
        <v>8.4661219298042205</v>
      </c>
      <c r="V286" s="186">
        <v>14.112338029854699</v>
      </c>
      <c r="W286" s="186">
        <v>23.950541609790399</v>
      </c>
      <c r="X286" s="186">
        <v>18.312817609618801</v>
      </c>
      <c r="Y286" s="186">
        <v>26.258444084998899</v>
      </c>
      <c r="Z286" s="186">
        <v>31.915100037904502</v>
      </c>
      <c r="AA286" s="186">
        <v>25.174422145275901</v>
      </c>
      <c r="AB286" s="186">
        <v>19.5543678274204</v>
      </c>
      <c r="AC286" s="186">
        <v>15.5038773084465</v>
      </c>
      <c r="AD286" s="186">
        <v>8.7368161208894701</v>
      </c>
      <c r="AE286" s="186">
        <v>76.9630810929483</v>
      </c>
      <c r="AF286" s="186">
        <v>90.250967741267104</v>
      </c>
      <c r="AG286" s="186">
        <v>72.634440329735895</v>
      </c>
      <c r="AH286" s="186">
        <v>72.754893464155501</v>
      </c>
      <c r="AI286" s="186">
        <v>72.008989763247001</v>
      </c>
      <c r="AJ286" s="186">
        <v>74.478120390962204</v>
      </c>
      <c r="AK286" s="186">
        <v>88.965098283446906</v>
      </c>
      <c r="AL286" s="186">
        <v>74.280965337468004</v>
      </c>
      <c r="AM286" s="186">
        <v>60.607668124904002</v>
      </c>
      <c r="AN286" s="186">
        <v>1.4004665025943499</v>
      </c>
      <c r="AO286" s="186">
        <v>1.25946957476858</v>
      </c>
      <c r="AP286" s="186">
        <v>0.88258798093465396</v>
      </c>
      <c r="AQ286" s="186">
        <v>0.78443246688208601</v>
      </c>
      <c r="AR286" s="186">
        <v>0.623555946778374</v>
      </c>
      <c r="AS286" s="186">
        <v>0.79207985597111696</v>
      </c>
      <c r="AT286" s="186">
        <v>0.79052422835262004</v>
      </c>
      <c r="AU286" s="186">
        <v>0.63473561472664897</v>
      </c>
      <c r="AV286" s="186">
        <v>0.53557062420295398</v>
      </c>
      <c r="AW286" s="186">
        <v>9.2333903229695693</v>
      </c>
      <c r="AX286" s="186">
        <v>9.1165324896219193</v>
      </c>
      <c r="AY286" s="186">
        <v>7.5352437721165098</v>
      </c>
      <c r="AZ286" s="186">
        <v>9.1919539792936806</v>
      </c>
      <c r="BA286" s="186">
        <v>8.4080374349186098</v>
      </c>
      <c r="BB286" s="186">
        <v>9.7154186468816395</v>
      </c>
      <c r="BC286" s="186">
        <v>8.9416901716436801</v>
      </c>
      <c r="BD286" s="186">
        <v>8.8601254753360603</v>
      </c>
      <c r="BE286" s="186">
        <v>8.4387077248438107</v>
      </c>
      <c r="BF286" s="187">
        <v>109.68204649586499</v>
      </c>
      <c r="BG286" s="187">
        <v>106.08936230229099</v>
      </c>
      <c r="BH286" s="187">
        <v>115.825164316803</v>
      </c>
      <c r="BI286" s="187">
        <v>108.715464112058</v>
      </c>
      <c r="BJ286" s="187">
        <v>125.951595525128</v>
      </c>
      <c r="BK286" s="187">
        <v>107.30828683814499</v>
      </c>
      <c r="BL286" s="187">
        <v>97.619098034268404</v>
      </c>
      <c r="BM286" s="187">
        <v>108.98605070217199</v>
      </c>
      <c r="BN286" s="187">
        <v>100.566173816348</v>
      </c>
      <c r="BO286" s="186">
        <v>110.40014211923101</v>
      </c>
      <c r="BP286" s="186">
        <v>85.656401756533796</v>
      </c>
      <c r="BQ286" s="186">
        <v>93.842041535499106</v>
      </c>
      <c r="BR286" s="186">
        <v>106.685178028942</v>
      </c>
      <c r="BS286" s="186">
        <v>90.922321777427399</v>
      </c>
      <c r="BT286" s="186">
        <v>83.003105209333697</v>
      </c>
      <c r="BU286" s="186">
        <v>82.766389207205194</v>
      </c>
      <c r="BV286" s="186">
        <v>82.908216341911796</v>
      </c>
      <c r="BW286" s="186">
        <v>93.000393664833098</v>
      </c>
      <c r="BX286" s="186">
        <v>21.812823205682001</v>
      </c>
      <c r="BY286" s="186">
        <v>18.057698942901801</v>
      </c>
      <c r="BZ286" s="186">
        <v>18.185794807849199</v>
      </c>
      <c r="CA286" s="186">
        <v>19.160966185948801</v>
      </c>
      <c r="CB286" s="186">
        <v>19.511578774366999</v>
      </c>
      <c r="CC286" s="186">
        <v>19.2437337538226</v>
      </c>
      <c r="CD286" s="186">
        <v>17.698780905648398</v>
      </c>
      <c r="CE286" s="186">
        <v>16.9136452115292</v>
      </c>
      <c r="CF286" s="186">
        <v>15.194664993588001</v>
      </c>
      <c r="CG286" s="186">
        <v>24.454848366781299</v>
      </c>
      <c r="CH286" s="186">
        <v>24.000200173319101</v>
      </c>
      <c r="CI286" s="186">
        <v>22.6443792307096</v>
      </c>
      <c r="CJ286" s="186">
        <v>21.2119102468615</v>
      </c>
      <c r="CK286" s="186">
        <v>23.476781865921499</v>
      </c>
      <c r="CL286" s="186">
        <v>25.335128452162799</v>
      </c>
      <c r="CM286" s="186">
        <v>24.422343728213999</v>
      </c>
      <c r="CN286" s="186">
        <v>23.907113196312601</v>
      </c>
      <c r="CO286" s="186">
        <v>20.402975883587001</v>
      </c>
      <c r="CP286" s="113">
        <v>78.344834849763501</v>
      </c>
      <c r="CQ286" s="113">
        <v>80.297532781521497</v>
      </c>
      <c r="CR286" s="113">
        <v>79.2644554342112</v>
      </c>
      <c r="CS286" s="113">
        <v>76.587244873939099</v>
      </c>
      <c r="CT286" s="113">
        <v>76.527054875175807</v>
      </c>
      <c r="CU286" s="113">
        <v>76.028872415858601</v>
      </c>
      <c r="CV286" s="113">
        <v>75.955427380391598</v>
      </c>
      <c r="CW286" s="113">
        <v>76.297404142357493</v>
      </c>
      <c r="CX286" s="113">
        <v>73.5779745373043</v>
      </c>
      <c r="CY286" s="186">
        <v>1.6975991935000401</v>
      </c>
      <c r="CZ286" s="186">
        <v>1.56311751624934</v>
      </c>
      <c r="DA286" s="186">
        <v>1.34886830920504</v>
      </c>
      <c r="DB286" s="186">
        <v>1.1551533760399899</v>
      </c>
      <c r="DC286" s="186">
        <v>0.96812815344884295</v>
      </c>
      <c r="DD286" s="186">
        <v>0.85503084994631895</v>
      </c>
      <c r="DE286" s="186">
        <v>0.77187114284827896</v>
      </c>
      <c r="DF286" s="186">
        <v>0.72141393150287403</v>
      </c>
      <c r="DG286" s="186">
        <v>0.67033769913101005</v>
      </c>
      <c r="DH286" s="186">
        <v>9.7220168190773197</v>
      </c>
      <c r="DI286" s="186">
        <v>9.3564391985492605</v>
      </c>
      <c r="DJ286" s="186">
        <v>8.5485067798417305</v>
      </c>
      <c r="DK286" s="186">
        <v>8.5599556518033193</v>
      </c>
      <c r="DL286" s="186">
        <v>8.6542489793526496</v>
      </c>
      <c r="DM286" s="186">
        <v>8.7689703023759193</v>
      </c>
      <c r="DN286" s="186">
        <v>8.7402845194583296</v>
      </c>
      <c r="DO286" s="186">
        <v>9.0116091560668306</v>
      </c>
      <c r="DP286" s="186">
        <v>8.8566578414683299</v>
      </c>
      <c r="DQ286" s="187">
        <v>115.993678893059</v>
      </c>
      <c r="DR286" s="187">
        <v>111.438464399373</v>
      </c>
      <c r="DS286" s="187">
        <v>112.342076114398</v>
      </c>
      <c r="DT286" s="187">
        <v>113.32236270669399</v>
      </c>
      <c r="DU286" s="187">
        <v>113.411419751464</v>
      </c>
      <c r="DV286" s="187">
        <v>112.77745349988599</v>
      </c>
      <c r="DW286" s="187">
        <v>110.779225817906</v>
      </c>
      <c r="DX286" s="187">
        <v>109.437268079978</v>
      </c>
      <c r="DY286" s="187">
        <v>107.536530928544</v>
      </c>
      <c r="DZ286" s="113">
        <v>2858</v>
      </c>
      <c r="EA286" s="113">
        <v>2928</v>
      </c>
      <c r="EB286" s="113">
        <v>2960</v>
      </c>
      <c r="EC286" s="113">
        <v>2974</v>
      </c>
      <c r="ED286" s="113">
        <v>3035</v>
      </c>
      <c r="EE286" s="113">
        <v>3174</v>
      </c>
      <c r="EF286" s="113">
        <v>3296</v>
      </c>
      <c r="EG286" s="113">
        <v>3373</v>
      </c>
      <c r="EH286" s="113">
        <v>3349</v>
      </c>
      <c r="EI286" s="112">
        <v>548.823303009097</v>
      </c>
      <c r="EJ286" s="112">
        <v>964.00580601092895</v>
      </c>
      <c r="EK286" s="112">
        <v>721.76452702702704</v>
      </c>
      <c r="EL286" s="112">
        <v>1110.85238735709</v>
      </c>
      <c r="EM286" s="112">
        <v>1157.3937397034599</v>
      </c>
      <c r="EN286" s="112">
        <v>1315.7158160050401</v>
      </c>
      <c r="EO286" s="112">
        <v>1605.0537014563099</v>
      </c>
      <c r="EP286" s="112">
        <v>1323.7731989327001</v>
      </c>
      <c r="EQ286" s="114">
        <v>1222.59898477157</v>
      </c>
    </row>
    <row r="287" spans="1:147" ht="25.5" x14ac:dyDescent="0.25">
      <c r="A287" s="110" t="s">
        <v>145</v>
      </c>
      <c r="B287" s="110">
        <v>5933</v>
      </c>
      <c r="C287" s="110"/>
      <c r="D287" s="185">
        <v>56.3085863747731</v>
      </c>
      <c r="E287" s="185">
        <v>100</v>
      </c>
      <c r="F287" s="185">
        <v>-26.963159879336398</v>
      </c>
      <c r="G287" s="185">
        <v>16.932103525264701</v>
      </c>
      <c r="H287" s="185">
        <v>98.834659675082406</v>
      </c>
      <c r="I287" s="185">
        <v>100</v>
      </c>
      <c r="J287" s="185">
        <v>3992.30616180477</v>
      </c>
      <c r="K287" s="185">
        <v>58.903995162176798</v>
      </c>
      <c r="L287" s="185">
        <v>4.8491676874284702</v>
      </c>
      <c r="M287" s="185">
        <v>14.6681242686328</v>
      </c>
      <c r="N287" s="185">
        <v>13.9101393755752</v>
      </c>
      <c r="O287" s="185">
        <v>-1.65144005036585</v>
      </c>
      <c r="P287" s="185">
        <v>1.96366802851319</v>
      </c>
      <c r="Q287" s="185">
        <v>14.268141886506299</v>
      </c>
      <c r="R287" s="185">
        <v>16.7979122002182</v>
      </c>
      <c r="S287" s="185">
        <v>13.5303344458937</v>
      </c>
      <c r="T287" s="185">
        <v>5.5580825141156698</v>
      </c>
      <c r="U287" s="185">
        <v>1.3941368408399399</v>
      </c>
      <c r="V287" s="186">
        <v>24.2551030820443</v>
      </c>
      <c r="W287" s="186">
        <v>0</v>
      </c>
      <c r="X287" s="186">
        <v>5.6829086381278504</v>
      </c>
      <c r="Y287" s="186">
        <v>10.578206550922999</v>
      </c>
      <c r="Z287" s="186">
        <v>24.250788787388501</v>
      </c>
      <c r="AA287" s="186">
        <v>1.2897770053187201</v>
      </c>
      <c r="AB287" s="186">
        <v>0.39041101440028603</v>
      </c>
      <c r="AC287" s="186">
        <v>9.0835704898146794</v>
      </c>
      <c r="AD287" s="186">
        <v>22.684496499009601</v>
      </c>
      <c r="AE287" s="186">
        <v>46.7476621912678</v>
      </c>
      <c r="AF287" s="186">
        <v>42.393074356053297</v>
      </c>
      <c r="AG287" s="186">
        <v>24.480832672012099</v>
      </c>
      <c r="AH287" s="186">
        <v>40.298698272279303</v>
      </c>
      <c r="AI287" s="186">
        <v>28.7231294719871</v>
      </c>
      <c r="AJ287" s="186">
        <v>26.0925058322951</v>
      </c>
      <c r="AK287" s="186">
        <v>23.514541217659001</v>
      </c>
      <c r="AL287" s="186">
        <v>22.296696491718901</v>
      </c>
      <c r="AM287" s="186">
        <v>45.620369573220799</v>
      </c>
      <c r="AN287" s="186">
        <v>0.65839575655601501</v>
      </c>
      <c r="AO287" s="186">
        <v>0.52406379675951098</v>
      </c>
      <c r="AP287" s="186">
        <v>0.194886827974353</v>
      </c>
      <c r="AQ287" s="186">
        <v>-6.5801542521167294E-2</v>
      </c>
      <c r="AR287" s="186">
        <v>-0.14203336196514699</v>
      </c>
      <c r="AS287" s="186">
        <v>-1.56549098105328</v>
      </c>
      <c r="AT287" s="186">
        <v>-0.25603669884017299</v>
      </c>
      <c r="AU287" s="186">
        <v>-1.37087522263251</v>
      </c>
      <c r="AV287" s="186">
        <v>-0.48444415276373198</v>
      </c>
      <c r="AW287" s="186">
        <v>4.72765604479312</v>
      </c>
      <c r="AX287" s="186">
        <v>3.85519835379711</v>
      </c>
      <c r="AY287" s="186">
        <v>2.5043993442019099</v>
      </c>
      <c r="AZ287" s="186">
        <v>2.0114509457406502</v>
      </c>
      <c r="BA287" s="186">
        <v>2.5328080701136502</v>
      </c>
      <c r="BB287" s="186">
        <v>0.71688599857254198</v>
      </c>
      <c r="BC287" s="186">
        <v>1.5248439963207601</v>
      </c>
      <c r="BD287" s="186">
        <v>1.3418895171932801</v>
      </c>
      <c r="BE287" s="186">
        <v>2.1586407510816001</v>
      </c>
      <c r="BF287" s="187">
        <v>111.855411802099</v>
      </c>
      <c r="BG287" s="187">
        <v>111.830544025926</v>
      </c>
      <c r="BH287" s="187">
        <v>96.189954878237899</v>
      </c>
      <c r="BI287" s="187">
        <v>99.886538069064002</v>
      </c>
      <c r="BJ287" s="187">
        <v>113.11358952678199</v>
      </c>
      <c r="BK287" s="187">
        <v>116.980314623157</v>
      </c>
      <c r="BL287" s="187">
        <v>113.313746206153</v>
      </c>
      <c r="BM287" s="187">
        <v>102.928631430522</v>
      </c>
      <c r="BN287" s="187">
        <v>98.766461342766206</v>
      </c>
      <c r="BO287" s="186">
        <v>43.834889446609601</v>
      </c>
      <c r="BP287" s="186">
        <v>109.04844279388099</v>
      </c>
      <c r="BQ287" s="186">
        <v>181.03083527046601</v>
      </c>
      <c r="BR287" s="186">
        <v>108.393505602598</v>
      </c>
      <c r="BS287" s="186">
        <v>75.964720436619302</v>
      </c>
      <c r="BT287" s="186">
        <v>198.58880306919701</v>
      </c>
      <c r="BU287" s="186">
        <v>205.962889508649</v>
      </c>
      <c r="BV287" s="186">
        <v>197.31667179712599</v>
      </c>
      <c r="BW287" s="186">
        <v>116.07883984201401</v>
      </c>
      <c r="BX287" s="186">
        <v>12.0564143989405</v>
      </c>
      <c r="BY287" s="186">
        <v>13.2093916976799</v>
      </c>
      <c r="BZ287" s="186">
        <v>12.2399391688961</v>
      </c>
      <c r="CA287" s="186">
        <v>9.5250629643235403</v>
      </c>
      <c r="CB287" s="186">
        <v>8.9213044746547503</v>
      </c>
      <c r="CC287" s="186">
        <v>9.6987156726145898</v>
      </c>
      <c r="CD287" s="186">
        <v>9.7914296575637305</v>
      </c>
      <c r="CE287" s="186">
        <v>10.769803931412399</v>
      </c>
      <c r="CF287" s="186">
        <v>10.4349823972594</v>
      </c>
      <c r="CG287" s="186">
        <v>24.425527442030699</v>
      </c>
      <c r="CH287" s="186">
        <v>13.038536103560601</v>
      </c>
      <c r="CI287" s="186">
        <v>7.4091894639154203</v>
      </c>
      <c r="CJ287" s="186">
        <v>9.0850725945289401</v>
      </c>
      <c r="CK287" s="186">
        <v>14.1509698757972</v>
      </c>
      <c r="CL287" s="186">
        <v>9.5955678908578204</v>
      </c>
      <c r="CM287" s="186">
        <v>9.3077174040770299</v>
      </c>
      <c r="CN287" s="186">
        <v>9.8859638403418408</v>
      </c>
      <c r="CO287" s="186">
        <v>12.8842838785563</v>
      </c>
      <c r="CP287" s="113">
        <v>50.155270923435602</v>
      </c>
      <c r="CQ287" s="113">
        <v>51.723598359115798</v>
      </c>
      <c r="CR287" s="113">
        <v>44.719907448463601</v>
      </c>
      <c r="CS287" s="113">
        <v>41.0067214137433</v>
      </c>
      <c r="CT287" s="113">
        <v>36.379335431547403</v>
      </c>
      <c r="CU287" s="113">
        <v>32.1397164981815</v>
      </c>
      <c r="CV287" s="113">
        <v>28.417558790639099</v>
      </c>
      <c r="CW287" s="113">
        <v>27.836427157736999</v>
      </c>
      <c r="CX287" s="113">
        <v>29.199077139121201</v>
      </c>
      <c r="CY287" s="186">
        <v>0.51250566718333901</v>
      </c>
      <c r="CZ287" s="186">
        <v>0.62464380112566997</v>
      </c>
      <c r="DA287" s="186">
        <v>0.58006576210706595</v>
      </c>
      <c r="DB287" s="186">
        <v>0.40293797599202302</v>
      </c>
      <c r="DC287" s="186">
        <v>0.21648046742471</v>
      </c>
      <c r="DD287" s="186">
        <v>-0.273655906409914</v>
      </c>
      <c r="DE287" s="186">
        <v>-0.41181197683457099</v>
      </c>
      <c r="DF287" s="186">
        <v>-0.696540438659075</v>
      </c>
      <c r="DG287" s="186">
        <v>-0.76298867241968005</v>
      </c>
      <c r="DH287" s="186">
        <v>4.6032196707897803</v>
      </c>
      <c r="DI287" s="186">
        <v>4.8871700153889002</v>
      </c>
      <c r="DJ287" s="186">
        <v>4.3168126046975699</v>
      </c>
      <c r="DK287" s="186">
        <v>3.5782052302257599</v>
      </c>
      <c r="DL287" s="186">
        <v>3.0982318920285001</v>
      </c>
      <c r="DM287" s="186">
        <v>2.2558291372080399</v>
      </c>
      <c r="DN287" s="186">
        <v>1.8103320439267601</v>
      </c>
      <c r="DO287" s="186">
        <v>1.6083031679645099</v>
      </c>
      <c r="DP287" s="186">
        <v>1.6474706550901399</v>
      </c>
      <c r="DQ287" s="187">
        <v>108.655143168961</v>
      </c>
      <c r="DR287" s="187">
        <v>109.82598296139599</v>
      </c>
      <c r="DS287" s="187">
        <v>109.29343060430099</v>
      </c>
      <c r="DT287" s="187">
        <v>106.780333004328</v>
      </c>
      <c r="DU287" s="187">
        <v>106.427761091077</v>
      </c>
      <c r="DV287" s="187">
        <v>107.722903383839</v>
      </c>
      <c r="DW287" s="187">
        <v>108.189145446891</v>
      </c>
      <c r="DX287" s="187">
        <v>109.24778134671099</v>
      </c>
      <c r="DY287" s="187">
        <v>108.724633280059</v>
      </c>
      <c r="DZ287" s="113">
        <v>656</v>
      </c>
      <c r="EA287" s="113">
        <v>642</v>
      </c>
      <c r="EB287" s="113">
        <v>661</v>
      </c>
      <c r="EC287" s="113">
        <v>689</v>
      </c>
      <c r="ED287" s="113">
        <v>705</v>
      </c>
      <c r="EE287" s="113">
        <v>708</v>
      </c>
      <c r="EF287" s="113">
        <v>709</v>
      </c>
      <c r="EG287" s="113">
        <v>714</v>
      </c>
      <c r="EH287" s="113">
        <v>697</v>
      </c>
      <c r="EI287" s="112">
        <v>-435.87957317073199</v>
      </c>
      <c r="EJ287" s="112">
        <v>-952.71806853582598</v>
      </c>
      <c r="EK287" s="112">
        <v>-670.63842662632396</v>
      </c>
      <c r="EL287" s="112">
        <v>-306.833091436865</v>
      </c>
      <c r="EM287" s="112">
        <v>-293.22411347517698</v>
      </c>
      <c r="EN287" s="112">
        <v>-1260.81638418079</v>
      </c>
      <c r="EO287" s="112">
        <v>-1797.0832157969</v>
      </c>
      <c r="EP287" s="112">
        <v>-1638.3501400560201</v>
      </c>
      <c r="EQ287" s="114">
        <v>-416.80631276900999</v>
      </c>
    </row>
    <row r="288" spans="1:147" ht="25.5" x14ac:dyDescent="0.25">
      <c r="A288" s="110" t="s">
        <v>144</v>
      </c>
      <c r="B288" s="110">
        <v>5763</v>
      </c>
      <c r="C288" s="110"/>
      <c r="D288" s="185">
        <v>-216.825763678497</v>
      </c>
      <c r="E288" s="185">
        <v>100</v>
      </c>
      <c r="F288" s="185">
        <v>123.728437670186</v>
      </c>
      <c r="G288" s="185" t="s">
        <v>466</v>
      </c>
      <c r="H288" s="185" t="s">
        <v>466</v>
      </c>
      <c r="I288" s="185" t="s">
        <v>466</v>
      </c>
      <c r="J288" s="185">
        <v>100</v>
      </c>
      <c r="K288" s="185">
        <v>100</v>
      </c>
      <c r="L288" s="185">
        <v>100</v>
      </c>
      <c r="M288" s="185">
        <v>-9.2329869616151203</v>
      </c>
      <c r="N288" s="185">
        <v>15.094379891891</v>
      </c>
      <c r="O288" s="185">
        <v>5.9168335258545497</v>
      </c>
      <c r="P288" s="185">
        <v>-6.1257930852840099</v>
      </c>
      <c r="Q288" s="185">
        <v>-5.5591171469027998</v>
      </c>
      <c r="R288" s="185">
        <v>-8.74603342433692</v>
      </c>
      <c r="S288" s="185">
        <v>0.94731637000903002</v>
      </c>
      <c r="T288" s="185">
        <v>1.4110099808138401</v>
      </c>
      <c r="U288" s="185">
        <v>5.3296390087783001</v>
      </c>
      <c r="V288" s="186">
        <v>4.2713759104629299</v>
      </c>
      <c r="W288" s="186">
        <v>0.178491752508461</v>
      </c>
      <c r="X288" s="186">
        <v>5.3924623252567603</v>
      </c>
      <c r="Y288" s="186">
        <v>0.44649242893774099</v>
      </c>
      <c r="Z288" s="186">
        <v>0</v>
      </c>
      <c r="AA288" s="186">
        <v>0</v>
      </c>
      <c r="AB288" s="186">
        <v>0</v>
      </c>
      <c r="AC288" s="186">
        <v>0</v>
      </c>
      <c r="AD288" s="186">
        <v>0</v>
      </c>
      <c r="AE288" s="186">
        <v>45.025244466356</v>
      </c>
      <c r="AF288" s="186">
        <v>37.598077091734801</v>
      </c>
      <c r="AG288" s="186">
        <v>39.649957283591597</v>
      </c>
      <c r="AH288" s="186">
        <v>40.071682596265802</v>
      </c>
      <c r="AI288" s="186">
        <v>34.7219816854589</v>
      </c>
      <c r="AJ288" s="186">
        <v>33.1943401779656</v>
      </c>
      <c r="AK288" s="186">
        <v>30.2207418926704</v>
      </c>
      <c r="AL288" s="186">
        <v>30.2499581618845</v>
      </c>
      <c r="AM288" s="186">
        <v>27.3556067110672</v>
      </c>
      <c r="AN288" s="186">
        <v>0.193054980461728</v>
      </c>
      <c r="AO288" s="186">
        <v>0.241606745396273</v>
      </c>
      <c r="AP288" s="186">
        <v>0.16129560175055499</v>
      </c>
      <c r="AQ288" s="186">
        <v>-0.16641365302803901</v>
      </c>
      <c r="AR288" s="186">
        <v>-0.34594060823664002</v>
      </c>
      <c r="AS288" s="186">
        <v>-0.40416131156937701</v>
      </c>
      <c r="AT288" s="186">
        <v>-0.39398013694569201</v>
      </c>
      <c r="AU288" s="186">
        <v>-0.34377656872835999</v>
      </c>
      <c r="AV288" s="186">
        <v>-0.359491808094758</v>
      </c>
      <c r="AW288" s="186">
        <v>3.23655753822699</v>
      </c>
      <c r="AX288" s="186">
        <v>2.9996991664428099</v>
      </c>
      <c r="AY288" s="186">
        <v>3.0076516595210601</v>
      </c>
      <c r="AZ288" s="186">
        <v>2.82014954516782</v>
      </c>
      <c r="BA288" s="186">
        <v>2.13117637786012</v>
      </c>
      <c r="BB288" s="186">
        <v>1.6388913516683501</v>
      </c>
      <c r="BC288" s="186">
        <v>1.5447843892375299</v>
      </c>
      <c r="BD288" s="186">
        <v>1.68263637443656</v>
      </c>
      <c r="BE288" s="186">
        <v>1.32058519366876</v>
      </c>
      <c r="BF288" s="187">
        <v>89.065854745465501</v>
      </c>
      <c r="BG288" s="187">
        <v>114.072317672038</v>
      </c>
      <c r="BH288" s="187">
        <v>103.16772247457899</v>
      </c>
      <c r="BI288" s="187">
        <v>91.6486455860056</v>
      </c>
      <c r="BJ288" s="187">
        <v>92.5615518689536</v>
      </c>
      <c r="BK288" s="187">
        <v>90.261578573879305</v>
      </c>
      <c r="BL288" s="187">
        <v>99.018295184466893</v>
      </c>
      <c r="BM288" s="187">
        <v>99.388359169475095</v>
      </c>
      <c r="BN288" s="187">
        <v>103.78779425034401</v>
      </c>
      <c r="BO288" s="186">
        <v>8416.8271116016404</v>
      </c>
      <c r="BP288" s="186">
        <v>100</v>
      </c>
      <c r="BQ288" s="186">
        <v>605.57032369851197</v>
      </c>
      <c r="BR288" s="186">
        <v>187.480327919567</v>
      </c>
      <c r="BS288" s="186">
        <v>36.950836523836998</v>
      </c>
      <c r="BT288" s="186">
        <v>100</v>
      </c>
      <c r="BU288" s="186">
        <v>9999999902</v>
      </c>
      <c r="BV288" s="186">
        <v>9999999902</v>
      </c>
      <c r="BW288" s="186">
        <v>9999999902</v>
      </c>
      <c r="BX288" s="186">
        <v>3.1771013850149301</v>
      </c>
      <c r="BY288" s="186">
        <v>5.7862331353733003</v>
      </c>
      <c r="BZ288" s="186">
        <v>6.0070462904473896</v>
      </c>
      <c r="CA288" s="186">
        <v>2.04837463626327</v>
      </c>
      <c r="CB288" s="186">
        <v>0.391116931999693</v>
      </c>
      <c r="CC288" s="186">
        <v>0.265511465921491</v>
      </c>
      <c r="CD288" s="186">
        <v>-2.7035489887519399</v>
      </c>
      <c r="CE288" s="186">
        <v>-3.50170033662928</v>
      </c>
      <c r="CF288" s="186">
        <v>-1.2057184330564601</v>
      </c>
      <c r="CG288" s="186">
        <v>1.82976225145148</v>
      </c>
      <c r="CH288" s="186">
        <v>1.2218435949900099</v>
      </c>
      <c r="CI288" s="186">
        <v>2.1003456616156302</v>
      </c>
      <c r="CJ288" s="186">
        <v>2.1251895078006902</v>
      </c>
      <c r="CK288" s="186">
        <v>2.0607864626881298</v>
      </c>
      <c r="CL288" s="186">
        <v>1.1473094957046901</v>
      </c>
      <c r="CM288" s="186">
        <v>1.0779285236496901</v>
      </c>
      <c r="CN288" s="186">
        <v>8.30973048271062E-2</v>
      </c>
      <c r="CO288" s="186">
        <v>0</v>
      </c>
      <c r="CP288" s="113">
        <v>44.336617094502103</v>
      </c>
      <c r="CQ288" s="113">
        <v>39.017805262985199</v>
      </c>
      <c r="CR288" s="113">
        <v>39.577245787722603</v>
      </c>
      <c r="CS288" s="113">
        <v>41.4715160772435</v>
      </c>
      <c r="CT288" s="113">
        <v>39.256068724053399</v>
      </c>
      <c r="CU288" s="113">
        <v>36.955412364552302</v>
      </c>
      <c r="CV288" s="113">
        <v>35.367275136322498</v>
      </c>
      <c r="CW288" s="113">
        <v>33.5128350526277</v>
      </c>
      <c r="CX288" s="113">
        <v>31.0851534728919</v>
      </c>
      <c r="CY288" s="186">
        <v>8.4778389705524398E-2</v>
      </c>
      <c r="CZ288" s="186">
        <v>6.20445759136352E-2</v>
      </c>
      <c r="DA288" s="186">
        <v>6.6598929241533905E-2</v>
      </c>
      <c r="DB288" s="186">
        <v>6.44248235933816E-2</v>
      </c>
      <c r="DC288" s="186">
        <v>1.6320842720107299E-2</v>
      </c>
      <c r="DD288" s="186">
        <v>-0.10250169917183</v>
      </c>
      <c r="DE288" s="186">
        <v>-0.23770325995681499</v>
      </c>
      <c r="DF288" s="186">
        <v>-0.33501046019789399</v>
      </c>
      <c r="DG288" s="186">
        <v>-0.369582244772171</v>
      </c>
      <c r="DH288" s="186">
        <v>4.3392137796957098</v>
      </c>
      <c r="DI288" s="186">
        <v>3.7119218064977999</v>
      </c>
      <c r="DJ288" s="186">
        <v>3.2962258762990899</v>
      </c>
      <c r="DK288" s="186">
        <v>2.98215525358665</v>
      </c>
      <c r="DL288" s="186">
        <v>2.8294327857777999</v>
      </c>
      <c r="DM288" s="186">
        <v>2.51001884572065</v>
      </c>
      <c r="DN288" s="186">
        <v>2.1988555494484698</v>
      </c>
      <c r="DO288" s="186">
        <v>1.9402898891873599</v>
      </c>
      <c r="DP288" s="186">
        <v>1.6575315994256801</v>
      </c>
      <c r="DQ288" s="187">
        <v>98.934148772738496</v>
      </c>
      <c r="DR288" s="187">
        <v>102.18299239164899</v>
      </c>
      <c r="DS288" s="187">
        <v>102.856763649588</v>
      </c>
      <c r="DT288" s="187">
        <v>99.138136863382201</v>
      </c>
      <c r="DU288" s="187">
        <v>97.635278427454494</v>
      </c>
      <c r="DV288" s="187">
        <v>97.706812245817503</v>
      </c>
      <c r="DW288" s="187">
        <v>95.111182682040905</v>
      </c>
      <c r="DX288" s="187">
        <v>94.538509649027702</v>
      </c>
      <c r="DY288" s="187">
        <v>96.868406876049093</v>
      </c>
      <c r="DZ288" s="113">
        <v>578</v>
      </c>
      <c r="EA288" s="113">
        <v>584</v>
      </c>
      <c r="EB288" s="113">
        <v>600</v>
      </c>
      <c r="EC288" s="113">
        <v>623</v>
      </c>
      <c r="ED288" s="113">
        <v>631</v>
      </c>
      <c r="EE288" s="113">
        <v>622</v>
      </c>
      <c r="EF288" s="113">
        <v>620</v>
      </c>
      <c r="EG288" s="113">
        <v>609</v>
      </c>
      <c r="EH288" s="113">
        <v>614</v>
      </c>
      <c r="EI288" s="112">
        <v>-2267.60899653979</v>
      </c>
      <c r="EJ288" s="112">
        <v>-2889.8869863013701</v>
      </c>
      <c r="EK288" s="112">
        <v>-2855.0133333333301</v>
      </c>
      <c r="EL288" s="112">
        <v>-2585.21990369181</v>
      </c>
      <c r="EM288" s="112">
        <v>-2407.7781299524599</v>
      </c>
      <c r="EN288" s="112">
        <v>-2173.1270096462999</v>
      </c>
      <c r="EO288" s="112">
        <v>-2282.8774193548402</v>
      </c>
      <c r="EP288" s="112">
        <v>-2445.2446633825898</v>
      </c>
      <c r="EQ288" s="114">
        <v>-2710.0586319218201</v>
      </c>
    </row>
    <row r="289" spans="1:147" x14ac:dyDescent="0.25">
      <c r="A289" s="110" t="s">
        <v>143</v>
      </c>
      <c r="B289" s="110">
        <v>5934</v>
      </c>
      <c r="C289" s="110"/>
      <c r="D289" s="185">
        <v>-81.612302175483805</v>
      </c>
      <c r="E289" s="185">
        <v>6.2786090089456703</v>
      </c>
      <c r="F289" s="185">
        <v>5834.8035284683201</v>
      </c>
      <c r="G289" s="185">
        <v>100</v>
      </c>
      <c r="H289" s="185">
        <v>100</v>
      </c>
      <c r="I289" s="185">
        <v>100</v>
      </c>
      <c r="J289" s="185" t="s">
        <v>465</v>
      </c>
      <c r="K289" s="185">
        <v>100</v>
      </c>
      <c r="L289" s="185">
        <v>100</v>
      </c>
      <c r="M289" s="185">
        <v>-8.5898623971093304</v>
      </c>
      <c r="N289" s="185">
        <v>0.99623368882914698</v>
      </c>
      <c r="O289" s="185">
        <v>10.426769110360301</v>
      </c>
      <c r="P289" s="185">
        <v>9.3225831348331596</v>
      </c>
      <c r="Q289" s="185">
        <v>8.9967774660683908</v>
      </c>
      <c r="R289" s="185">
        <v>8.9505162740992308</v>
      </c>
      <c r="S289" s="185">
        <v>-4.6556082836824704</v>
      </c>
      <c r="T289" s="185">
        <v>4.64443070551473</v>
      </c>
      <c r="U289" s="185">
        <v>13.0608948350228</v>
      </c>
      <c r="V289" s="186">
        <v>8.8361847708032002</v>
      </c>
      <c r="W289" s="186">
        <v>13.812907366055599</v>
      </c>
      <c r="X289" s="186">
        <v>0.19910390591850999</v>
      </c>
      <c r="Y289" s="186">
        <v>0</v>
      </c>
      <c r="Z289" s="186">
        <v>0</v>
      </c>
      <c r="AA289" s="186">
        <v>0</v>
      </c>
      <c r="AB289" s="186">
        <v>0</v>
      </c>
      <c r="AC289" s="186">
        <v>0</v>
      </c>
      <c r="AD289" s="186">
        <v>0</v>
      </c>
      <c r="AE289" s="186">
        <v>58.405297853715602</v>
      </c>
      <c r="AF289" s="186">
        <v>75.879465979501902</v>
      </c>
      <c r="AG289" s="186">
        <v>60.628448704622997</v>
      </c>
      <c r="AH289" s="186">
        <v>47.576585139218899</v>
      </c>
      <c r="AI289" s="186">
        <v>38.220506924698597</v>
      </c>
      <c r="AJ289" s="186">
        <v>37.069628104887201</v>
      </c>
      <c r="AK289" s="186">
        <v>50.987337813797701</v>
      </c>
      <c r="AL289" s="186">
        <v>37.244093852546698</v>
      </c>
      <c r="AM289" s="186">
        <v>19.0934730232186</v>
      </c>
      <c r="AN289" s="186">
        <v>0.50258407750876199</v>
      </c>
      <c r="AO289" s="186">
        <v>0.78094805896239505</v>
      </c>
      <c r="AP289" s="186">
        <v>-0.366309370725315</v>
      </c>
      <c r="AQ289" s="186">
        <v>0.29030703623227599</v>
      </c>
      <c r="AR289" s="186">
        <v>0.52916401038693595</v>
      </c>
      <c r="AS289" s="186">
        <v>-0.81995369537431495</v>
      </c>
      <c r="AT289" s="186">
        <v>-0.90908661941240498</v>
      </c>
      <c r="AU289" s="186">
        <v>-1.0327517205630801</v>
      </c>
      <c r="AV289" s="186">
        <v>-0.62787644961107902</v>
      </c>
      <c r="AW289" s="186">
        <v>8.8220942828935893</v>
      </c>
      <c r="AX289" s="186">
        <v>8.6813273951055692</v>
      </c>
      <c r="AY289" s="186">
        <v>7.2439939777651698</v>
      </c>
      <c r="AZ289" s="186">
        <v>7.2682061899843804</v>
      </c>
      <c r="BA289" s="186">
        <v>7.1249314911063601</v>
      </c>
      <c r="BB289" s="186">
        <v>5.5772049832976398</v>
      </c>
      <c r="BC289" s="186">
        <v>4.6902501150482898</v>
      </c>
      <c r="BD289" s="186">
        <v>4.5911064511714699</v>
      </c>
      <c r="BE289" s="186">
        <v>6.22658489835929</v>
      </c>
      <c r="BF289" s="187">
        <v>85.536325598031397</v>
      </c>
      <c r="BG289" s="187">
        <v>93.541735539106696</v>
      </c>
      <c r="BH289" s="187">
        <v>102.898090797899</v>
      </c>
      <c r="BI289" s="187">
        <v>102.40101492957299</v>
      </c>
      <c r="BJ289" s="187">
        <v>102.46001943111099</v>
      </c>
      <c r="BK289" s="187">
        <v>102.620270602034</v>
      </c>
      <c r="BL289" s="187">
        <v>90.698916266953205</v>
      </c>
      <c r="BM289" s="187">
        <v>99.030032072209494</v>
      </c>
      <c r="BN289" s="187">
        <v>106.617108925433</v>
      </c>
      <c r="BO289" s="186">
        <v>100.78773717124101</v>
      </c>
      <c r="BP289" s="186">
        <v>42.453431314310301</v>
      </c>
      <c r="BQ289" s="186">
        <v>110.57352360973501</v>
      </c>
      <c r="BR289" s="186">
        <v>90.064718675121995</v>
      </c>
      <c r="BS289" s="186">
        <v>99.512413514371801</v>
      </c>
      <c r="BT289" s="186">
        <v>282.078490872109</v>
      </c>
      <c r="BU289" s="186">
        <v>18471.432977607801</v>
      </c>
      <c r="BV289" s="186">
        <v>100</v>
      </c>
      <c r="BW289" s="186">
        <v>100</v>
      </c>
      <c r="BX289" s="186">
        <v>4.4497086711481604</v>
      </c>
      <c r="BY289" s="186">
        <v>2.33554828101129</v>
      </c>
      <c r="BZ289" s="186">
        <v>5.7250338822310498</v>
      </c>
      <c r="CA289" s="186">
        <v>4.4522593550019103</v>
      </c>
      <c r="CB289" s="186">
        <v>4.7789836785378501</v>
      </c>
      <c r="CC289" s="186">
        <v>7.9421744639089198</v>
      </c>
      <c r="CD289" s="186">
        <v>6.2492577659779798</v>
      </c>
      <c r="CE289" s="186">
        <v>5.1373541737269299</v>
      </c>
      <c r="CF289" s="186">
        <v>5.9952698902194896</v>
      </c>
      <c r="CG289" s="186">
        <v>4.41646658249587</v>
      </c>
      <c r="CH289" s="186">
        <v>5.3326113503781398</v>
      </c>
      <c r="CI289" s="186">
        <v>5.20608195957288</v>
      </c>
      <c r="CJ289" s="186">
        <v>4.9192396694712501</v>
      </c>
      <c r="CK289" s="186">
        <v>4.8012752701624102</v>
      </c>
      <c r="CL289" s="186">
        <v>2.9677336047764999</v>
      </c>
      <c r="CM289" s="186">
        <v>3.6074177588305098E-2</v>
      </c>
      <c r="CN289" s="186">
        <v>0</v>
      </c>
      <c r="CO289" s="186">
        <v>0</v>
      </c>
      <c r="CP289" s="113">
        <v>60.261167448370301</v>
      </c>
      <c r="CQ289" s="113">
        <v>63.296519347532403</v>
      </c>
      <c r="CR289" s="113">
        <v>61.323024858789204</v>
      </c>
      <c r="CS289" s="113">
        <v>58.233986681466298</v>
      </c>
      <c r="CT289" s="113">
        <v>55.417656741706097</v>
      </c>
      <c r="CU289" s="113">
        <v>51.057862008491703</v>
      </c>
      <c r="CV289" s="113">
        <v>46.9570237464633</v>
      </c>
      <c r="CW289" s="113">
        <v>42.351975921554498</v>
      </c>
      <c r="CX289" s="113">
        <v>36.560677466902902</v>
      </c>
      <c r="CY289" s="186">
        <v>0.30803291831343799</v>
      </c>
      <c r="CZ289" s="186">
        <v>0.424016561945111</v>
      </c>
      <c r="DA289" s="186">
        <v>0.27060022197398698</v>
      </c>
      <c r="DB289" s="186">
        <v>0.30061270565508602</v>
      </c>
      <c r="DC289" s="186">
        <v>0.33040383064737</v>
      </c>
      <c r="DD289" s="186">
        <v>5.9650302409694503E-2</v>
      </c>
      <c r="DE289" s="186">
        <v>-0.27713993675586002</v>
      </c>
      <c r="DF289" s="186">
        <v>-0.42449103119667903</v>
      </c>
      <c r="DG289" s="186">
        <v>-0.60020537733297996</v>
      </c>
      <c r="DH289" s="186">
        <v>9.6643258384842294</v>
      </c>
      <c r="DI289" s="186">
        <v>9.5478616665655007</v>
      </c>
      <c r="DJ289" s="186">
        <v>9.5511250312700007</v>
      </c>
      <c r="DK289" s="186">
        <v>7.9102968234664699</v>
      </c>
      <c r="DL289" s="186">
        <v>7.7669393045122304</v>
      </c>
      <c r="DM289" s="186">
        <v>7.1270498547681802</v>
      </c>
      <c r="DN289" s="186">
        <v>6.32268018570372</v>
      </c>
      <c r="DO289" s="186">
        <v>5.7790650609319698</v>
      </c>
      <c r="DP289" s="186">
        <v>5.5933512483156198</v>
      </c>
      <c r="DQ289" s="187">
        <v>95.322901527919697</v>
      </c>
      <c r="DR289" s="187">
        <v>93.643220253974206</v>
      </c>
      <c r="DS289" s="187">
        <v>96.566583871859507</v>
      </c>
      <c r="DT289" s="187">
        <v>96.939217152745599</v>
      </c>
      <c r="DU289" s="187">
        <v>97.411245691280996</v>
      </c>
      <c r="DV289" s="187">
        <v>100.882494754256</v>
      </c>
      <c r="DW289" s="187">
        <v>99.650662290026602</v>
      </c>
      <c r="DX289" s="187">
        <v>98.945046021158902</v>
      </c>
      <c r="DY289" s="187">
        <v>99.802105662791703</v>
      </c>
      <c r="DZ289" s="113">
        <v>238</v>
      </c>
      <c r="EA289" s="113">
        <v>241</v>
      </c>
      <c r="EB289" s="113">
        <v>245</v>
      </c>
      <c r="EC289" s="113">
        <v>247</v>
      </c>
      <c r="ED289" s="113">
        <v>238</v>
      </c>
      <c r="EE289" s="113">
        <v>232</v>
      </c>
      <c r="EF289" s="113">
        <v>227</v>
      </c>
      <c r="EG289" s="113">
        <v>241</v>
      </c>
      <c r="EH289" s="113">
        <v>247</v>
      </c>
      <c r="EI289" s="112">
        <v>639.68067226890798</v>
      </c>
      <c r="EJ289" s="112">
        <v>1118.30290456432</v>
      </c>
      <c r="EK289" s="112">
        <v>720.587755102041</v>
      </c>
      <c r="EL289" s="112">
        <v>357.75708502024298</v>
      </c>
      <c r="EM289" s="112">
        <v>25.126050420168099</v>
      </c>
      <c r="EN289" s="112">
        <v>-338.48275862068999</v>
      </c>
      <c r="EO289" s="112">
        <v>-124.709251101322</v>
      </c>
      <c r="EP289" s="112">
        <v>-324.43568464730299</v>
      </c>
      <c r="EQ289" s="114">
        <v>-870.44129554655899</v>
      </c>
    </row>
    <row r="290" spans="1:147" x14ac:dyDescent="0.25">
      <c r="A290" s="110" t="s">
        <v>142</v>
      </c>
      <c r="B290" s="110">
        <v>5764</v>
      </c>
      <c r="C290" s="110"/>
      <c r="D290" s="185">
        <v>71.118854919265999</v>
      </c>
      <c r="E290" s="185">
        <v>105.47696142261999</v>
      </c>
      <c r="F290" s="185">
        <v>101.587557964037</v>
      </c>
      <c r="G290" s="185">
        <v>107.708283742368</v>
      </c>
      <c r="H290" s="185">
        <v>73.679713932898593</v>
      </c>
      <c r="I290" s="185">
        <v>54.427377303268599</v>
      </c>
      <c r="J290" s="185">
        <v>63.053606573223199</v>
      </c>
      <c r="K290" s="185">
        <v>45.652244125256303</v>
      </c>
      <c r="L290" s="185">
        <v>72.474022918171102</v>
      </c>
      <c r="M290" s="185">
        <v>16.129068744301499</v>
      </c>
      <c r="N290" s="185">
        <v>20.488414628282602</v>
      </c>
      <c r="O290" s="185">
        <v>20.659758466305799</v>
      </c>
      <c r="P290" s="185">
        <v>17.954280039020901</v>
      </c>
      <c r="Q290" s="185">
        <v>10.589511349235201</v>
      </c>
      <c r="R290" s="185">
        <v>17.0204034065397</v>
      </c>
      <c r="S290" s="185">
        <v>16.077528532582601</v>
      </c>
      <c r="T290" s="185">
        <v>14.657152056719299</v>
      </c>
      <c r="U290" s="185">
        <v>15.2463131424099</v>
      </c>
      <c r="V290" s="186">
        <v>26.2076485527109</v>
      </c>
      <c r="W290" s="186">
        <v>20.918638235805801</v>
      </c>
      <c r="X290" s="186">
        <v>24.969849348978499</v>
      </c>
      <c r="Y290" s="186">
        <v>19.553298471523298</v>
      </c>
      <c r="Z290" s="186">
        <v>15.219689661322001</v>
      </c>
      <c r="AA290" s="186">
        <v>28.0575090596389</v>
      </c>
      <c r="AB290" s="186">
        <v>23.3364380449338</v>
      </c>
      <c r="AC290" s="186">
        <v>30.133000029430502</v>
      </c>
      <c r="AD290" s="186">
        <v>21.9941223071427</v>
      </c>
      <c r="AE290" s="186">
        <v>151.617877504001</v>
      </c>
      <c r="AF290" s="186">
        <v>153.13338527444401</v>
      </c>
      <c r="AG290" s="186">
        <v>149.13445656984601</v>
      </c>
      <c r="AH290" s="186">
        <v>160.39859920691001</v>
      </c>
      <c r="AI290" s="186">
        <v>167.93800715724501</v>
      </c>
      <c r="AJ290" s="186">
        <v>181.22096133106001</v>
      </c>
      <c r="AK290" s="186">
        <v>176.38668685253899</v>
      </c>
      <c r="AL290" s="186">
        <v>191.81216347542201</v>
      </c>
      <c r="AM290" s="186">
        <v>194.366661722533</v>
      </c>
      <c r="AN290" s="186">
        <v>2.52071169686345</v>
      </c>
      <c r="AO290" s="186">
        <v>2.4440129371899499</v>
      </c>
      <c r="AP290" s="186">
        <v>2.0874844001436101</v>
      </c>
      <c r="AQ290" s="186">
        <v>1.82439688609187</v>
      </c>
      <c r="AR290" s="186">
        <v>1.37449575538827</v>
      </c>
      <c r="AS290" s="186">
        <v>1.3253897096665399</v>
      </c>
      <c r="AT290" s="186">
        <v>1.1653460792625601</v>
      </c>
      <c r="AU290" s="186">
        <v>1.13272675379816</v>
      </c>
      <c r="AV290" s="186">
        <v>0.71650626655748095</v>
      </c>
      <c r="AW290" s="186">
        <v>6.9572566214075504</v>
      </c>
      <c r="AX290" s="186">
        <v>7.4472051572715197</v>
      </c>
      <c r="AY290" s="186">
        <v>6.9404543533904297</v>
      </c>
      <c r="AZ290" s="186">
        <v>6.3059404671142101</v>
      </c>
      <c r="BA290" s="186">
        <v>6.68362599904113</v>
      </c>
      <c r="BB290" s="186">
        <v>6.46450968939949</v>
      </c>
      <c r="BC290" s="186">
        <v>5.1650986820754401</v>
      </c>
      <c r="BD290" s="186">
        <v>5.1443853069548302</v>
      </c>
      <c r="BE290" s="186">
        <v>5.1250090043597396</v>
      </c>
      <c r="BF290" s="187">
        <v>113.240698984529</v>
      </c>
      <c r="BG290" s="187">
        <v>118.32250650190601</v>
      </c>
      <c r="BH290" s="187">
        <v>118.774417400708</v>
      </c>
      <c r="BI290" s="187">
        <v>115.570511638854</v>
      </c>
      <c r="BJ290" s="187">
        <v>105.574747226539</v>
      </c>
      <c r="BK290" s="187">
        <v>113.483270094707</v>
      </c>
      <c r="BL290" s="187">
        <v>113.73688420372299</v>
      </c>
      <c r="BM290" s="187">
        <v>111.91377024735201</v>
      </c>
      <c r="BN290" s="187">
        <v>112.15516537276601</v>
      </c>
      <c r="BO290" s="186">
        <v>63.062092641877101</v>
      </c>
      <c r="BP290" s="186">
        <v>61.222684489506499</v>
      </c>
      <c r="BQ290" s="186">
        <v>64.183654599775906</v>
      </c>
      <c r="BR290" s="186">
        <v>72.650423157354595</v>
      </c>
      <c r="BS290" s="186">
        <v>92.037565304583694</v>
      </c>
      <c r="BT290" s="186">
        <v>84.755055137058605</v>
      </c>
      <c r="BU290" s="186">
        <v>75.935463405901501</v>
      </c>
      <c r="BV290" s="186">
        <v>63.3690260409861</v>
      </c>
      <c r="BW290" s="186">
        <v>59.2350662313737</v>
      </c>
      <c r="BX290" s="186">
        <v>14.8524122064072</v>
      </c>
      <c r="BY290" s="186">
        <v>15.740585263892299</v>
      </c>
      <c r="BZ290" s="186">
        <v>17.415205319922102</v>
      </c>
      <c r="CA290" s="186">
        <v>17.777305776403399</v>
      </c>
      <c r="CB290" s="186">
        <v>17.1869830853826</v>
      </c>
      <c r="CC290" s="186">
        <v>17.354709618248702</v>
      </c>
      <c r="CD290" s="186">
        <v>16.493045746227601</v>
      </c>
      <c r="CE290" s="186">
        <v>15.280314227234401</v>
      </c>
      <c r="CF290" s="186">
        <v>14.757367022182301</v>
      </c>
      <c r="CG290" s="186">
        <v>23.267557392997201</v>
      </c>
      <c r="CH290" s="186">
        <v>25.0815076391298</v>
      </c>
      <c r="CI290" s="186">
        <v>27.1156390470723</v>
      </c>
      <c r="CJ290" s="186">
        <v>25.792146020952799</v>
      </c>
      <c r="CK290" s="186">
        <v>21.456534423005898</v>
      </c>
      <c r="CL290" s="186">
        <v>21.948937942417398</v>
      </c>
      <c r="CM290" s="186">
        <v>22.4252074229992</v>
      </c>
      <c r="CN290" s="186">
        <v>23.664559557053199</v>
      </c>
      <c r="CO290" s="186">
        <v>24.0509241915274</v>
      </c>
      <c r="CP290" s="113">
        <v>142.67003710416699</v>
      </c>
      <c r="CQ290" s="113">
        <v>148.294919709922</v>
      </c>
      <c r="CR290" s="113">
        <v>153.283732587055</v>
      </c>
      <c r="CS290" s="113">
        <v>156.47588563169501</v>
      </c>
      <c r="CT290" s="113">
        <v>156.442985236949</v>
      </c>
      <c r="CU290" s="113">
        <v>162.40938867016499</v>
      </c>
      <c r="CV290" s="113">
        <v>167.07849758840399</v>
      </c>
      <c r="CW290" s="113">
        <v>175.72774320441701</v>
      </c>
      <c r="CX290" s="113">
        <v>182.54011367863399</v>
      </c>
      <c r="CY290" s="186">
        <v>3.09787717271508</v>
      </c>
      <c r="CZ290" s="186">
        <v>2.85506245520298</v>
      </c>
      <c r="DA290" s="186">
        <v>2.5813135013473598</v>
      </c>
      <c r="DB290" s="186">
        <v>2.3506883246490098</v>
      </c>
      <c r="DC290" s="186">
        <v>2.0451115742214099</v>
      </c>
      <c r="DD290" s="186">
        <v>1.80786515447578</v>
      </c>
      <c r="DE290" s="186">
        <v>1.55332048218775</v>
      </c>
      <c r="DF290" s="186">
        <v>1.36013080241589</v>
      </c>
      <c r="DG290" s="186">
        <v>1.13744557349272</v>
      </c>
      <c r="DH290" s="186">
        <v>8.2531966790663507</v>
      </c>
      <c r="DI290" s="186">
        <v>7.8523300329245096</v>
      </c>
      <c r="DJ290" s="186">
        <v>7.4319660469016098</v>
      </c>
      <c r="DK290" s="186">
        <v>7.1364969591163003</v>
      </c>
      <c r="DL290" s="186">
        <v>6.8633817157356596</v>
      </c>
      <c r="DM290" s="186">
        <v>6.76424729878919</v>
      </c>
      <c r="DN290" s="186">
        <v>6.30204155992989</v>
      </c>
      <c r="DO290" s="186">
        <v>5.93777378651244</v>
      </c>
      <c r="DP290" s="186">
        <v>5.6986496582143804</v>
      </c>
      <c r="DQ290" s="187">
        <v>110.73840587196899</v>
      </c>
      <c r="DR290" s="187">
        <v>112.036429550896</v>
      </c>
      <c r="DS290" s="187">
        <v>114.370090361572</v>
      </c>
      <c r="DT290" s="187">
        <v>114.931296040261</v>
      </c>
      <c r="DU290" s="187">
        <v>114.114494217055</v>
      </c>
      <c r="DV290" s="187">
        <v>114.15307164397601</v>
      </c>
      <c r="DW290" s="187">
        <v>113.30716084191801</v>
      </c>
      <c r="DX290" s="187">
        <v>111.985432702336</v>
      </c>
      <c r="DY290" s="187">
        <v>111.353816575076</v>
      </c>
      <c r="DZ290" s="113">
        <v>3539</v>
      </c>
      <c r="EA290" s="113">
        <v>3569</v>
      </c>
      <c r="EB290" s="113">
        <v>3650</v>
      </c>
      <c r="EC290" s="113">
        <v>3747</v>
      </c>
      <c r="ED290" s="113">
        <v>3851</v>
      </c>
      <c r="EE290" s="113">
        <v>3852</v>
      </c>
      <c r="EF290" s="113">
        <v>3857</v>
      </c>
      <c r="EG290" s="113">
        <v>3874</v>
      </c>
      <c r="EH290" s="113">
        <v>3924</v>
      </c>
      <c r="EI290" s="112">
        <v>4965.9330319299197</v>
      </c>
      <c r="EJ290" s="112">
        <v>4831.7130848977304</v>
      </c>
      <c r="EK290" s="112">
        <v>4706.5372602739699</v>
      </c>
      <c r="EL290" s="112">
        <v>4517.0765946090196</v>
      </c>
      <c r="EM290" s="112">
        <v>4586.9166450272696</v>
      </c>
      <c r="EN290" s="112">
        <v>5338.2964693665599</v>
      </c>
      <c r="EO290" s="112">
        <v>5842.2595281306703</v>
      </c>
      <c r="EP290" s="112">
        <v>6739.13551884357</v>
      </c>
      <c r="EQ290" s="114">
        <v>6965.2092252803304</v>
      </c>
    </row>
    <row r="291" spans="1:147" x14ac:dyDescent="0.25">
      <c r="A291" s="110" t="s">
        <v>141</v>
      </c>
      <c r="B291" s="110">
        <v>5765</v>
      </c>
      <c r="C291" s="110"/>
      <c r="D291" s="185">
        <v>280.137483840904</v>
      </c>
      <c r="E291" s="185">
        <v>2538.3384137736398</v>
      </c>
      <c r="F291" s="185">
        <v>46.730582263559597</v>
      </c>
      <c r="G291" s="185">
        <v>9.5095884587358999</v>
      </c>
      <c r="H291" s="185">
        <v>100</v>
      </c>
      <c r="I291" s="185">
        <v>3266.0508054776601</v>
      </c>
      <c r="J291" s="185">
        <v>41.601602094208303</v>
      </c>
      <c r="K291" s="185">
        <v>49.999980156870897</v>
      </c>
      <c r="L291" s="185">
        <v>100</v>
      </c>
      <c r="M291" s="185">
        <v>6.4309959069480902</v>
      </c>
      <c r="N291" s="185">
        <v>11.0464392634179</v>
      </c>
      <c r="O291" s="185">
        <v>13.0437366244884</v>
      </c>
      <c r="P291" s="185">
        <v>5.3065175333592602</v>
      </c>
      <c r="Q291" s="185">
        <v>8.0189048335366202</v>
      </c>
      <c r="R291" s="185">
        <v>3.34129088190579</v>
      </c>
      <c r="S291" s="185">
        <v>14.073842100584301</v>
      </c>
      <c r="T291" s="185">
        <v>8.9912065944792499</v>
      </c>
      <c r="U291" s="185">
        <v>4.5647192939918302</v>
      </c>
      <c r="V291" s="186">
        <v>4.8145366000624099</v>
      </c>
      <c r="W291" s="186">
        <v>2.7092191584371799</v>
      </c>
      <c r="X291" s="186">
        <v>24.299554043497999</v>
      </c>
      <c r="Y291" s="186">
        <v>41.280755130000699</v>
      </c>
      <c r="Z291" s="186">
        <v>6.4725652028038496</v>
      </c>
      <c r="AA291" s="186">
        <v>8.0643710834320395</v>
      </c>
      <c r="AB291" s="186">
        <v>30.109639862195301</v>
      </c>
      <c r="AC291" s="186">
        <v>18.565865508483899</v>
      </c>
      <c r="AD291" s="186">
        <v>0</v>
      </c>
      <c r="AE291" s="186">
        <v>158.02889905254699</v>
      </c>
      <c r="AF291" s="186">
        <v>139.57311526508099</v>
      </c>
      <c r="AG291" s="186">
        <v>237.04352215377099</v>
      </c>
      <c r="AH291" s="186">
        <v>228.23417514411599</v>
      </c>
      <c r="AI291" s="186">
        <v>216.35157401006299</v>
      </c>
      <c r="AJ291" s="186">
        <v>205.79080760987199</v>
      </c>
      <c r="AK291" s="186">
        <v>188.16919031587099</v>
      </c>
      <c r="AL291" s="186">
        <v>174.678345555536</v>
      </c>
      <c r="AM291" s="186">
        <v>149.03093201782099</v>
      </c>
      <c r="AN291" s="186">
        <v>1.89413069145004</v>
      </c>
      <c r="AO291" s="186">
        <v>1.56141680629107</v>
      </c>
      <c r="AP291" s="186">
        <v>1.2812722539917001</v>
      </c>
      <c r="AQ291" s="186">
        <v>1.3614924314919301</v>
      </c>
      <c r="AR291" s="186">
        <v>1.1203300965985801</v>
      </c>
      <c r="AS291" s="186">
        <v>0.98785947996865797</v>
      </c>
      <c r="AT291" s="186">
        <v>0.83150682814223198</v>
      </c>
      <c r="AU291" s="186">
        <v>0.80882129895162103</v>
      </c>
      <c r="AV291" s="186">
        <v>0.64312991510882001</v>
      </c>
      <c r="AW291" s="186">
        <v>5.5045054176778496</v>
      </c>
      <c r="AX291" s="186">
        <v>4.5666381737015902</v>
      </c>
      <c r="AY291" s="186">
        <v>4.3563409558053197</v>
      </c>
      <c r="AZ291" s="186">
        <v>4.3740318414758503</v>
      </c>
      <c r="BA291" s="186">
        <v>4.3481271044700902</v>
      </c>
      <c r="BB291" s="186">
        <v>3.59039717200397</v>
      </c>
      <c r="BC291" s="186">
        <v>6.6066171200426203</v>
      </c>
      <c r="BD291" s="186">
        <v>5.0308774080830396</v>
      </c>
      <c r="BE291" s="186">
        <v>4.5142224536032201</v>
      </c>
      <c r="BF291" s="187">
        <v>102.902508402956</v>
      </c>
      <c r="BG291" s="187">
        <v>108.74437274652099</v>
      </c>
      <c r="BH291" s="187">
        <v>111.072439964395</v>
      </c>
      <c r="BI291" s="187">
        <v>102.347860440189</v>
      </c>
      <c r="BJ291" s="187">
        <v>105.03219829273699</v>
      </c>
      <c r="BK291" s="187">
        <v>100.74421757862299</v>
      </c>
      <c r="BL291" s="187">
        <v>109.049716891706</v>
      </c>
      <c r="BM291" s="187">
        <v>105.007974900644</v>
      </c>
      <c r="BN291" s="187">
        <v>100.698467519896</v>
      </c>
      <c r="BO291" s="186">
        <v>102.11629749666299</v>
      </c>
      <c r="BP291" s="186">
        <v>136.72555012778</v>
      </c>
      <c r="BQ291" s="186">
        <v>92.248387809038903</v>
      </c>
      <c r="BR291" s="186">
        <v>46.118807320297798</v>
      </c>
      <c r="BS291" s="186">
        <v>83.004487614837799</v>
      </c>
      <c r="BT291" s="186">
        <v>80.769222097707399</v>
      </c>
      <c r="BU291" s="186">
        <v>51.916854178558303</v>
      </c>
      <c r="BV291" s="186">
        <v>53.350307937144798</v>
      </c>
      <c r="BW291" s="186">
        <v>196.87040606615699</v>
      </c>
      <c r="BX291" s="186">
        <v>6.7412734637957401</v>
      </c>
      <c r="BY291" s="186">
        <v>7.7646046043589898</v>
      </c>
      <c r="BZ291" s="186">
        <v>9.03575979119198</v>
      </c>
      <c r="CA291" s="186">
        <v>8.4193807590095098</v>
      </c>
      <c r="CB291" s="186">
        <v>8.8011782130087397</v>
      </c>
      <c r="CC291" s="186">
        <v>8.1732154821164809</v>
      </c>
      <c r="CD291" s="186">
        <v>8.8030764185417105</v>
      </c>
      <c r="CE291" s="186">
        <v>8.0027346386890095</v>
      </c>
      <c r="CF291" s="186">
        <v>7.7606966678085199</v>
      </c>
      <c r="CG291" s="186">
        <v>9.2996623733038497</v>
      </c>
      <c r="CH291" s="186">
        <v>7.2642415280477204</v>
      </c>
      <c r="CI291" s="186">
        <v>10.8032220128876</v>
      </c>
      <c r="CJ291" s="186">
        <v>19.117759715716701</v>
      </c>
      <c r="CK291" s="186">
        <v>19.1585181867644</v>
      </c>
      <c r="CL291" s="186">
        <v>19.5117014927106</v>
      </c>
      <c r="CM291" s="186">
        <v>24.319534542801001</v>
      </c>
      <c r="CN291" s="186">
        <v>23.2098540063662</v>
      </c>
      <c r="CO291" s="186">
        <v>13.4408922700591</v>
      </c>
      <c r="CP291" s="113">
        <v>158.303187087211</v>
      </c>
      <c r="CQ291" s="113">
        <v>156.42453834432499</v>
      </c>
      <c r="CR291" s="113">
        <v>171.048451249013</v>
      </c>
      <c r="CS291" s="113">
        <v>184.416537356753</v>
      </c>
      <c r="CT291" s="113">
        <v>195.86480303117901</v>
      </c>
      <c r="CU291" s="113">
        <v>205.141890788854</v>
      </c>
      <c r="CV291" s="113">
        <v>214.952740300275</v>
      </c>
      <c r="CW291" s="113">
        <v>202.22505011915399</v>
      </c>
      <c r="CX291" s="113">
        <v>185.59315643295099</v>
      </c>
      <c r="CY291" s="186">
        <v>2.6807259815503599</v>
      </c>
      <c r="CZ291" s="186">
        <v>2.3331258700933302</v>
      </c>
      <c r="DA291" s="186">
        <v>1.9560854808417401</v>
      </c>
      <c r="DB291" s="186">
        <v>1.6478424817913999</v>
      </c>
      <c r="DC291" s="186">
        <v>1.44136669948642</v>
      </c>
      <c r="DD291" s="186">
        <v>1.26380490486223</v>
      </c>
      <c r="DE291" s="186">
        <v>1.1146018756390601</v>
      </c>
      <c r="DF291" s="186">
        <v>1.01817606029842</v>
      </c>
      <c r="DG291" s="186">
        <v>0.87047900379155496</v>
      </c>
      <c r="DH291" s="186">
        <v>6.9979954932669104</v>
      </c>
      <c r="DI291" s="186">
        <v>6.1071062261972102</v>
      </c>
      <c r="DJ291" s="186">
        <v>5.3969806422573399</v>
      </c>
      <c r="DK291" s="186">
        <v>4.8710822935442701</v>
      </c>
      <c r="DL291" s="186">
        <v>4.6241689013064997</v>
      </c>
      <c r="DM291" s="186">
        <v>4.24870748526663</v>
      </c>
      <c r="DN291" s="186">
        <v>4.6687916383434898</v>
      </c>
      <c r="DO291" s="186">
        <v>4.8057531295740104</v>
      </c>
      <c r="DP291" s="186">
        <v>4.8238746566312596</v>
      </c>
      <c r="DQ291" s="187">
        <v>102.484221581391</v>
      </c>
      <c r="DR291" s="187">
        <v>104.15649431840301</v>
      </c>
      <c r="DS291" s="187">
        <v>105.926440979969</v>
      </c>
      <c r="DT291" s="187">
        <v>105.48093822253099</v>
      </c>
      <c r="DU291" s="187">
        <v>105.952828287692</v>
      </c>
      <c r="DV291" s="187">
        <v>105.47222927942801</v>
      </c>
      <c r="DW291" s="187">
        <v>105.539656971388</v>
      </c>
      <c r="DX291" s="187">
        <v>104.40065198464799</v>
      </c>
      <c r="DY291" s="187">
        <v>103.957993751232</v>
      </c>
      <c r="DZ291" s="113">
        <v>465</v>
      </c>
      <c r="EA291" s="113">
        <v>483</v>
      </c>
      <c r="EB291" s="113">
        <v>491</v>
      </c>
      <c r="EC291" s="113">
        <v>494</v>
      </c>
      <c r="ED291" s="113">
        <v>482</v>
      </c>
      <c r="EE291" s="113">
        <v>469</v>
      </c>
      <c r="EF291" s="113">
        <v>496</v>
      </c>
      <c r="EG291" s="113">
        <v>506</v>
      </c>
      <c r="EH291" s="113">
        <v>492</v>
      </c>
      <c r="EI291" s="112">
        <v>149.4</v>
      </c>
      <c r="EJ291" s="112">
        <v>-407.77225672877802</v>
      </c>
      <c r="EK291" s="112">
        <v>327.61303462321803</v>
      </c>
      <c r="EL291" s="112">
        <v>2985.7429149797599</v>
      </c>
      <c r="EM291" s="112">
        <v>1047.5643153527001</v>
      </c>
      <c r="EN291" s="112">
        <v>911.70575692963803</v>
      </c>
      <c r="EO291" s="112">
        <v>1847.7923387096801</v>
      </c>
      <c r="EP291" s="112">
        <v>2259.45256916996</v>
      </c>
      <c r="EQ291" s="114">
        <v>2030.0772357723599</v>
      </c>
    </row>
    <row r="292" spans="1:147" x14ac:dyDescent="0.25">
      <c r="A292" s="110" t="s">
        <v>140</v>
      </c>
      <c r="B292" s="110">
        <v>5650</v>
      </c>
      <c r="C292" s="110"/>
      <c r="D292" s="185">
        <v>23.739078774245499</v>
      </c>
      <c r="E292" s="185">
        <v>48.424737456242802</v>
      </c>
      <c r="F292" s="185">
        <v>2302.7158447668598</v>
      </c>
      <c r="G292" s="185">
        <v>100</v>
      </c>
      <c r="H292" s="185">
        <v>-237.548821657594</v>
      </c>
      <c r="I292" s="185">
        <v>9730.8628859894798</v>
      </c>
      <c r="J292" s="185">
        <v>-4330.1432872686601</v>
      </c>
      <c r="K292" s="185">
        <v>80116.853282336495</v>
      </c>
      <c r="L292" s="185">
        <v>621.42011204448204</v>
      </c>
      <c r="M292" s="185">
        <v>0.69288225167925999</v>
      </c>
      <c r="N292" s="185">
        <v>4.3895797571274899</v>
      </c>
      <c r="O292" s="185">
        <v>4.2511903967281697</v>
      </c>
      <c r="P292" s="185">
        <v>10.7907741752084</v>
      </c>
      <c r="Q292" s="185">
        <v>-1.45220842544343</v>
      </c>
      <c r="R292" s="185">
        <v>12.762750462833999</v>
      </c>
      <c r="S292" s="185">
        <v>-7.4069990602990696</v>
      </c>
      <c r="T292" s="185">
        <v>30.915508017671399</v>
      </c>
      <c r="U292" s="185">
        <v>10.276790698792601</v>
      </c>
      <c r="V292" s="186">
        <v>2.8551513543823099</v>
      </c>
      <c r="W292" s="186">
        <v>8.6598830405656901</v>
      </c>
      <c r="X292" s="186">
        <v>0.19244233538206901</v>
      </c>
      <c r="Y292" s="186">
        <v>0</v>
      </c>
      <c r="Z292" s="186">
        <v>0.59897090337820302</v>
      </c>
      <c r="AA292" s="186">
        <v>0.150120024666723</v>
      </c>
      <c r="AB292" s="186">
        <v>0.159007075713815</v>
      </c>
      <c r="AC292" s="186">
        <v>5.5825087697545801E-2</v>
      </c>
      <c r="AD292" s="186">
        <v>1.8098339422921901</v>
      </c>
      <c r="AE292" s="186">
        <v>19.604486611972899</v>
      </c>
      <c r="AF292" s="186">
        <v>14.550729745324601</v>
      </c>
      <c r="AG292" s="186">
        <v>21.3619448070401</v>
      </c>
      <c r="AH292" s="186">
        <v>8.6648926371046606</v>
      </c>
      <c r="AI292" s="186">
        <v>10.173003428172199</v>
      </c>
      <c r="AJ292" s="186">
        <v>7.7155589666112299</v>
      </c>
      <c r="AK292" s="186">
        <v>7.7842077706341497</v>
      </c>
      <c r="AL292" s="186">
        <v>3.8477783687838101</v>
      </c>
      <c r="AM292" s="186">
        <v>11.934219444437</v>
      </c>
      <c r="AN292" s="186">
        <v>0.40791212866526699</v>
      </c>
      <c r="AO292" s="186">
        <v>0.491432720636859</v>
      </c>
      <c r="AP292" s="186">
        <v>0.31341193563852099</v>
      </c>
      <c r="AQ292" s="186">
        <v>0.80656941446243702</v>
      </c>
      <c r="AR292" s="186">
        <v>-0.18964875355518801</v>
      </c>
      <c r="AS292" s="186">
        <v>2.6924035170210799E-2</v>
      </c>
      <c r="AT292" s="186">
        <v>18.465206445744499</v>
      </c>
      <c r="AU292" s="186">
        <v>1.0954138878464801</v>
      </c>
      <c r="AV292" s="186">
        <v>6.0695212298618397</v>
      </c>
      <c r="AW292" s="186">
        <v>0.485064065830631</v>
      </c>
      <c r="AX292" s="186">
        <v>0.539627338350404</v>
      </c>
      <c r="AY292" s="186">
        <v>0.35536098195058002</v>
      </c>
      <c r="AZ292" s="186">
        <v>0.83514774491680899</v>
      </c>
      <c r="BA292" s="186">
        <v>-0.15607487752084601</v>
      </c>
      <c r="BB292" s="186">
        <v>5.2476290023266203E-2</v>
      </c>
      <c r="BC292" s="186">
        <v>18.491420617705099</v>
      </c>
      <c r="BD292" s="186">
        <v>1.1085501694094499</v>
      </c>
      <c r="BE292" s="186">
        <v>6.1127679898848601</v>
      </c>
      <c r="BF292" s="187">
        <v>100.61953567595801</v>
      </c>
      <c r="BG292" s="187">
        <v>104.538415441084</v>
      </c>
      <c r="BH292" s="187">
        <v>104.394207750059</v>
      </c>
      <c r="BI292" s="187">
        <v>112.060135837053</v>
      </c>
      <c r="BJ292" s="187">
        <v>98.535969078804797</v>
      </c>
      <c r="BK292" s="187">
        <v>114.596370340428</v>
      </c>
      <c r="BL292" s="187">
        <v>93.081082606942303</v>
      </c>
      <c r="BM292" s="187">
        <v>144.72276673951799</v>
      </c>
      <c r="BN292" s="187">
        <v>111.400186747261</v>
      </c>
      <c r="BO292" s="186">
        <v>357.23724974198001</v>
      </c>
      <c r="BP292" s="186">
        <v>15.1983655457888</v>
      </c>
      <c r="BQ292" s="186">
        <v>-10.3487278483562</v>
      </c>
      <c r="BR292" s="186">
        <v>246.97132964433101</v>
      </c>
      <c r="BS292" s="186">
        <v>210.5464395036</v>
      </c>
      <c r="BT292" s="186">
        <v>475.48384366905299</v>
      </c>
      <c r="BU292" s="186">
        <v>1904.39383951991</v>
      </c>
      <c r="BV292" s="186">
        <v>8854.6163725801798</v>
      </c>
      <c r="BW292" s="186">
        <v>3891.5694362847898</v>
      </c>
      <c r="BX292" s="186">
        <v>9.2505221607097194</v>
      </c>
      <c r="BY292" s="186">
        <v>0.70390894834317796</v>
      </c>
      <c r="BZ292" s="186">
        <v>-0.39607766463208799</v>
      </c>
      <c r="CA292" s="186">
        <v>5.3769348924663598</v>
      </c>
      <c r="CB292" s="186">
        <v>4.3119050949807596</v>
      </c>
      <c r="CC292" s="186">
        <v>6.9106556559393599</v>
      </c>
      <c r="CD292" s="186">
        <v>3.93370503516116</v>
      </c>
      <c r="CE292" s="186">
        <v>13.313028226829701</v>
      </c>
      <c r="CF292" s="186">
        <v>13.4005160525123</v>
      </c>
      <c r="CG292" s="186">
        <v>2.7742567269175402</v>
      </c>
      <c r="CH292" s="186">
        <v>4.4564478802651202</v>
      </c>
      <c r="CI292" s="186">
        <v>3.6722159333790301</v>
      </c>
      <c r="CJ292" s="186">
        <v>2.2491163259866598</v>
      </c>
      <c r="CK292" s="186">
        <v>2.0953978346159698</v>
      </c>
      <c r="CL292" s="186">
        <v>1.5372882569713899</v>
      </c>
      <c r="CM292" s="186">
        <v>0.214556252646568</v>
      </c>
      <c r="CN292" s="186">
        <v>0.17314130073791201</v>
      </c>
      <c r="CO292" s="186">
        <v>0.396058881131862</v>
      </c>
      <c r="CP292" s="113">
        <v>7.3297010165140497</v>
      </c>
      <c r="CQ292" s="113">
        <v>11.054827593938301</v>
      </c>
      <c r="CR292" s="113">
        <v>15.7203081026428</v>
      </c>
      <c r="CS292" s="113">
        <v>15.489176095621101</v>
      </c>
      <c r="CT292" s="113">
        <v>13.773016758258899</v>
      </c>
      <c r="CU292" s="113">
        <v>11.5778332392964</v>
      </c>
      <c r="CV292" s="113">
        <v>10.333683135646501</v>
      </c>
      <c r="CW292" s="113">
        <v>6.8658081739037602</v>
      </c>
      <c r="CX292" s="113">
        <v>7.1287287688898697</v>
      </c>
      <c r="CY292" s="186">
        <v>11.623912421019099</v>
      </c>
      <c r="CZ292" s="186">
        <v>6.7855407637724197</v>
      </c>
      <c r="DA292" s="186">
        <v>2.2720128982088599</v>
      </c>
      <c r="DB292" s="186">
        <v>0.88338279974937495</v>
      </c>
      <c r="DC292" s="186">
        <v>0.372855558017819</v>
      </c>
      <c r="DD292" s="186">
        <v>0.278089280748191</v>
      </c>
      <c r="DE292" s="186">
        <v>4.4334342597450496</v>
      </c>
      <c r="DF292" s="186">
        <v>3.71893776575783</v>
      </c>
      <c r="DG292" s="186">
        <v>4.4763248930983801</v>
      </c>
      <c r="DH292" s="186">
        <v>11.638270243452901</v>
      </c>
      <c r="DI292" s="186">
        <v>6.8122559856677602</v>
      </c>
      <c r="DJ292" s="186">
        <v>2.3074785433159102</v>
      </c>
      <c r="DK292" s="186">
        <v>0.921228719434254</v>
      </c>
      <c r="DL292" s="186">
        <v>0.41439592877931802</v>
      </c>
      <c r="DM292" s="186">
        <v>0.31175937145531901</v>
      </c>
      <c r="DN292" s="186">
        <v>4.4635732884321504</v>
      </c>
      <c r="DO292" s="186">
        <v>3.7418541563229901</v>
      </c>
      <c r="DP292" s="186">
        <v>4.5005595599975896</v>
      </c>
      <c r="DQ292" s="187">
        <v>110.176040127589</v>
      </c>
      <c r="DR292" s="187">
        <v>100.68181090713701</v>
      </c>
      <c r="DS292" s="187">
        <v>99.570310984460093</v>
      </c>
      <c r="DT292" s="187">
        <v>105.640225637852</v>
      </c>
      <c r="DU292" s="187">
        <v>104.46085970339</v>
      </c>
      <c r="DV292" s="187">
        <v>107.384839942063</v>
      </c>
      <c r="DW292" s="187">
        <v>104.062134092028</v>
      </c>
      <c r="DX292" s="187">
        <v>115.327100654505</v>
      </c>
      <c r="DY292" s="187">
        <v>115.441823093694</v>
      </c>
      <c r="DZ292" s="113">
        <v>178</v>
      </c>
      <c r="EA292" s="113">
        <v>196</v>
      </c>
      <c r="EB292" s="113">
        <v>203</v>
      </c>
      <c r="EC292" s="113">
        <v>200</v>
      </c>
      <c r="ED292" s="113">
        <v>199</v>
      </c>
      <c r="EE292" s="113">
        <v>184</v>
      </c>
      <c r="EF292" s="113">
        <v>196</v>
      </c>
      <c r="EG292" s="113">
        <v>194</v>
      </c>
      <c r="EH292" s="113">
        <v>196</v>
      </c>
      <c r="EI292" s="112">
        <v>-56225.775280898903</v>
      </c>
      <c r="EJ292" s="112">
        <v>-49024.734693877603</v>
      </c>
      <c r="EK292" s="112">
        <v>-48983.556650246297</v>
      </c>
      <c r="EL292" s="112">
        <v>-56191.16</v>
      </c>
      <c r="EM292" s="112">
        <v>-55478.216080402002</v>
      </c>
      <c r="EN292" s="112">
        <v>-69210.581521739106</v>
      </c>
      <c r="EO292" s="112">
        <v>-60097.382653061199</v>
      </c>
      <c r="EP292" s="112">
        <v>-102033.804123711</v>
      </c>
      <c r="EQ292" s="114">
        <v>-104796.091836735</v>
      </c>
    </row>
    <row r="293" spans="1:147" x14ac:dyDescent="0.25">
      <c r="A293" s="110" t="s">
        <v>139</v>
      </c>
      <c r="B293" s="110">
        <v>5890</v>
      </c>
      <c r="C293" s="110"/>
      <c r="D293" s="185">
        <v>35.203813918921597</v>
      </c>
      <c r="E293" s="185">
        <v>43.607043429365902</v>
      </c>
      <c r="F293" s="185">
        <v>77.734152205051004</v>
      </c>
      <c r="G293" s="185">
        <v>90.998072671080294</v>
      </c>
      <c r="H293" s="185">
        <v>142.72786354190799</v>
      </c>
      <c r="I293" s="185">
        <v>112.590234807229</v>
      </c>
      <c r="J293" s="185">
        <v>50.267850277404797</v>
      </c>
      <c r="K293" s="185">
        <v>81.655345853518796</v>
      </c>
      <c r="L293" s="185">
        <v>239.66922596727699</v>
      </c>
      <c r="M293" s="185">
        <v>3.9113500575643898</v>
      </c>
      <c r="N293" s="185">
        <v>6.6551003526583603</v>
      </c>
      <c r="O293" s="185">
        <v>4.8859534945415097</v>
      </c>
      <c r="P293" s="185">
        <v>3.18996636547593</v>
      </c>
      <c r="Q293" s="185">
        <v>8.7413011506384599</v>
      </c>
      <c r="R293" s="185">
        <v>6.0983403512893002</v>
      </c>
      <c r="S293" s="185">
        <v>4.08155083183944</v>
      </c>
      <c r="T293" s="185">
        <v>2.0000878446843302</v>
      </c>
      <c r="U293" s="185">
        <v>5.5342791192491001</v>
      </c>
      <c r="V293" s="186">
        <v>11.118773390673001</v>
      </c>
      <c r="W293" s="186">
        <v>18.073446248684299</v>
      </c>
      <c r="X293" s="186">
        <v>6.52262142012927</v>
      </c>
      <c r="Y293" s="186">
        <v>4.1967588864555498</v>
      </c>
      <c r="Z293" s="186">
        <v>6.6113887738639301</v>
      </c>
      <c r="AA293" s="186">
        <v>5.7438731526407603</v>
      </c>
      <c r="AB293" s="186">
        <v>9.6494906529512097</v>
      </c>
      <c r="AC293" s="186">
        <v>3.38592478970526</v>
      </c>
      <c r="AD293" s="186">
        <v>2.59903497286408</v>
      </c>
      <c r="AE293" s="186">
        <v>130.142584436824</v>
      </c>
      <c r="AF293" s="186">
        <v>135.98634658451701</v>
      </c>
      <c r="AG293" s="186">
        <v>151.38298160387501</v>
      </c>
      <c r="AH293" s="186">
        <v>144.57401515651199</v>
      </c>
      <c r="AI293" s="186">
        <v>131.894379192668</v>
      </c>
      <c r="AJ293" s="186">
        <v>139.535987669241</v>
      </c>
      <c r="AK293" s="186">
        <v>128.546812802353</v>
      </c>
      <c r="AL293" s="186">
        <v>138.29179371752201</v>
      </c>
      <c r="AM293" s="186">
        <v>128.255027000822</v>
      </c>
      <c r="AN293" s="186">
        <v>1.05928833177516</v>
      </c>
      <c r="AO293" s="186">
        <v>0.90986367462310702</v>
      </c>
      <c r="AP293" s="186">
        <v>0.64112206608984001</v>
      </c>
      <c r="AQ293" s="186">
        <v>0.50032873585849502</v>
      </c>
      <c r="AR293" s="186">
        <v>0.12927778432895201</v>
      </c>
      <c r="AS293" s="186">
        <v>-0.15294869137865499</v>
      </c>
      <c r="AT293" s="186">
        <v>-0.45800025423445501</v>
      </c>
      <c r="AU293" s="186">
        <v>-0.54267104534912503</v>
      </c>
      <c r="AV293" s="186">
        <v>-0.834792977032913</v>
      </c>
      <c r="AW293" s="186">
        <v>6.7539805212470396</v>
      </c>
      <c r="AX293" s="186">
        <v>7.1275454930941704</v>
      </c>
      <c r="AY293" s="186">
        <v>6.3884990788914999</v>
      </c>
      <c r="AZ293" s="186">
        <v>6.9103688150794698</v>
      </c>
      <c r="BA293" s="186">
        <v>5.0235820769590296</v>
      </c>
      <c r="BB293" s="186">
        <v>6.15836062400572</v>
      </c>
      <c r="BC293" s="186">
        <v>4.8288289281512897</v>
      </c>
      <c r="BD293" s="186">
        <v>5.0040737580442203</v>
      </c>
      <c r="BE293" s="186">
        <v>10.9281623628712</v>
      </c>
      <c r="BF293" s="187">
        <v>98.247903680860702</v>
      </c>
      <c r="BG293" s="187">
        <v>100.43934070541501</v>
      </c>
      <c r="BH293" s="187">
        <v>99.145933923102007</v>
      </c>
      <c r="BI293" s="187">
        <v>96.880380547886901</v>
      </c>
      <c r="BJ293" s="187">
        <v>102.363869985286</v>
      </c>
      <c r="BK293" s="187">
        <v>99.787483961989494</v>
      </c>
      <c r="BL293" s="187">
        <v>98.809075682602497</v>
      </c>
      <c r="BM293" s="187">
        <v>96.574822365892601</v>
      </c>
      <c r="BN293" s="187">
        <v>94.136540058533797</v>
      </c>
      <c r="BO293" s="186">
        <v>39.238013825362998</v>
      </c>
      <c r="BP293" s="186">
        <v>37.338124635635701</v>
      </c>
      <c r="BQ293" s="186">
        <v>46.007485100937402</v>
      </c>
      <c r="BR293" s="186">
        <v>69.887092322353894</v>
      </c>
      <c r="BS293" s="186">
        <v>65.729205702094603</v>
      </c>
      <c r="BT293" s="186">
        <v>81.978019111905596</v>
      </c>
      <c r="BU293" s="186">
        <v>91.0976858450598</v>
      </c>
      <c r="BV293" s="186">
        <v>93.141810435581803</v>
      </c>
      <c r="BW293" s="186">
        <v>107.77280583631401</v>
      </c>
      <c r="BX293" s="186">
        <v>5.3740181559998899</v>
      </c>
      <c r="BY293" s="186">
        <v>5.4734659668329702</v>
      </c>
      <c r="BZ293" s="186">
        <v>5.7895036982720098</v>
      </c>
      <c r="CA293" s="186">
        <v>6.3886314112027103</v>
      </c>
      <c r="CB293" s="186">
        <v>5.5295519651021499</v>
      </c>
      <c r="CC293" s="186">
        <v>5.95681305848841</v>
      </c>
      <c r="CD293" s="186">
        <v>5.4174881487042201</v>
      </c>
      <c r="CE293" s="186">
        <v>4.8214399754163404</v>
      </c>
      <c r="CF293" s="186">
        <v>5.26340554344692</v>
      </c>
      <c r="CG293" s="186">
        <v>14.070781069894799</v>
      </c>
      <c r="CH293" s="186">
        <v>15.534684664440499</v>
      </c>
      <c r="CI293" s="186">
        <v>13.6813103131391</v>
      </c>
      <c r="CJ293" s="186">
        <v>10.579095138319699</v>
      </c>
      <c r="CK293" s="186">
        <v>9.5142947009680796</v>
      </c>
      <c r="CL293" s="186">
        <v>8.4190501077840096</v>
      </c>
      <c r="CM293" s="186">
        <v>6.6558895453351203</v>
      </c>
      <c r="CN293" s="186">
        <v>6.0163744629686597</v>
      </c>
      <c r="CO293" s="186">
        <v>5.6628719543869996</v>
      </c>
      <c r="CP293" s="113">
        <v>114.715895855414</v>
      </c>
      <c r="CQ293" s="113">
        <v>121.236539622699</v>
      </c>
      <c r="CR293" s="113">
        <v>129.88818864852499</v>
      </c>
      <c r="CS293" s="113">
        <v>133.847334092805</v>
      </c>
      <c r="CT293" s="113">
        <v>138.707996333398</v>
      </c>
      <c r="CU293" s="113">
        <v>140.507082043998</v>
      </c>
      <c r="CV293" s="113">
        <v>138.756676355449</v>
      </c>
      <c r="CW293" s="113">
        <v>136.36718083919399</v>
      </c>
      <c r="CX293" s="113">
        <v>133.206188709597</v>
      </c>
      <c r="CY293" s="186">
        <v>1.55850652434221</v>
      </c>
      <c r="CZ293" s="186">
        <v>1.3612324239550699</v>
      </c>
      <c r="DA293" s="186">
        <v>1.1502130146027201</v>
      </c>
      <c r="DB293" s="186">
        <v>0.88656336512580203</v>
      </c>
      <c r="DC293" s="186">
        <v>0.63856284390385998</v>
      </c>
      <c r="DD293" s="186">
        <v>0.39110253911023601</v>
      </c>
      <c r="DE293" s="186">
        <v>0.10876597321685801</v>
      </c>
      <c r="DF293" s="186">
        <v>-0.120047978058215</v>
      </c>
      <c r="DG293" s="186">
        <v>-0.38002983766503801</v>
      </c>
      <c r="DH293" s="186">
        <v>7.8547513223175303</v>
      </c>
      <c r="DI293" s="186">
        <v>7.3305675724606898</v>
      </c>
      <c r="DJ293" s="186">
        <v>6.9595947071489901</v>
      </c>
      <c r="DK293" s="186">
        <v>6.8156166570850898</v>
      </c>
      <c r="DL293" s="186">
        <v>6.4197546928088203</v>
      </c>
      <c r="DM293" s="186">
        <v>6.3010142295351397</v>
      </c>
      <c r="DN293" s="186">
        <v>5.8252190744903496</v>
      </c>
      <c r="DO293" s="186">
        <v>5.5563854513963502</v>
      </c>
      <c r="DP293" s="186">
        <v>6.4250780619447001</v>
      </c>
      <c r="DQ293" s="187">
        <v>99.086200659001406</v>
      </c>
      <c r="DR293" s="187">
        <v>99.506577548201307</v>
      </c>
      <c r="DS293" s="187">
        <v>99.980125956286997</v>
      </c>
      <c r="DT293" s="187">
        <v>100.46169999138</v>
      </c>
      <c r="DU293" s="187">
        <v>99.424653511373506</v>
      </c>
      <c r="DV293" s="187">
        <v>99.727908711669201</v>
      </c>
      <c r="DW293" s="187">
        <v>99.394346110833894</v>
      </c>
      <c r="DX293" s="187">
        <v>98.854391963494805</v>
      </c>
      <c r="DY293" s="187">
        <v>98.195704726207197</v>
      </c>
      <c r="DZ293" s="113">
        <v>18854</v>
      </c>
      <c r="EA293" s="113">
        <v>18838</v>
      </c>
      <c r="EB293" s="113">
        <v>19217</v>
      </c>
      <c r="EC293" s="113">
        <v>19605</v>
      </c>
      <c r="ED293" s="113">
        <v>19829</v>
      </c>
      <c r="EE293" s="113">
        <v>19904</v>
      </c>
      <c r="EF293" s="113">
        <v>19871</v>
      </c>
      <c r="EG293" s="113">
        <v>19780</v>
      </c>
      <c r="EH293" s="113">
        <v>19721</v>
      </c>
      <c r="EI293" s="112">
        <v>3033.6626710512401</v>
      </c>
      <c r="EJ293" s="112">
        <v>3668.5541989595499</v>
      </c>
      <c r="EK293" s="112">
        <v>3736.42129364625</v>
      </c>
      <c r="EL293" s="112">
        <v>3717.2921193573102</v>
      </c>
      <c r="EM293" s="112">
        <v>3503.3330979878001</v>
      </c>
      <c r="EN293" s="112">
        <v>3463.1616258038598</v>
      </c>
      <c r="EO293" s="112">
        <v>3778.8251220371399</v>
      </c>
      <c r="EP293" s="112">
        <v>3838.5285642062699</v>
      </c>
      <c r="EQ293" s="114">
        <v>3597.9718067035101</v>
      </c>
    </row>
    <row r="294" spans="1:147" x14ac:dyDescent="0.25">
      <c r="A294" s="110" t="s">
        <v>138</v>
      </c>
      <c r="B294" s="110">
        <v>5891</v>
      </c>
      <c r="C294" s="110"/>
      <c r="D294" s="185">
        <v>16.112365777693899</v>
      </c>
      <c r="E294" s="185">
        <v>72.9076735351221</v>
      </c>
      <c r="F294" s="185">
        <v>-28.317783086920599</v>
      </c>
      <c r="G294" s="185">
        <v>-22.8237845382613</v>
      </c>
      <c r="H294" s="185">
        <v>4223.0668531826695</v>
      </c>
      <c r="I294" s="185">
        <v>230.11299547606501</v>
      </c>
      <c r="J294" s="185">
        <v>-10.504942326883301</v>
      </c>
      <c r="K294" s="185">
        <v>50.253026891829897</v>
      </c>
      <c r="L294" s="185">
        <v>13.6836763736045</v>
      </c>
      <c r="M294" s="185">
        <v>0.76378582387427496</v>
      </c>
      <c r="N294" s="185">
        <v>3.78683117842359</v>
      </c>
      <c r="O294" s="185">
        <v>-1.79069504541457</v>
      </c>
      <c r="P294" s="185">
        <v>-2.82032381891662</v>
      </c>
      <c r="Q294" s="185">
        <v>37.405732876031202</v>
      </c>
      <c r="R294" s="185">
        <v>6.2379999805183699</v>
      </c>
      <c r="S294" s="185">
        <v>-1.0836567742668599</v>
      </c>
      <c r="T294" s="185">
        <v>7.1208850013352603</v>
      </c>
      <c r="U294" s="185">
        <v>7.9165281801362504</v>
      </c>
      <c r="V294" s="186">
        <v>10.114811383569901</v>
      </c>
      <c r="W294" s="186">
        <v>8.0064396630937704</v>
      </c>
      <c r="X294" s="186">
        <v>15.366326422593399</v>
      </c>
      <c r="Y294" s="186">
        <v>13.433806348283801</v>
      </c>
      <c r="Z294" s="186">
        <v>5.5220350205656397</v>
      </c>
      <c r="AA294" s="186">
        <v>8.0008935344356793</v>
      </c>
      <c r="AB294" s="186">
        <v>14.3715201813832</v>
      </c>
      <c r="AC294" s="186">
        <v>18.108986396792201</v>
      </c>
      <c r="AD294" s="186">
        <v>41.944866288117097</v>
      </c>
      <c r="AE294" s="186">
        <v>3.8446241475193701</v>
      </c>
      <c r="AF294" s="186">
        <v>0.141657716925392</v>
      </c>
      <c r="AG294" s="186">
        <v>4.1075101348372902</v>
      </c>
      <c r="AH294" s="186">
        <v>16.338901887776899</v>
      </c>
      <c r="AI294" s="186">
        <v>24.4638919015322</v>
      </c>
      <c r="AJ294" s="186">
        <v>23.9839139906342</v>
      </c>
      <c r="AK294" s="186">
        <v>32.5393711280215</v>
      </c>
      <c r="AL294" s="186">
        <v>32.656481410716403</v>
      </c>
      <c r="AM294" s="186">
        <v>62.0188508872006</v>
      </c>
      <c r="AN294" s="186">
        <v>-0.42984268782945001</v>
      </c>
      <c r="AO294" s="186">
        <v>-0.44090124743374398</v>
      </c>
      <c r="AP294" s="186">
        <v>-0.65437401197224698</v>
      </c>
      <c r="AQ294" s="186">
        <v>-0.67426095373293904</v>
      </c>
      <c r="AR294" s="186">
        <v>-0.29437361960292402</v>
      </c>
      <c r="AS294" s="186">
        <v>-0.37551264866101203</v>
      </c>
      <c r="AT294" s="186">
        <v>-0.49851353338857102</v>
      </c>
      <c r="AU294" s="186">
        <v>-1.32804342174265</v>
      </c>
      <c r="AV294" s="186">
        <v>-0.39737947062470103</v>
      </c>
      <c r="AW294" s="186">
        <v>0.45539757406946002</v>
      </c>
      <c r="AX294" s="186">
        <v>-0.28832098292466701</v>
      </c>
      <c r="AY294" s="186">
        <v>0.41943398941391402</v>
      </c>
      <c r="AZ294" s="186">
        <v>7.9723975786480601</v>
      </c>
      <c r="BA294" s="186">
        <v>1.27032472591104</v>
      </c>
      <c r="BB294" s="186">
        <v>2.7134970951624902</v>
      </c>
      <c r="BC294" s="186">
        <v>1.27666298430487</v>
      </c>
      <c r="BD294" s="186">
        <v>1.10210432070676</v>
      </c>
      <c r="BE294" s="186">
        <v>2.0139968767798102</v>
      </c>
      <c r="BF294" s="187">
        <v>90.785522986002704</v>
      </c>
      <c r="BG294" s="187">
        <v>103.77130329513901</v>
      </c>
      <c r="BH294" s="187">
        <v>97.215281650710395</v>
      </c>
      <c r="BI294" s="187">
        <v>89.712663340574096</v>
      </c>
      <c r="BJ294" s="187">
        <v>155.86288084865501</v>
      </c>
      <c r="BK294" s="187">
        <v>103.251382243686</v>
      </c>
      <c r="BL294" s="187">
        <v>97.220635205801301</v>
      </c>
      <c r="BM294" s="187">
        <v>104.921598190897</v>
      </c>
      <c r="BN294" s="187">
        <v>105.825884760421</v>
      </c>
      <c r="BO294" s="186">
        <v>166.60500037760801</v>
      </c>
      <c r="BP294" s="186">
        <v>10.2083641879094</v>
      </c>
      <c r="BQ294" s="186">
        <v>-90.244256176272202</v>
      </c>
      <c r="BR294" s="186">
        <v>-70.431888844793093</v>
      </c>
      <c r="BS294" s="186">
        <v>180.908994270524</v>
      </c>
      <c r="BT294" s="186">
        <v>214.900905891918</v>
      </c>
      <c r="BU294" s="186">
        <v>160.74044593865801</v>
      </c>
      <c r="BV294" s="186">
        <v>146.88109887638799</v>
      </c>
      <c r="BW294" s="186">
        <v>82.870588610067799</v>
      </c>
      <c r="BX294" s="186">
        <v>2.58924756836611</v>
      </c>
      <c r="BY294" s="186">
        <v>0.37169353422698598</v>
      </c>
      <c r="BZ294" s="186">
        <v>-3.63347323262628</v>
      </c>
      <c r="CA294" s="186">
        <v>-4.3948299413192604</v>
      </c>
      <c r="CB294" s="186">
        <v>9.9047210083634791</v>
      </c>
      <c r="CC294" s="186">
        <v>10.9034809613522</v>
      </c>
      <c r="CD294" s="186">
        <v>9.8136350986477598</v>
      </c>
      <c r="CE294" s="186">
        <v>11.219190854756601</v>
      </c>
      <c r="CF294" s="186">
        <v>13.0485215049078</v>
      </c>
      <c r="CG294" s="186">
        <v>5.2374995444884602</v>
      </c>
      <c r="CH294" s="186">
        <v>6.2273616559285498</v>
      </c>
      <c r="CI294" s="186">
        <v>8.1975634851769197</v>
      </c>
      <c r="CJ294" s="186">
        <v>10.0128815193458</v>
      </c>
      <c r="CK294" s="186">
        <v>10.7126587969996</v>
      </c>
      <c r="CL294" s="186">
        <v>10.294652637411501</v>
      </c>
      <c r="CM294" s="186">
        <v>11.676991255327399</v>
      </c>
      <c r="CN294" s="186">
        <v>12.3500145898435</v>
      </c>
      <c r="CO294" s="186">
        <v>19.833041910149301</v>
      </c>
      <c r="CP294" s="113">
        <v>1.00747063837565</v>
      </c>
      <c r="CQ294" s="113">
        <v>0.96392963934010101</v>
      </c>
      <c r="CR294" s="113">
        <v>1.74213202343605</v>
      </c>
      <c r="CS294" s="113">
        <v>4.9839071021370103</v>
      </c>
      <c r="CT294" s="113">
        <v>10.905119615376</v>
      </c>
      <c r="CU294" s="113">
        <v>14.7791333426291</v>
      </c>
      <c r="CV294" s="113">
        <v>21.064970077449001</v>
      </c>
      <c r="CW294" s="113">
        <v>26.140156005658199</v>
      </c>
      <c r="CX294" s="113">
        <v>34.199615626536499</v>
      </c>
      <c r="CY294" s="186">
        <v>-0.312598709062889</v>
      </c>
      <c r="CZ294" s="186">
        <v>-0.29575626438450298</v>
      </c>
      <c r="DA294" s="186">
        <v>-0.38218784791683802</v>
      </c>
      <c r="DB294" s="186">
        <v>-0.44801962721139499</v>
      </c>
      <c r="DC294" s="186">
        <v>-0.48007320625323802</v>
      </c>
      <c r="DD294" s="186">
        <v>-0.46910162298844299</v>
      </c>
      <c r="DE294" s="186">
        <v>-0.48024586243665601</v>
      </c>
      <c r="DF294" s="186">
        <v>-0.61626244578135503</v>
      </c>
      <c r="DG294" s="186">
        <v>-0.56740354799294102</v>
      </c>
      <c r="DH294" s="186">
        <v>2.6672056853961501</v>
      </c>
      <c r="DI294" s="186">
        <v>2.35399784052608</v>
      </c>
      <c r="DJ294" s="186">
        <v>0.89285589272476396</v>
      </c>
      <c r="DK294" s="186">
        <v>2.3195564582664701</v>
      </c>
      <c r="DL294" s="186">
        <v>1.89299703559539</v>
      </c>
      <c r="DM294" s="186">
        <v>2.3225131723169699</v>
      </c>
      <c r="DN294" s="186">
        <v>2.5965513325085898</v>
      </c>
      <c r="DO294" s="186">
        <v>2.6677561370624301</v>
      </c>
      <c r="DP294" s="186">
        <v>1.6387987895121301</v>
      </c>
      <c r="DQ294" s="187">
        <v>97.523101813118402</v>
      </c>
      <c r="DR294" s="187">
        <v>95.794814347493201</v>
      </c>
      <c r="DS294" s="187">
        <v>93.417196567862604</v>
      </c>
      <c r="DT294" s="187">
        <v>91.518269600378304</v>
      </c>
      <c r="DU294" s="187">
        <v>105.974089065451</v>
      </c>
      <c r="DV294" s="187">
        <v>108.827980096652</v>
      </c>
      <c r="DW294" s="187">
        <v>107.223471467487</v>
      </c>
      <c r="DX294" s="187">
        <v>108.61911380027701</v>
      </c>
      <c r="DY294" s="187">
        <v>112.160835798051</v>
      </c>
      <c r="DZ294" s="113">
        <v>843</v>
      </c>
      <c r="EA294" s="113">
        <v>845</v>
      </c>
      <c r="EB294" s="113">
        <v>854</v>
      </c>
      <c r="EC294" s="113">
        <v>850</v>
      </c>
      <c r="ED294" s="113">
        <v>870</v>
      </c>
      <c r="EE294" s="113">
        <v>884</v>
      </c>
      <c r="EF294" s="113">
        <v>922</v>
      </c>
      <c r="EG294" s="113">
        <v>956</v>
      </c>
      <c r="EH294" s="113">
        <v>952</v>
      </c>
      <c r="EI294" s="112">
        <v>-1086.70818505338</v>
      </c>
      <c r="EJ294" s="112">
        <v>-993.27455621301795</v>
      </c>
      <c r="EK294" s="112">
        <v>-504.57494145199098</v>
      </c>
      <c r="EL294" s="112">
        <v>428.33882352941202</v>
      </c>
      <c r="EM294" s="112">
        <v>-2764.3896551724101</v>
      </c>
      <c r="EN294" s="112">
        <v>-2945.8993212669702</v>
      </c>
      <c r="EO294" s="112">
        <v>-2093.3644251626902</v>
      </c>
      <c r="EP294" s="112">
        <v>-1584.5899581589999</v>
      </c>
      <c r="EQ294" s="114">
        <v>1244.82668067227</v>
      </c>
    </row>
    <row r="295" spans="1:147" x14ac:dyDescent="0.25">
      <c r="A295" s="110" t="s">
        <v>137</v>
      </c>
      <c r="B295" s="110">
        <v>5732</v>
      </c>
      <c r="C295" s="110"/>
      <c r="D295" s="185">
        <v>730.10703670358998</v>
      </c>
      <c r="E295" s="185">
        <v>132.637695723197</v>
      </c>
      <c r="F295" s="185">
        <v>518.87581151018105</v>
      </c>
      <c r="G295" s="185">
        <v>334.19140838927802</v>
      </c>
      <c r="H295" s="185">
        <v>-4.6285735174587899</v>
      </c>
      <c r="I295" s="185">
        <v>263.17596204268398</v>
      </c>
      <c r="J295" s="185">
        <v>39.555181801095898</v>
      </c>
      <c r="K295" s="185">
        <v>242.528104701644</v>
      </c>
      <c r="L295" s="185">
        <v>227.221776203997</v>
      </c>
      <c r="M295" s="185">
        <v>11.1119715704243</v>
      </c>
      <c r="N295" s="185">
        <v>22.931699783602301</v>
      </c>
      <c r="O295" s="185">
        <v>27.1431894211978</v>
      </c>
      <c r="P295" s="185">
        <v>16.332416664613</v>
      </c>
      <c r="Q295" s="185">
        <v>-0.67505604477950498</v>
      </c>
      <c r="R295" s="185">
        <v>25.622256589732501</v>
      </c>
      <c r="S295" s="185">
        <v>15.089987473615301</v>
      </c>
      <c r="T295" s="185">
        <v>10.734592099532</v>
      </c>
      <c r="U295" s="185">
        <v>11.6841680491414</v>
      </c>
      <c r="V295" s="186">
        <v>1.6834025990388799</v>
      </c>
      <c r="W295" s="186">
        <v>18.322891175091598</v>
      </c>
      <c r="X295" s="186">
        <v>13.3390690345429</v>
      </c>
      <c r="Y295" s="186">
        <v>10.1283431160884</v>
      </c>
      <c r="Z295" s="186">
        <v>14.220476073364701</v>
      </c>
      <c r="AA295" s="186">
        <v>13.123441417467699</v>
      </c>
      <c r="AB295" s="186">
        <v>31.9740117017428</v>
      </c>
      <c r="AC295" s="186">
        <v>4.7241447340166598</v>
      </c>
      <c r="AD295" s="186">
        <v>6.5232453288232799</v>
      </c>
      <c r="AE295" s="186">
        <v>24.5494330430483</v>
      </c>
      <c r="AF295" s="186">
        <v>8.9236173848424194</v>
      </c>
      <c r="AG295" s="186">
        <v>6.5814612937575196</v>
      </c>
      <c r="AH295" s="186">
        <v>0</v>
      </c>
      <c r="AI295" s="186">
        <v>0</v>
      </c>
      <c r="AJ295" s="186">
        <v>0</v>
      </c>
      <c r="AK295" s="186">
        <v>0</v>
      </c>
      <c r="AL295" s="186">
        <v>0</v>
      </c>
      <c r="AM295" s="186">
        <v>0</v>
      </c>
      <c r="AN295" s="186">
        <v>5.9029094191614201E-2</v>
      </c>
      <c r="AO295" s="186">
        <v>-4.3244641458165999E-2</v>
      </c>
      <c r="AP295" s="186">
        <v>-0.71651007939279598</v>
      </c>
      <c r="AQ295" s="186">
        <v>-0.59685559881681205</v>
      </c>
      <c r="AR295" s="186">
        <v>-1.04657420589396</v>
      </c>
      <c r="AS295" s="186">
        <v>-0.559021762861039</v>
      </c>
      <c r="AT295" s="186">
        <v>-0.89666993625973501</v>
      </c>
      <c r="AU295" s="186">
        <v>-0.79018667977732404</v>
      </c>
      <c r="AV295" s="186">
        <v>-0.56114205112974402</v>
      </c>
      <c r="AW295" s="186">
        <v>2.306759730465</v>
      </c>
      <c r="AX295" s="186">
        <v>2.2596243610818099</v>
      </c>
      <c r="AY295" s="186">
        <v>1.0784339098138001</v>
      </c>
      <c r="AZ295" s="186">
        <v>0.45744305241747402</v>
      </c>
      <c r="BA295" s="186">
        <v>2.5963185282761101</v>
      </c>
      <c r="BB295" s="186">
        <v>1.36657805457351</v>
      </c>
      <c r="BC295" s="186">
        <v>1.0963347264552299</v>
      </c>
      <c r="BD295" s="186">
        <v>2.5816294933339901</v>
      </c>
      <c r="BE295" s="186">
        <v>2.5941976204188402</v>
      </c>
      <c r="BF295" s="187">
        <v>109.726409283847</v>
      </c>
      <c r="BG295" s="187">
        <v>125.99034200320899</v>
      </c>
      <c r="BH295" s="187">
        <v>133.955345248654</v>
      </c>
      <c r="BI295" s="187">
        <v>118.033248364705</v>
      </c>
      <c r="BJ295" s="187">
        <v>95.860776559896806</v>
      </c>
      <c r="BK295" s="187">
        <v>131.05585782575201</v>
      </c>
      <c r="BL295" s="187">
        <v>115.07081314670999</v>
      </c>
      <c r="BM295" s="187">
        <v>107.947968436173</v>
      </c>
      <c r="BN295" s="187">
        <v>109.324063515365</v>
      </c>
      <c r="BO295" s="186">
        <v>2593.4690306451898</v>
      </c>
      <c r="BP295" s="186">
        <v>570.48707737390805</v>
      </c>
      <c r="BQ295" s="186">
        <v>436.49421327840702</v>
      </c>
      <c r="BR295" s="186">
        <v>296.22522082398098</v>
      </c>
      <c r="BS295" s="186">
        <v>182.12254544397601</v>
      </c>
      <c r="BT295" s="186">
        <v>185.47201870462101</v>
      </c>
      <c r="BU295" s="186">
        <v>121.555777406788</v>
      </c>
      <c r="BV295" s="186">
        <v>100.245917741192</v>
      </c>
      <c r="BW295" s="186">
        <v>92.037746158310298</v>
      </c>
      <c r="BX295" s="186">
        <v>24.1629038827713</v>
      </c>
      <c r="BY295" s="186">
        <v>24.034840586224</v>
      </c>
      <c r="BZ295" s="186">
        <v>22.531898301397899</v>
      </c>
      <c r="CA295" s="186">
        <v>17.399388463648599</v>
      </c>
      <c r="CB295" s="186">
        <v>15.4085547421973</v>
      </c>
      <c r="CC295" s="186">
        <v>18.391676237255901</v>
      </c>
      <c r="CD295" s="186">
        <v>17.043305194150701</v>
      </c>
      <c r="CE295" s="186">
        <v>13.8568904775149</v>
      </c>
      <c r="CF295" s="186">
        <v>12.8529265023226</v>
      </c>
      <c r="CG295" s="186">
        <v>1.21362196336256</v>
      </c>
      <c r="CH295" s="186">
        <v>5.2545937331539401</v>
      </c>
      <c r="CI295" s="186">
        <v>7.77289507940782</v>
      </c>
      <c r="CJ295" s="186">
        <v>9.1003234366725092</v>
      </c>
      <c r="CK295" s="186">
        <v>11.705991664267399</v>
      </c>
      <c r="CL295" s="186">
        <v>13.6125897659134</v>
      </c>
      <c r="CM295" s="186">
        <v>17.186211266567899</v>
      </c>
      <c r="CN295" s="186">
        <v>15.5418321255375</v>
      </c>
      <c r="CO295" s="186">
        <v>14.873902833200299</v>
      </c>
      <c r="CP295" s="113">
        <v>66.5027330750723</v>
      </c>
      <c r="CQ295" s="113">
        <v>44.547896273034702</v>
      </c>
      <c r="CR295" s="113">
        <v>25.9293807989485</v>
      </c>
      <c r="CS295" s="113">
        <v>13.345442076328499</v>
      </c>
      <c r="CT295" s="113">
        <v>7.3123611909067003</v>
      </c>
      <c r="CU295" s="113">
        <v>2.7808115287740001</v>
      </c>
      <c r="CV295" s="113">
        <v>1.27240887895765</v>
      </c>
      <c r="CW295" s="113">
        <v>0</v>
      </c>
      <c r="CX295" s="113">
        <v>0</v>
      </c>
      <c r="CY295" s="186">
        <v>1.45488048708645</v>
      </c>
      <c r="CZ295" s="186">
        <v>0.86258613934690997</v>
      </c>
      <c r="DA295" s="186">
        <v>0.19940032387336701</v>
      </c>
      <c r="DB295" s="186">
        <v>-0.276536992432456</v>
      </c>
      <c r="DC295" s="186">
        <v>-0.49855822716403397</v>
      </c>
      <c r="DD295" s="186">
        <v>-0.60624992055487403</v>
      </c>
      <c r="DE295" s="186">
        <v>-0.75116024856663599</v>
      </c>
      <c r="DF295" s="186">
        <v>-0.76551573509654502</v>
      </c>
      <c r="DG295" s="186">
        <v>-0.75965450380664201</v>
      </c>
      <c r="DH295" s="186">
        <v>4.7982049794069601</v>
      </c>
      <c r="DI295" s="186">
        <v>3.67199128149575</v>
      </c>
      <c r="DJ295" s="186">
        <v>2.6009950611403498</v>
      </c>
      <c r="DK295" s="186">
        <v>1.6090430280413499</v>
      </c>
      <c r="DL295" s="186">
        <v>1.6596264350705801</v>
      </c>
      <c r="DM295" s="186">
        <v>1.48540699110071</v>
      </c>
      <c r="DN295" s="186">
        <v>1.2880630940483899</v>
      </c>
      <c r="DO295" s="186">
        <v>1.5831885911377701</v>
      </c>
      <c r="DP295" s="186">
        <v>2.0445813985105299</v>
      </c>
      <c r="DQ295" s="187">
        <v>126.293847936367</v>
      </c>
      <c r="DR295" s="187">
        <v>126.94452906687501</v>
      </c>
      <c r="DS295" s="187">
        <v>125.20393148143999</v>
      </c>
      <c r="DT295" s="187">
        <v>118.362537306159</v>
      </c>
      <c r="DU295" s="187">
        <v>115.27426698209101</v>
      </c>
      <c r="DV295" s="187">
        <v>119.474340608284</v>
      </c>
      <c r="DW295" s="187">
        <v>117.65270871635001</v>
      </c>
      <c r="DX295" s="187">
        <v>113.004803100719</v>
      </c>
      <c r="DY295" s="187">
        <v>111.171255501486</v>
      </c>
      <c r="DZ295" s="113">
        <v>748</v>
      </c>
      <c r="EA295" s="113">
        <v>763</v>
      </c>
      <c r="EB295" s="113">
        <v>882</v>
      </c>
      <c r="EC295" s="113">
        <v>958</v>
      </c>
      <c r="ED295" s="113">
        <v>1026</v>
      </c>
      <c r="EE295" s="113">
        <v>1039</v>
      </c>
      <c r="EF295" s="113">
        <v>1083</v>
      </c>
      <c r="EG295" s="113">
        <v>1156</v>
      </c>
      <c r="EH295" s="113">
        <v>1157</v>
      </c>
      <c r="EI295" s="112">
        <v>-2791.2580213903698</v>
      </c>
      <c r="EJ295" s="112">
        <v>-3147.4429882044601</v>
      </c>
      <c r="EK295" s="112">
        <v>-4383.6927437641698</v>
      </c>
      <c r="EL295" s="112">
        <v>-4942.4655532359102</v>
      </c>
      <c r="EM295" s="112">
        <v>-3664.18128654971</v>
      </c>
      <c r="EN295" s="112">
        <v>-4755.2059672762298</v>
      </c>
      <c r="EO295" s="112">
        <v>-3182.4783010156998</v>
      </c>
      <c r="EP295" s="112">
        <v>-3354.8659169550201</v>
      </c>
      <c r="EQ295" s="114">
        <v>-3761.81417458946</v>
      </c>
    </row>
    <row r="296" spans="1:147" x14ac:dyDescent="0.25">
      <c r="A296" s="110" t="s">
        <v>136</v>
      </c>
      <c r="B296" s="110">
        <v>5935</v>
      </c>
      <c r="C296" s="110"/>
      <c r="D296" s="185" t="s">
        <v>465</v>
      </c>
      <c r="E296" s="185">
        <v>-535.55619179866699</v>
      </c>
      <c r="F296" s="185">
        <v>100</v>
      </c>
      <c r="G296" s="185" t="s">
        <v>465</v>
      </c>
      <c r="H296" s="185">
        <v>100</v>
      </c>
      <c r="I296" s="185">
        <v>678.37217698262998</v>
      </c>
      <c r="J296" s="185">
        <v>-342.33764832793997</v>
      </c>
      <c r="K296" s="185" t="s">
        <v>465</v>
      </c>
      <c r="L296" s="185" t="s">
        <v>465</v>
      </c>
      <c r="M296" s="185">
        <v>-43.1653164686143</v>
      </c>
      <c r="N296" s="185">
        <v>-10.668556404099601</v>
      </c>
      <c r="O296" s="185">
        <v>25.982023360798198</v>
      </c>
      <c r="P296" s="185">
        <v>-41.394067707027702</v>
      </c>
      <c r="Q296" s="185">
        <v>12.014923347587199</v>
      </c>
      <c r="R296" s="185">
        <v>10.9937830323807</v>
      </c>
      <c r="S296" s="185">
        <v>-5.0490827804559801</v>
      </c>
      <c r="T296" s="185">
        <v>-20.3147041990117</v>
      </c>
      <c r="U296" s="185">
        <v>-10.6053923970686</v>
      </c>
      <c r="V296" s="186">
        <v>0</v>
      </c>
      <c r="W296" s="186">
        <v>1.7681877721277</v>
      </c>
      <c r="X296" s="186">
        <v>0</v>
      </c>
      <c r="Y296" s="186">
        <v>0</v>
      </c>
      <c r="Z296" s="186">
        <v>0</v>
      </c>
      <c r="AA296" s="186">
        <v>1.7882041506650801</v>
      </c>
      <c r="AB296" s="186">
        <v>1.3845446925276499</v>
      </c>
      <c r="AC296" s="186">
        <v>0</v>
      </c>
      <c r="AD296" s="186">
        <v>0</v>
      </c>
      <c r="AE296" s="186">
        <v>0</v>
      </c>
      <c r="AF296" s="186">
        <v>0</v>
      </c>
      <c r="AG296" s="186">
        <v>0</v>
      </c>
      <c r="AH296" s="186">
        <v>0</v>
      </c>
      <c r="AI296" s="186">
        <v>0</v>
      </c>
      <c r="AJ296" s="186">
        <v>0</v>
      </c>
      <c r="AK296" s="186">
        <v>0</v>
      </c>
      <c r="AL296" s="186">
        <v>0</v>
      </c>
      <c r="AM296" s="186">
        <v>0</v>
      </c>
      <c r="AN296" s="186">
        <v>-0.146181426692545</v>
      </c>
      <c r="AO296" s="186">
        <v>-1.98222685949049E-2</v>
      </c>
      <c r="AP296" s="186">
        <v>-0.36652820561878402</v>
      </c>
      <c r="AQ296" s="186">
        <v>-0.38051316196685298</v>
      </c>
      <c r="AR296" s="186">
        <v>-0.37461078541707699</v>
      </c>
      <c r="AS296" s="186">
        <v>-0.53283490088103302</v>
      </c>
      <c r="AT296" s="186">
        <v>-0.12844796540835801</v>
      </c>
      <c r="AU296" s="186">
        <v>-0.85337707090557102</v>
      </c>
      <c r="AV296" s="186">
        <v>-0.99727840009900603</v>
      </c>
      <c r="AW296" s="186">
        <v>1.4746548924314</v>
      </c>
      <c r="AX296" s="186">
        <v>1.9151944547153701</v>
      </c>
      <c r="AY296" s="186">
        <v>0.67036471325897595</v>
      </c>
      <c r="AZ296" s="186">
        <v>1.25039991347704</v>
      </c>
      <c r="BA296" s="186">
        <v>0.95782997710422602</v>
      </c>
      <c r="BB296" s="186">
        <v>0.96235844257020897</v>
      </c>
      <c r="BC296" s="186">
        <v>1.30346576953205</v>
      </c>
      <c r="BD296" s="186">
        <v>0.59761545500505797</v>
      </c>
      <c r="BE296" s="186">
        <v>0.36388906561379802</v>
      </c>
      <c r="BF296" s="187">
        <v>69.067509653418497</v>
      </c>
      <c r="BG296" s="187">
        <v>88.807131633711293</v>
      </c>
      <c r="BH296" s="187">
        <v>133.23580025088299</v>
      </c>
      <c r="BI296" s="187">
        <v>69.917881937742806</v>
      </c>
      <c r="BJ296" s="187">
        <v>111.960229838335</v>
      </c>
      <c r="BK296" s="187">
        <v>110.495368606513</v>
      </c>
      <c r="BL296" s="187">
        <v>93.913509640226494</v>
      </c>
      <c r="BM296" s="187">
        <v>82.124859498518106</v>
      </c>
      <c r="BN296" s="187">
        <v>89.312422075686001</v>
      </c>
      <c r="BO296" s="186">
        <v>156.425842055186</v>
      </c>
      <c r="BP296" s="186">
        <v>-428.62958366682699</v>
      </c>
      <c r="BQ296" s="186">
        <v>219.10127750599801</v>
      </c>
      <c r="BR296" s="186">
        <v>-95.4916945676014</v>
      </c>
      <c r="BS296" s="186">
        <v>-1922.17938715473</v>
      </c>
      <c r="BT296" s="186">
        <v>416.68380098381198</v>
      </c>
      <c r="BU296" s="186">
        <v>603.03480641376598</v>
      </c>
      <c r="BV296" s="186">
        <v>-1014.3183264702</v>
      </c>
      <c r="BW296" s="186">
        <v>-262.05817172391102</v>
      </c>
      <c r="BX296" s="186">
        <v>3.7297585802236402</v>
      </c>
      <c r="BY296" s="186">
        <v>-12.636275252997899</v>
      </c>
      <c r="BZ296" s="186">
        <v>6.0126954799083299</v>
      </c>
      <c r="CA296" s="186">
        <v>-2.6513101145752902</v>
      </c>
      <c r="CB296" s="186">
        <v>-6.9177580191502299</v>
      </c>
      <c r="CC296" s="186">
        <v>2.9125598123888699</v>
      </c>
      <c r="CD296" s="186">
        <v>3.7523409795590399</v>
      </c>
      <c r="CE296" s="186">
        <v>-6.7932922331434398</v>
      </c>
      <c r="CF296" s="186">
        <v>-1.7230480086417099</v>
      </c>
      <c r="CG296" s="186">
        <v>2.44828493479383</v>
      </c>
      <c r="CH296" s="186">
        <v>2.58147569684514</v>
      </c>
      <c r="CI296" s="186">
        <v>2.8712483023377802</v>
      </c>
      <c r="CJ296" s="186">
        <v>2.6654186765293502</v>
      </c>
      <c r="CK296" s="186">
        <v>0.33547657599383801</v>
      </c>
      <c r="CL296" s="186">
        <v>0.71480842594031702</v>
      </c>
      <c r="CM296" s="186">
        <v>0.64234900648424398</v>
      </c>
      <c r="CN296" s="186">
        <v>0.62322796981100503</v>
      </c>
      <c r="CO296" s="186">
        <v>0.64221758989099798</v>
      </c>
      <c r="CP296" s="113">
        <v>0</v>
      </c>
      <c r="CQ296" s="113">
        <v>0</v>
      </c>
      <c r="CR296" s="113">
        <v>0</v>
      </c>
      <c r="CS296" s="113">
        <v>0</v>
      </c>
      <c r="CT296" s="113">
        <v>0</v>
      </c>
      <c r="CU296" s="113">
        <v>0</v>
      </c>
      <c r="CV296" s="113">
        <v>0</v>
      </c>
      <c r="CW296" s="113">
        <v>0</v>
      </c>
      <c r="CX296" s="113">
        <v>0</v>
      </c>
      <c r="CY296" s="186">
        <v>-0.14722698998865499</v>
      </c>
      <c r="CZ296" s="186">
        <v>2.6513247947720399E-2</v>
      </c>
      <c r="DA296" s="186">
        <v>-4.2413828140525703E-2</v>
      </c>
      <c r="DB296" s="186">
        <v>-9.8162926494146596E-2</v>
      </c>
      <c r="DC296" s="186">
        <v>-0.27014278019457899</v>
      </c>
      <c r="DD296" s="186">
        <v>-0.34868408020674302</v>
      </c>
      <c r="DE296" s="186">
        <v>-0.364079848367938</v>
      </c>
      <c r="DF296" s="186">
        <v>-0.45694542308581398</v>
      </c>
      <c r="DG296" s="186">
        <v>-0.56977846995945303</v>
      </c>
      <c r="DH296" s="186">
        <v>1.32014260327845</v>
      </c>
      <c r="DI296" s="186">
        <v>1.75785924137615</v>
      </c>
      <c r="DJ296" s="186">
        <v>1.4878154830755199</v>
      </c>
      <c r="DK296" s="186">
        <v>1.4993659671780799</v>
      </c>
      <c r="DL296" s="186">
        <v>1.1922796714925199</v>
      </c>
      <c r="DM296" s="186">
        <v>1.0955417836908099</v>
      </c>
      <c r="DN296" s="186">
        <v>0.99581044045510403</v>
      </c>
      <c r="DO296" s="186">
        <v>1.0067475269199999</v>
      </c>
      <c r="DP296" s="186">
        <v>0.84701023927317598</v>
      </c>
      <c r="DQ296" s="187">
        <v>102.314757812788</v>
      </c>
      <c r="DR296" s="187">
        <v>87.437334894402795</v>
      </c>
      <c r="DS296" s="187">
        <v>104.692820248698</v>
      </c>
      <c r="DT296" s="187">
        <v>95.924329662883494</v>
      </c>
      <c r="DU296" s="187">
        <v>92.267792474204001</v>
      </c>
      <c r="DV296" s="187">
        <v>101.490215285433</v>
      </c>
      <c r="DW296" s="187">
        <v>102.451091854745</v>
      </c>
      <c r="DX296" s="187">
        <v>92.372792232131602</v>
      </c>
      <c r="DY296" s="187">
        <v>96.955747829557893</v>
      </c>
      <c r="DZ296" s="113">
        <v>83</v>
      </c>
      <c r="EA296" s="113">
        <v>89</v>
      </c>
      <c r="EB296" s="113">
        <v>90</v>
      </c>
      <c r="EC296" s="113">
        <v>105</v>
      </c>
      <c r="ED296" s="113">
        <v>106</v>
      </c>
      <c r="EE296" s="113">
        <v>100</v>
      </c>
      <c r="EF296" s="113">
        <v>102</v>
      </c>
      <c r="EG296" s="113">
        <v>101</v>
      </c>
      <c r="EH296" s="113">
        <v>95</v>
      </c>
      <c r="EI296" s="112">
        <v>-3121.42168674699</v>
      </c>
      <c r="EJ296" s="112">
        <v>-2412.1460674157302</v>
      </c>
      <c r="EK296" s="112">
        <v>-2777.7</v>
      </c>
      <c r="EL296" s="112">
        <v>-2027.9523809523801</v>
      </c>
      <c r="EM296" s="112">
        <v>-2185.17924528302</v>
      </c>
      <c r="EN296" s="112">
        <v>-2568.83</v>
      </c>
      <c r="EO296" s="112">
        <v>-2277.25490196078</v>
      </c>
      <c r="EP296" s="112">
        <v>-2448.3960396039602</v>
      </c>
      <c r="EQ296" s="114">
        <v>-2192.95789473684</v>
      </c>
    </row>
    <row r="297" spans="1:147" x14ac:dyDescent="0.25">
      <c r="A297" s="110" t="s">
        <v>135</v>
      </c>
      <c r="B297" s="110">
        <v>5690</v>
      </c>
      <c r="C297" s="110"/>
      <c r="D297" s="185">
        <v>100</v>
      </c>
      <c r="E297" s="185">
        <v>147.127684443074</v>
      </c>
      <c r="F297" s="185">
        <v>191.30920077380699</v>
      </c>
      <c r="G297" s="185">
        <v>18.285520345825599</v>
      </c>
      <c r="H297" s="185">
        <v>100</v>
      </c>
      <c r="I297" s="185">
        <v>100</v>
      </c>
      <c r="J297" s="185">
        <v>613.23050523309905</v>
      </c>
      <c r="K297" s="185">
        <v>45.689013331636197</v>
      </c>
      <c r="L297" s="185">
        <v>361.44112629144701</v>
      </c>
      <c r="M297" s="185">
        <v>12.999377186605701</v>
      </c>
      <c r="N297" s="185">
        <v>21.541392338171999</v>
      </c>
      <c r="O297" s="185">
        <v>23.308721045994599</v>
      </c>
      <c r="P297" s="185">
        <v>1.57128438923491</v>
      </c>
      <c r="Q297" s="185">
        <v>16.739006746322001</v>
      </c>
      <c r="R297" s="185">
        <v>15.636912457482801</v>
      </c>
      <c r="S297" s="185">
        <v>15.5963440290639</v>
      </c>
      <c r="T297" s="185">
        <v>1.1317847480971099</v>
      </c>
      <c r="U297" s="185">
        <v>14.967055948668699</v>
      </c>
      <c r="V297" s="186">
        <v>0</v>
      </c>
      <c r="W297" s="186">
        <v>15.726527451805399</v>
      </c>
      <c r="X297" s="186">
        <v>13.7088683215937</v>
      </c>
      <c r="Y297" s="186">
        <v>8.0295068815726101</v>
      </c>
      <c r="Z297" s="186">
        <v>0</v>
      </c>
      <c r="AA297" s="186">
        <v>0</v>
      </c>
      <c r="AB297" s="186">
        <v>2.9251019523956798</v>
      </c>
      <c r="AC297" s="186">
        <v>2.4441961588542398</v>
      </c>
      <c r="AD297" s="186">
        <v>4.6436491589019102</v>
      </c>
      <c r="AE297" s="186">
        <v>0</v>
      </c>
      <c r="AF297" s="186">
        <v>0</v>
      </c>
      <c r="AG297" s="186">
        <v>0</v>
      </c>
      <c r="AH297" s="186">
        <v>0</v>
      </c>
      <c r="AI297" s="186">
        <v>0</v>
      </c>
      <c r="AJ297" s="186">
        <v>0</v>
      </c>
      <c r="AK297" s="186">
        <v>0</v>
      </c>
      <c r="AL297" s="186">
        <v>0</v>
      </c>
      <c r="AM297" s="186">
        <v>0</v>
      </c>
      <c r="AN297" s="186">
        <v>-2.1347366852689502</v>
      </c>
      <c r="AO297" s="186">
        <v>-2.3983544701383499</v>
      </c>
      <c r="AP297" s="186">
        <v>-2.0822956074669401</v>
      </c>
      <c r="AQ297" s="186">
        <v>-2.6235648898734798</v>
      </c>
      <c r="AR297" s="186">
        <v>-2.7119211350723398</v>
      </c>
      <c r="AS297" s="186">
        <v>-2.6261531535000699</v>
      </c>
      <c r="AT297" s="186">
        <v>-2.6505106893993302</v>
      </c>
      <c r="AU297" s="186">
        <v>-2.8862075435826098</v>
      </c>
      <c r="AV297" s="186">
        <v>-2.6455473724313099</v>
      </c>
      <c r="AW297" s="186">
        <v>7.4083909134984802</v>
      </c>
      <c r="AX297" s="186">
        <v>1.7446190370896399</v>
      </c>
      <c r="AY297" s="186">
        <v>0.90436378148511398</v>
      </c>
      <c r="AZ297" s="186">
        <v>1.6487745901525299</v>
      </c>
      <c r="BA297" s="186">
        <v>1.5356411586546499</v>
      </c>
      <c r="BB297" s="186">
        <v>-6.15244548055493E-2</v>
      </c>
      <c r="BC297" s="186">
        <v>-0.28344787067289201</v>
      </c>
      <c r="BD297" s="186">
        <v>-1.0708897930771599</v>
      </c>
      <c r="BE297" s="186">
        <v>-1.58676548880774</v>
      </c>
      <c r="BF297" s="187">
        <v>103.58013334124099</v>
      </c>
      <c r="BG297" s="187">
        <v>121.063238872423</v>
      </c>
      <c r="BH297" s="187">
        <v>125.505179764272</v>
      </c>
      <c r="BI297" s="187">
        <v>97.370032764733807</v>
      </c>
      <c r="BJ297" s="187">
        <v>114.274464486545</v>
      </c>
      <c r="BK297" s="187">
        <v>115.03822553530701</v>
      </c>
      <c r="BL297" s="187">
        <v>115.246100312989</v>
      </c>
      <c r="BM297" s="187">
        <v>99.321075890823096</v>
      </c>
      <c r="BN297" s="187">
        <v>116.155108851099</v>
      </c>
      <c r="BO297" s="186">
        <v>79.874907133654204</v>
      </c>
      <c r="BP297" s="186">
        <v>392.085960846511</v>
      </c>
      <c r="BQ297" s="186">
        <v>293.679759167067</v>
      </c>
      <c r="BR297" s="186">
        <v>193.55459157563499</v>
      </c>
      <c r="BS297" s="186">
        <v>214.615989381384</v>
      </c>
      <c r="BT297" s="186">
        <v>224.62806410441101</v>
      </c>
      <c r="BU297" s="186">
        <v>314.280932508609</v>
      </c>
      <c r="BV297" s="186">
        <v>392.11980932290902</v>
      </c>
      <c r="BW297" s="186">
        <v>713.81403805987895</v>
      </c>
      <c r="BX297" s="186">
        <v>14.217416443636001</v>
      </c>
      <c r="BY297" s="186">
        <v>15.976369048292201</v>
      </c>
      <c r="BZ297" s="186">
        <v>17.647722241914</v>
      </c>
      <c r="CA297" s="186">
        <v>14.3714444948601</v>
      </c>
      <c r="CB297" s="186">
        <v>15.5357721764359</v>
      </c>
      <c r="CC297" s="186">
        <v>16.016227350447</v>
      </c>
      <c r="CD297" s="186">
        <v>14.884329601285099</v>
      </c>
      <c r="CE297" s="186">
        <v>10.457058002771401</v>
      </c>
      <c r="CF297" s="186">
        <v>13.0294836041981</v>
      </c>
      <c r="CG297" s="186">
        <v>17.324524655631102</v>
      </c>
      <c r="CH297" s="186">
        <v>4.69104063020505</v>
      </c>
      <c r="CI297" s="186">
        <v>6.8142843783308198</v>
      </c>
      <c r="CJ297" s="186">
        <v>7.9792841874238096</v>
      </c>
      <c r="CK297" s="186">
        <v>7.8938117092957798</v>
      </c>
      <c r="CL297" s="186">
        <v>7.8254921213735997</v>
      </c>
      <c r="CM297" s="186">
        <v>5.2709040895337296</v>
      </c>
      <c r="CN297" s="186">
        <v>2.8921040856255602</v>
      </c>
      <c r="CO297" s="186">
        <v>2.0556513266338299</v>
      </c>
      <c r="CP297" s="113">
        <v>4.2181412353404104</v>
      </c>
      <c r="CQ297" s="113">
        <v>0</v>
      </c>
      <c r="CR297" s="113">
        <v>0</v>
      </c>
      <c r="CS297" s="113">
        <v>0</v>
      </c>
      <c r="CT297" s="113">
        <v>0</v>
      </c>
      <c r="CU297" s="113">
        <v>0</v>
      </c>
      <c r="CV297" s="113">
        <v>0</v>
      </c>
      <c r="CW297" s="113">
        <v>0</v>
      </c>
      <c r="CX297" s="113">
        <v>0</v>
      </c>
      <c r="CY297" s="186">
        <v>-1.88024259113115</v>
      </c>
      <c r="CZ297" s="186">
        <v>-2.1041345482356801</v>
      </c>
      <c r="DA297" s="186">
        <v>-2.1648869847855501</v>
      </c>
      <c r="DB297" s="186">
        <v>-2.2510883466544902</v>
      </c>
      <c r="DC297" s="186">
        <v>-2.3868556360256599</v>
      </c>
      <c r="DD297" s="186">
        <v>-2.47968607447558</v>
      </c>
      <c r="DE297" s="186">
        <v>-2.5314161118540999</v>
      </c>
      <c r="DF297" s="186">
        <v>-2.6969271889428099</v>
      </c>
      <c r="DG297" s="186">
        <v>-2.7008807410835201</v>
      </c>
      <c r="DH297" s="186">
        <v>6.7728274136661399</v>
      </c>
      <c r="DI297" s="186">
        <v>5.8088382811193897</v>
      </c>
      <c r="DJ297" s="186">
        <v>4.7326448386107298</v>
      </c>
      <c r="DK297" s="186">
        <v>3.4889184193965801</v>
      </c>
      <c r="DL297" s="186">
        <v>2.5406574959085702</v>
      </c>
      <c r="DM297" s="186">
        <v>1.1451173450576899</v>
      </c>
      <c r="DN297" s="186">
        <v>0.727728393035593</v>
      </c>
      <c r="DO297" s="186">
        <v>0.353447605627838</v>
      </c>
      <c r="DP297" s="186">
        <v>-0.27176379353695002</v>
      </c>
      <c r="DQ297" s="187">
        <v>105.89220938174</v>
      </c>
      <c r="DR297" s="187">
        <v>108.770604837807</v>
      </c>
      <c r="DS297" s="187">
        <v>112.045056979873</v>
      </c>
      <c r="DT297" s="187">
        <v>109.446835447832</v>
      </c>
      <c r="DU297" s="187">
        <v>111.86715789525</v>
      </c>
      <c r="DV297" s="187">
        <v>114.14407639857301</v>
      </c>
      <c r="DW297" s="187">
        <v>113.15440955556799</v>
      </c>
      <c r="DX297" s="187">
        <v>107.99915530065201</v>
      </c>
      <c r="DY297" s="187">
        <v>111.85728202703</v>
      </c>
      <c r="DZ297" s="113">
        <v>156</v>
      </c>
      <c r="EA297" s="113">
        <v>153</v>
      </c>
      <c r="EB297" s="113">
        <v>150</v>
      </c>
      <c r="EC297" s="113">
        <v>143</v>
      </c>
      <c r="ED297" s="113">
        <v>142</v>
      </c>
      <c r="EE297" s="113">
        <v>132</v>
      </c>
      <c r="EF297" s="113">
        <v>122</v>
      </c>
      <c r="EG297" s="113">
        <v>120</v>
      </c>
      <c r="EH297" s="113">
        <v>133</v>
      </c>
      <c r="EI297" s="112">
        <v>-5473.32051282051</v>
      </c>
      <c r="EJ297" s="112">
        <v>-5820.4575163398704</v>
      </c>
      <c r="EK297" s="112">
        <v>-6383.84666666667</v>
      </c>
      <c r="EL297" s="112">
        <v>-6440.42657342657</v>
      </c>
      <c r="EM297" s="112">
        <v>-7138.4084507042298</v>
      </c>
      <c r="EN297" s="112">
        <v>-8319.6818181818198</v>
      </c>
      <c r="EO297" s="112">
        <v>-9643.9180327868908</v>
      </c>
      <c r="EP297" s="112">
        <v>-9747.75</v>
      </c>
      <c r="EQ297" s="114">
        <v>-9229.3383458646604</v>
      </c>
    </row>
    <row r="298" spans="1:147" x14ac:dyDescent="0.25">
      <c r="A298" s="110" t="s">
        <v>134</v>
      </c>
      <c r="B298" s="110">
        <v>5537</v>
      </c>
      <c r="C298" s="110"/>
      <c r="D298" s="185">
        <v>146.76495989384699</v>
      </c>
      <c r="E298" s="185">
        <v>116.280944501658</v>
      </c>
      <c r="F298" s="185">
        <v>199.57553254819101</v>
      </c>
      <c r="G298" s="185">
        <v>106.929603590162</v>
      </c>
      <c r="H298" s="185">
        <v>69.9415991590906</v>
      </c>
      <c r="I298" s="185">
        <v>34.961045723552502</v>
      </c>
      <c r="J298" s="185">
        <v>129.75720951548701</v>
      </c>
      <c r="K298" s="185">
        <v>653.07955817479899</v>
      </c>
      <c r="L298" s="185">
        <v>76.251091541100706</v>
      </c>
      <c r="M298" s="185">
        <v>2.7523400461931198</v>
      </c>
      <c r="N298" s="185">
        <v>5.3618379360461104</v>
      </c>
      <c r="O298" s="185">
        <v>2.3386049604958798</v>
      </c>
      <c r="P298" s="185">
        <v>31.1591049142407</v>
      </c>
      <c r="Q298" s="185">
        <v>15.2897843056521</v>
      </c>
      <c r="R298" s="185">
        <v>14.640933834141199</v>
      </c>
      <c r="S298" s="185">
        <v>9.8435442004820093</v>
      </c>
      <c r="T298" s="185">
        <v>19.181605605789201</v>
      </c>
      <c r="U298" s="185">
        <v>19.726487397227299</v>
      </c>
      <c r="V298" s="186">
        <v>3.99229586605423</v>
      </c>
      <c r="W298" s="186">
        <v>4.6459865774115201</v>
      </c>
      <c r="X298" s="186">
        <v>1.1856320813799399</v>
      </c>
      <c r="Y298" s="186">
        <v>30.7403011226275</v>
      </c>
      <c r="Z298" s="186">
        <v>20.512883818653801</v>
      </c>
      <c r="AA298" s="186">
        <v>32.913278109681798</v>
      </c>
      <c r="AB298" s="186">
        <v>10.5707829521681</v>
      </c>
      <c r="AC298" s="186">
        <v>3.5067563990414001</v>
      </c>
      <c r="AD298" s="186">
        <v>24.3729733308693</v>
      </c>
      <c r="AE298" s="186">
        <v>103.87313889651701</v>
      </c>
      <c r="AF298" s="186">
        <v>92.400991245758306</v>
      </c>
      <c r="AG298" s="186">
        <v>98.761739559991199</v>
      </c>
      <c r="AH298" s="186">
        <v>67.943501293103395</v>
      </c>
      <c r="AI298" s="186">
        <v>82.760894801111306</v>
      </c>
      <c r="AJ298" s="186">
        <v>118.815691782991</v>
      </c>
      <c r="AK298" s="186">
        <v>118.746665938516</v>
      </c>
      <c r="AL298" s="186">
        <v>102.176084804699</v>
      </c>
      <c r="AM298" s="186">
        <v>102.606710725433</v>
      </c>
      <c r="AN298" s="186">
        <v>2.0584399967353799</v>
      </c>
      <c r="AO298" s="186">
        <v>1.86700353824312</v>
      </c>
      <c r="AP298" s="186">
        <v>1.7741541289866101</v>
      </c>
      <c r="AQ298" s="186">
        <v>0.84435045358510197</v>
      </c>
      <c r="AR298" s="186">
        <v>0.57572807752926902</v>
      </c>
      <c r="AS298" s="186">
        <v>0.76726106753710999</v>
      </c>
      <c r="AT298" s="186">
        <v>0.59518574876770303</v>
      </c>
      <c r="AU298" s="186">
        <v>-5.56195259123276E-3</v>
      </c>
      <c r="AV298" s="186">
        <v>0.21844189372739301</v>
      </c>
      <c r="AW298" s="186">
        <v>6.6345500155849599</v>
      </c>
      <c r="AX298" s="186">
        <v>6.1548102000664198</v>
      </c>
      <c r="AY298" s="186">
        <v>6.7956907928462904</v>
      </c>
      <c r="AZ298" s="186">
        <v>4.4262413984740201</v>
      </c>
      <c r="BA298" s="186">
        <v>6.1272776582895299</v>
      </c>
      <c r="BB298" s="186">
        <v>5.7315426248398902</v>
      </c>
      <c r="BC298" s="186">
        <v>7.9145415532236996</v>
      </c>
      <c r="BD298" s="186">
        <v>6.4905476244036597</v>
      </c>
      <c r="BE298" s="186">
        <v>6.18621901895823</v>
      </c>
      <c r="BF298" s="187">
        <v>98.208901582508702</v>
      </c>
      <c r="BG298" s="187">
        <v>101.085693601025</v>
      </c>
      <c r="BH298" s="187">
        <v>97.387184730130002</v>
      </c>
      <c r="BI298" s="187">
        <v>138.07807147388101</v>
      </c>
      <c r="BJ298" s="187">
        <v>110.788880065566</v>
      </c>
      <c r="BK298" s="187">
        <v>110.713340526846</v>
      </c>
      <c r="BL298" s="187">
        <v>102.589558823876</v>
      </c>
      <c r="BM298" s="187">
        <v>114.52851158785801</v>
      </c>
      <c r="BN298" s="187">
        <v>115.953741941418</v>
      </c>
      <c r="BO298" s="186">
        <v>106.601375472508</v>
      </c>
      <c r="BP298" s="186">
        <v>112.339102516482</v>
      </c>
      <c r="BQ298" s="186">
        <v>143.562721036434</v>
      </c>
      <c r="BR298" s="186">
        <v>106.49951971940899</v>
      </c>
      <c r="BS298" s="186">
        <v>97.305486903333104</v>
      </c>
      <c r="BT298" s="186">
        <v>70.095163319477194</v>
      </c>
      <c r="BU298" s="186">
        <v>72.807438133801298</v>
      </c>
      <c r="BV298" s="186">
        <v>89.585922069075806</v>
      </c>
      <c r="BW298" s="186">
        <v>80.125555764025705</v>
      </c>
      <c r="BX298" s="186">
        <v>14.8229305942421</v>
      </c>
      <c r="BY298" s="186">
        <v>12.192795274313401</v>
      </c>
      <c r="BZ298" s="186">
        <v>8.9717745535811506</v>
      </c>
      <c r="CA298" s="186">
        <v>12.1203941037714</v>
      </c>
      <c r="CB298" s="186">
        <v>13.317954271836401</v>
      </c>
      <c r="CC298" s="186">
        <v>15.2816068552938</v>
      </c>
      <c r="CD298" s="186">
        <v>15.763023354473599</v>
      </c>
      <c r="CE298" s="186">
        <v>18.453577843187102</v>
      </c>
      <c r="CF298" s="186">
        <v>15.9661772172898</v>
      </c>
      <c r="CG298" s="186">
        <v>16.405818296176601</v>
      </c>
      <c r="CH298" s="186">
        <v>12.5414481725144</v>
      </c>
      <c r="CI298" s="186">
        <v>7.7141601844769099</v>
      </c>
      <c r="CJ298" s="186">
        <v>12.5829128041074</v>
      </c>
      <c r="CK298" s="186">
        <v>14.2688186961916</v>
      </c>
      <c r="CL298" s="186">
        <v>20.7276899926641</v>
      </c>
      <c r="CM298" s="186">
        <v>21.165962866031599</v>
      </c>
      <c r="CN298" s="186">
        <v>20.862442759998501</v>
      </c>
      <c r="CO298" s="186">
        <v>19.617797972456302</v>
      </c>
      <c r="CP298" s="113">
        <v>108.637190757943</v>
      </c>
      <c r="CQ298" s="113">
        <v>102.64978819197501</v>
      </c>
      <c r="CR298" s="113">
        <v>100.25609637014099</v>
      </c>
      <c r="CS298" s="113">
        <v>90.795204387948303</v>
      </c>
      <c r="CT298" s="113">
        <v>86.940055210380905</v>
      </c>
      <c r="CU298" s="113">
        <v>91.326340758824202</v>
      </c>
      <c r="CV298" s="113">
        <v>96.791116262872606</v>
      </c>
      <c r="CW298" s="113">
        <v>97.664612630497999</v>
      </c>
      <c r="CX298" s="113">
        <v>105.276298338109</v>
      </c>
      <c r="CY298" s="186">
        <v>2.76105119198566</v>
      </c>
      <c r="CZ298" s="186">
        <v>2.4104268704578198</v>
      </c>
      <c r="DA298" s="186">
        <v>2.08739569070111</v>
      </c>
      <c r="DB298" s="186">
        <v>1.65433190539931</v>
      </c>
      <c r="DC298" s="186">
        <v>1.33932538900033</v>
      </c>
      <c r="DD298" s="186">
        <v>1.09886193051424</v>
      </c>
      <c r="DE298" s="186">
        <v>0.87143456918626505</v>
      </c>
      <c r="DF298" s="186">
        <v>0.55107239229274896</v>
      </c>
      <c r="DG298" s="186">
        <v>0.41169396377206702</v>
      </c>
      <c r="DH298" s="186">
        <v>6.2925773166308403</v>
      </c>
      <c r="DI298" s="186">
        <v>6.5035071542993004</v>
      </c>
      <c r="DJ298" s="186">
        <v>6.4471726405291996</v>
      </c>
      <c r="DK298" s="186">
        <v>6.0112667654960301</v>
      </c>
      <c r="DL298" s="186">
        <v>5.8847482682063603</v>
      </c>
      <c r="DM298" s="186">
        <v>5.7322503312317998</v>
      </c>
      <c r="DN298" s="186">
        <v>6.1128267328292196</v>
      </c>
      <c r="DO298" s="186">
        <v>6.0948242611942902</v>
      </c>
      <c r="DP298" s="186">
        <v>6.4800287922826296</v>
      </c>
      <c r="DQ298" s="187">
        <v>112.72864754771901</v>
      </c>
      <c r="DR298" s="187">
        <v>108.81359071915</v>
      </c>
      <c r="DS298" s="187">
        <v>104.834987092606</v>
      </c>
      <c r="DT298" s="187">
        <v>108.41690200002699</v>
      </c>
      <c r="DU298" s="187">
        <v>109.61610743622199</v>
      </c>
      <c r="DV298" s="187">
        <v>111.91718650753801</v>
      </c>
      <c r="DW298" s="187">
        <v>111.758854492833</v>
      </c>
      <c r="DX298" s="187">
        <v>114.823516106965</v>
      </c>
      <c r="DY298" s="187">
        <v>110.985133598562</v>
      </c>
      <c r="DZ298" s="113">
        <v>889</v>
      </c>
      <c r="EA298" s="113">
        <v>944</v>
      </c>
      <c r="EB298" s="113">
        <v>1033</v>
      </c>
      <c r="EC298" s="113">
        <v>1066</v>
      </c>
      <c r="ED298" s="113">
        <v>1150</v>
      </c>
      <c r="EE298" s="113">
        <v>1213</v>
      </c>
      <c r="EF298" s="113">
        <v>1228</v>
      </c>
      <c r="EG298" s="113">
        <v>1281</v>
      </c>
      <c r="EH298" s="113">
        <v>1316</v>
      </c>
      <c r="EI298" s="112">
        <v>2712.8773903262099</v>
      </c>
      <c r="EJ298" s="112">
        <v>2526.3315677966102</v>
      </c>
      <c r="EK298" s="112">
        <v>2269.4036786060001</v>
      </c>
      <c r="EL298" s="112">
        <v>2099.5225140712901</v>
      </c>
      <c r="EM298" s="112">
        <v>2186.52347826087</v>
      </c>
      <c r="EN298" s="112">
        <v>3129.2349546578698</v>
      </c>
      <c r="EO298" s="112">
        <v>3007.0464169381098</v>
      </c>
      <c r="EP298" s="112">
        <v>2230.0124902419998</v>
      </c>
      <c r="EQ298" s="114">
        <v>2425.1861702127699</v>
      </c>
    </row>
    <row r="299" spans="1:147" x14ac:dyDescent="0.25">
      <c r="A299" s="110" t="s">
        <v>133</v>
      </c>
      <c r="B299" s="110">
        <v>5651</v>
      </c>
      <c r="C299" s="110"/>
      <c r="D299" s="185">
        <v>100</v>
      </c>
      <c r="E299" s="185">
        <v>272.72308962743398</v>
      </c>
      <c r="F299" s="185">
        <v>613.30471486639306</v>
      </c>
      <c r="G299" s="185">
        <v>115.214090620969</v>
      </c>
      <c r="H299" s="185">
        <v>76.426606825540205</v>
      </c>
      <c r="I299" s="185">
        <v>71.076685501271399</v>
      </c>
      <c r="J299" s="185">
        <v>39.3754858077139</v>
      </c>
      <c r="K299" s="185">
        <v>211.655569749731</v>
      </c>
      <c r="L299" s="185">
        <v>100</v>
      </c>
      <c r="M299" s="185">
        <v>18.9727241676561</v>
      </c>
      <c r="N299" s="185">
        <v>14.753619262818001</v>
      </c>
      <c r="O299" s="185">
        <v>24.061436280942601</v>
      </c>
      <c r="P299" s="185">
        <v>17.0793989843005</v>
      </c>
      <c r="Q299" s="185">
        <v>10.4426636741798</v>
      </c>
      <c r="R299" s="185">
        <v>5.4409679430656999</v>
      </c>
      <c r="S299" s="185">
        <v>2.1083453825732401</v>
      </c>
      <c r="T299" s="185">
        <v>15.362585190826801</v>
      </c>
      <c r="U299" s="185">
        <v>2.9544353902543499</v>
      </c>
      <c r="V299" s="186">
        <v>1.1065463774470501</v>
      </c>
      <c r="W299" s="186">
        <v>5.96732533630004</v>
      </c>
      <c r="X299" s="186">
        <v>12.5240213518289</v>
      </c>
      <c r="Y299" s="186">
        <v>15.166092551141199</v>
      </c>
      <c r="Z299" s="186">
        <v>13.2372805271392</v>
      </c>
      <c r="AA299" s="186">
        <v>7.4892624133799703</v>
      </c>
      <c r="AB299" s="186">
        <v>5.1861214774491096</v>
      </c>
      <c r="AC299" s="186">
        <v>7.8983962934227003</v>
      </c>
      <c r="AD299" s="186">
        <v>2.23006210880984</v>
      </c>
      <c r="AE299" s="186">
        <v>55.700885726743202</v>
      </c>
      <c r="AF299" s="186">
        <v>55.687822549158497</v>
      </c>
      <c r="AG299" s="186">
        <v>29.654149466979899</v>
      </c>
      <c r="AH299" s="186">
        <v>32.828039408923303</v>
      </c>
      <c r="AI299" s="186">
        <v>28.5882128473256</v>
      </c>
      <c r="AJ299" s="186">
        <v>29.615436917764999</v>
      </c>
      <c r="AK299" s="186">
        <v>27.777450158185101</v>
      </c>
      <c r="AL299" s="186">
        <v>26.274545167742101</v>
      </c>
      <c r="AM299" s="186">
        <v>29.045355046101999</v>
      </c>
      <c r="AN299" s="186">
        <v>8.6777523891407703E-3</v>
      </c>
      <c r="AO299" s="186">
        <v>0.130594849167773</v>
      </c>
      <c r="AP299" s="186">
        <v>-0.14386157069781899</v>
      </c>
      <c r="AQ299" s="186">
        <v>-0.253882864937578</v>
      </c>
      <c r="AR299" s="186">
        <v>-0.290457957821599</v>
      </c>
      <c r="AS299" s="186">
        <v>-0.28060685710456101</v>
      </c>
      <c r="AT299" s="186">
        <v>-0.42080262945935698</v>
      </c>
      <c r="AU299" s="186">
        <v>-0.99440990834538301</v>
      </c>
      <c r="AV299" s="186">
        <v>-0.36112825744479798</v>
      </c>
      <c r="AW299" s="186">
        <v>2.0005414259774801</v>
      </c>
      <c r="AX299" s="186">
        <v>2.0926060333229399</v>
      </c>
      <c r="AY299" s="186">
        <v>14.0198399544993</v>
      </c>
      <c r="AZ299" s="186">
        <v>6.5637141416179503</v>
      </c>
      <c r="BA299" s="186">
        <v>2.58947667503914</v>
      </c>
      <c r="BB299" s="186">
        <v>0.74606162271128995</v>
      </c>
      <c r="BC299" s="186">
        <v>15.616935992101199</v>
      </c>
      <c r="BD299" s="186">
        <v>-0.38259398684192503</v>
      </c>
      <c r="BE299" s="186">
        <v>0.23660288129844601</v>
      </c>
      <c r="BF299" s="187">
        <v>120.45416549491399</v>
      </c>
      <c r="BG299" s="187">
        <v>114.667871819174</v>
      </c>
      <c r="BH299" s="187">
        <v>110.98499846726</v>
      </c>
      <c r="BI299" s="187">
        <v>111.435253588913</v>
      </c>
      <c r="BJ299" s="187">
        <v>108.18147338158499</v>
      </c>
      <c r="BK299" s="187">
        <v>104.618170783531</v>
      </c>
      <c r="BL299" s="187">
        <v>87.773663759093196</v>
      </c>
      <c r="BM299" s="187">
        <v>117.303091303477</v>
      </c>
      <c r="BN299" s="187">
        <v>102.41358271510499</v>
      </c>
      <c r="BO299" s="186">
        <v>196.45603031061199</v>
      </c>
      <c r="BP299" s="186">
        <v>161.26298048658799</v>
      </c>
      <c r="BQ299" s="186">
        <v>182.496158559766</v>
      </c>
      <c r="BR299" s="186">
        <v>187.78894780228001</v>
      </c>
      <c r="BS299" s="186">
        <v>237.26780269792201</v>
      </c>
      <c r="BT299" s="186">
        <v>156.674018049804</v>
      </c>
      <c r="BU299" s="186">
        <v>129.31225219829099</v>
      </c>
      <c r="BV299" s="186">
        <v>104.396844275826</v>
      </c>
      <c r="BW299" s="186">
        <v>119.192359413433</v>
      </c>
      <c r="BX299" s="186">
        <v>15.590033384657399</v>
      </c>
      <c r="BY299" s="186">
        <v>14.3677656216526</v>
      </c>
      <c r="BZ299" s="186">
        <v>16.453767851351099</v>
      </c>
      <c r="CA299" s="186">
        <v>16.572779393500198</v>
      </c>
      <c r="CB299" s="186">
        <v>17.0186721040576</v>
      </c>
      <c r="CC299" s="186">
        <v>14.259196509309501</v>
      </c>
      <c r="CD299" s="186">
        <v>11.5821493346476</v>
      </c>
      <c r="CE299" s="186">
        <v>9.9837759885345996</v>
      </c>
      <c r="CF299" s="186">
        <v>7.3987418662986304</v>
      </c>
      <c r="CG299" s="186">
        <v>10.4106605437012</v>
      </c>
      <c r="CH299" s="186">
        <v>10.8766790022704</v>
      </c>
      <c r="CI299" s="186">
        <v>12.643436102237899</v>
      </c>
      <c r="CJ299" s="186">
        <v>12.3439767559648</v>
      </c>
      <c r="CK299" s="186">
        <v>10.1167973623108</v>
      </c>
      <c r="CL299" s="186">
        <v>10.9472078616277</v>
      </c>
      <c r="CM299" s="186">
        <v>10.473582919822499</v>
      </c>
      <c r="CN299" s="186">
        <v>9.6036747212231806</v>
      </c>
      <c r="CO299" s="186">
        <v>7.2435022096873398</v>
      </c>
      <c r="CP299" s="113">
        <v>78.147933343170294</v>
      </c>
      <c r="CQ299" s="113">
        <v>70.749221062420403</v>
      </c>
      <c r="CR299" s="113">
        <v>57.616190676883598</v>
      </c>
      <c r="CS299" s="113">
        <v>47.4082829064522</v>
      </c>
      <c r="CT299" s="113">
        <v>39.828833015913702</v>
      </c>
      <c r="CU299" s="113">
        <v>34.795089635571102</v>
      </c>
      <c r="CV299" s="113">
        <v>29.5980745099702</v>
      </c>
      <c r="CW299" s="113">
        <v>28.857119884676798</v>
      </c>
      <c r="CX299" s="113">
        <v>28.211193670600998</v>
      </c>
      <c r="CY299" s="186">
        <v>1.26610740439173</v>
      </c>
      <c r="CZ299" s="186">
        <v>0.82517744079075905</v>
      </c>
      <c r="DA299" s="186">
        <v>0.34494619767849499</v>
      </c>
      <c r="DB299" s="186">
        <v>-8.3153721861206495E-2</v>
      </c>
      <c r="DC299" s="186">
        <v>-0.116825723376841</v>
      </c>
      <c r="DD299" s="186">
        <v>-0.173841835033655</v>
      </c>
      <c r="DE299" s="186">
        <v>-0.28040734328733702</v>
      </c>
      <c r="DF299" s="186">
        <v>-0.46381914124081602</v>
      </c>
      <c r="DG299" s="186">
        <v>-0.47995308835082101</v>
      </c>
      <c r="DH299" s="186">
        <v>3.0043901612642201</v>
      </c>
      <c r="DI299" s="186">
        <v>2.6042219839680101</v>
      </c>
      <c r="DJ299" s="186">
        <v>5.05453211122233</v>
      </c>
      <c r="DK299" s="186">
        <v>5.7238089663139204</v>
      </c>
      <c r="DL299" s="186">
        <v>5.5705100572088098</v>
      </c>
      <c r="DM299" s="186">
        <v>5.2261397328202399</v>
      </c>
      <c r="DN299" s="186">
        <v>7.9956659563173504</v>
      </c>
      <c r="DO299" s="186">
        <v>4.98285912088354</v>
      </c>
      <c r="DP299" s="186">
        <v>3.7891640969864602</v>
      </c>
      <c r="DQ299" s="187">
        <v>116.078969368184</v>
      </c>
      <c r="DR299" s="187">
        <v>114.401712494994</v>
      </c>
      <c r="DS299" s="187">
        <v>113.306977597252</v>
      </c>
      <c r="DT299" s="187">
        <v>112.064677803767</v>
      </c>
      <c r="DU299" s="187">
        <v>112.77941479394499</v>
      </c>
      <c r="DV299" s="187">
        <v>109.72036277256601</v>
      </c>
      <c r="DW299" s="187">
        <v>103.419114562194</v>
      </c>
      <c r="DX299" s="187">
        <v>104.75273390851601</v>
      </c>
      <c r="DY299" s="187">
        <v>103.230734546712</v>
      </c>
      <c r="DZ299" s="113">
        <v>666</v>
      </c>
      <c r="EA299" s="113">
        <v>673</v>
      </c>
      <c r="EB299" s="113">
        <v>709</v>
      </c>
      <c r="EC299" s="113">
        <v>841</v>
      </c>
      <c r="ED299" s="113">
        <v>935</v>
      </c>
      <c r="EE299" s="113">
        <v>963</v>
      </c>
      <c r="EF299" s="113">
        <v>973</v>
      </c>
      <c r="EG299" s="113">
        <v>958</v>
      </c>
      <c r="EH299" s="113">
        <v>958</v>
      </c>
      <c r="EI299" s="112">
        <v>-1482.29129129129</v>
      </c>
      <c r="EJ299" s="112">
        <v>-2090.1664190193201</v>
      </c>
      <c r="EK299" s="112">
        <v>-3420.7827926657301</v>
      </c>
      <c r="EL299" s="112">
        <v>-3006.4054696789499</v>
      </c>
      <c r="EM299" s="112">
        <v>-2523.4064171123</v>
      </c>
      <c r="EN299" s="112">
        <v>-2333.5846313603301</v>
      </c>
      <c r="EO299" s="112">
        <v>-2129.44501541624</v>
      </c>
      <c r="EP299" s="112">
        <v>-2645.7400835073099</v>
      </c>
      <c r="EQ299" s="114">
        <v>-2969.8423799582501</v>
      </c>
    </row>
    <row r="300" spans="1:147" x14ac:dyDescent="0.25">
      <c r="A300" s="110" t="s">
        <v>132</v>
      </c>
      <c r="B300" s="110">
        <v>5652</v>
      </c>
      <c r="C300" s="110"/>
      <c r="D300" s="185">
        <v>100</v>
      </c>
      <c r="E300" s="185">
        <v>172.89632557607399</v>
      </c>
      <c r="F300" s="185">
        <v>100</v>
      </c>
      <c r="G300" s="185" t="s">
        <v>465</v>
      </c>
      <c r="H300" s="185">
        <v>2028.2359999999201</v>
      </c>
      <c r="I300" s="185">
        <v>100</v>
      </c>
      <c r="J300" s="185">
        <v>100</v>
      </c>
      <c r="K300" s="185">
        <v>100</v>
      </c>
      <c r="L300" s="185">
        <v>100</v>
      </c>
      <c r="M300" s="185">
        <v>9.91043267040925</v>
      </c>
      <c r="N300" s="185">
        <v>4.7606565592582504</v>
      </c>
      <c r="O300" s="185">
        <v>7.5610414854544601</v>
      </c>
      <c r="P300" s="185">
        <v>-0.70876212888734902</v>
      </c>
      <c r="Q300" s="185">
        <v>0.18135408186187299</v>
      </c>
      <c r="R300" s="185">
        <v>9.1011363106847796</v>
      </c>
      <c r="S300" s="185">
        <v>12.344529020371001</v>
      </c>
      <c r="T300" s="185">
        <v>11.6738921086435</v>
      </c>
      <c r="U300" s="185">
        <v>10.0773340599757</v>
      </c>
      <c r="V300" s="186">
        <v>0</v>
      </c>
      <c r="W300" s="186">
        <v>2.8098760857110099</v>
      </c>
      <c r="X300" s="186">
        <v>0</v>
      </c>
      <c r="Y300" s="186">
        <v>0</v>
      </c>
      <c r="Z300" s="186">
        <v>8.9579541259657697E-3</v>
      </c>
      <c r="AA300" s="186">
        <v>0</v>
      </c>
      <c r="AB300" s="186">
        <v>0</v>
      </c>
      <c r="AC300" s="186">
        <v>0</v>
      </c>
      <c r="AD300" s="186">
        <v>0</v>
      </c>
      <c r="AE300" s="186">
        <v>59.733608591903497</v>
      </c>
      <c r="AF300" s="186">
        <v>53.553143173345802</v>
      </c>
      <c r="AG300" s="186">
        <v>49.702654776078496</v>
      </c>
      <c r="AH300" s="186">
        <v>42.784433185932002</v>
      </c>
      <c r="AI300" s="186">
        <v>40.742065026768103</v>
      </c>
      <c r="AJ300" s="186">
        <v>32.998562128071399</v>
      </c>
      <c r="AK300" s="186">
        <v>27.613908896918002</v>
      </c>
      <c r="AL300" s="186">
        <v>27.2728364510678</v>
      </c>
      <c r="AM300" s="186">
        <v>25.898448408761201</v>
      </c>
      <c r="AN300" s="186">
        <v>0.22972135425506099</v>
      </c>
      <c r="AO300" s="186">
        <v>0.207717252730649</v>
      </c>
      <c r="AP300" s="186">
        <v>-0.30208616069426703</v>
      </c>
      <c r="AQ300" s="186">
        <v>-8.5717591564022103E-2</v>
      </c>
      <c r="AR300" s="186">
        <v>-0.30402523017657102</v>
      </c>
      <c r="AS300" s="186">
        <v>-0.48245134088611102</v>
      </c>
      <c r="AT300" s="186">
        <v>-0.96966665695640997</v>
      </c>
      <c r="AU300" s="186">
        <v>-0.88619174536089496</v>
      </c>
      <c r="AV300" s="186">
        <v>-0.81250455966326895</v>
      </c>
      <c r="AW300" s="186">
        <v>3.4009744334720802</v>
      </c>
      <c r="AX300" s="186">
        <v>3.4097770082814498</v>
      </c>
      <c r="AY300" s="186">
        <v>2.3385612137524099</v>
      </c>
      <c r="AZ300" s="186">
        <v>2.14516029080673</v>
      </c>
      <c r="BA300" s="186">
        <v>2.0031417533410298</v>
      </c>
      <c r="BB300" s="186">
        <v>1.5621281569626899</v>
      </c>
      <c r="BC300" s="186">
        <v>-0.19366603578109001</v>
      </c>
      <c r="BD300" s="186">
        <v>0.178629104240912</v>
      </c>
      <c r="BE300" s="186">
        <v>8.2291897745038006E-2</v>
      </c>
      <c r="BF300" s="187">
        <v>107.226145971487</v>
      </c>
      <c r="BG300" s="187">
        <v>101.58327728482899</v>
      </c>
      <c r="BH300" s="187">
        <v>105.175003811053</v>
      </c>
      <c r="BI300" s="187">
        <v>97.144316006575593</v>
      </c>
      <c r="BJ300" s="187">
        <v>97.918457438289295</v>
      </c>
      <c r="BK300" s="187">
        <v>107.592298659313</v>
      </c>
      <c r="BL300" s="187">
        <v>113.081906679201</v>
      </c>
      <c r="BM300" s="187">
        <v>111.86820856003</v>
      </c>
      <c r="BN300" s="187">
        <v>110.11098529533299</v>
      </c>
      <c r="BO300" s="186">
        <v>136.00539235127201</v>
      </c>
      <c r="BP300" s="186">
        <v>81.797931141972001</v>
      </c>
      <c r="BQ300" s="186">
        <v>529.534820778003</v>
      </c>
      <c r="BR300" s="186">
        <v>1001.18533534997</v>
      </c>
      <c r="BS300" s="186">
        <v>774.27044559034096</v>
      </c>
      <c r="BT300" s="186">
        <v>786.83500361083998</v>
      </c>
      <c r="BU300" s="186">
        <v>362626.67599999998</v>
      </c>
      <c r="BV300" s="186">
        <v>423690.06800000003</v>
      </c>
      <c r="BW300" s="186">
        <v>100</v>
      </c>
      <c r="BX300" s="186">
        <v>6.5366823860116696</v>
      </c>
      <c r="BY300" s="186">
        <v>4.1876378609342497</v>
      </c>
      <c r="BZ300" s="186">
        <v>6.2251938188182301</v>
      </c>
      <c r="CA300" s="186">
        <v>5.6339308418613401</v>
      </c>
      <c r="CB300" s="186">
        <v>4.3150556863607097</v>
      </c>
      <c r="CC300" s="186">
        <v>4.2770600848138303</v>
      </c>
      <c r="CD300" s="186">
        <v>6.0126000407543998</v>
      </c>
      <c r="CE300" s="186">
        <v>6.8818879994444098</v>
      </c>
      <c r="CF300" s="186">
        <v>8.9133363503046308</v>
      </c>
      <c r="CG300" s="186">
        <v>5.90832843925444</v>
      </c>
      <c r="CH300" s="186">
        <v>6.0639280688363097</v>
      </c>
      <c r="CI300" s="186">
        <v>1.6254901307560199</v>
      </c>
      <c r="CJ300" s="186">
        <v>0.59278753487345104</v>
      </c>
      <c r="CK300" s="186">
        <v>0.57906584989101695</v>
      </c>
      <c r="CL300" s="186">
        <v>0.56465921151488196</v>
      </c>
      <c r="CM300" s="186">
        <v>1.76410840581637E-3</v>
      </c>
      <c r="CN300" s="186">
        <v>1.74428553569081E-3</v>
      </c>
      <c r="CO300" s="186">
        <v>1.7750757684878999E-3</v>
      </c>
      <c r="CP300" s="113">
        <v>67.092419856432997</v>
      </c>
      <c r="CQ300" s="113">
        <v>67.542721789635706</v>
      </c>
      <c r="CR300" s="113">
        <v>62.093829706212198</v>
      </c>
      <c r="CS300" s="113">
        <v>54.814277797644102</v>
      </c>
      <c r="CT300" s="113">
        <v>49.279452846540501</v>
      </c>
      <c r="CU300" s="113">
        <v>43.728502640768397</v>
      </c>
      <c r="CV300" s="113">
        <v>38.216829458886302</v>
      </c>
      <c r="CW300" s="113">
        <v>33.882357532254098</v>
      </c>
      <c r="CX300" s="113">
        <v>30.688496198790901</v>
      </c>
      <c r="CY300" s="186">
        <v>1.5182710479308399</v>
      </c>
      <c r="CZ300" s="186">
        <v>1.29226943868133</v>
      </c>
      <c r="DA300" s="186">
        <v>1.01746936270439</v>
      </c>
      <c r="DB300" s="186">
        <v>0.75206090312559104</v>
      </c>
      <c r="DC300" s="186">
        <v>-5.0412507802056299E-2</v>
      </c>
      <c r="DD300" s="186">
        <v>-0.19823890888323401</v>
      </c>
      <c r="DE300" s="186">
        <v>-0.44989264829764197</v>
      </c>
      <c r="DF300" s="186">
        <v>-0.56585252312304102</v>
      </c>
      <c r="DG300" s="186">
        <v>-0.702877869384258</v>
      </c>
      <c r="DH300" s="186">
        <v>5.8455369774621797</v>
      </c>
      <c r="DI300" s="186">
        <v>5.2792052314685103</v>
      </c>
      <c r="DJ300" s="186">
        <v>4.70886575023804</v>
      </c>
      <c r="DK300" s="186">
        <v>4.0027034939653401</v>
      </c>
      <c r="DL300" s="186">
        <v>2.6588153059113102</v>
      </c>
      <c r="DM300" s="186">
        <v>2.2775884025347199</v>
      </c>
      <c r="DN300" s="186">
        <v>1.5033124843574901</v>
      </c>
      <c r="DO300" s="186">
        <v>1.0803947474882001</v>
      </c>
      <c r="DP300" s="186">
        <v>0.690114688737552</v>
      </c>
      <c r="DQ300" s="187">
        <v>102.259334566193</v>
      </c>
      <c r="DR300" s="187">
        <v>100.20110569142901</v>
      </c>
      <c r="DS300" s="187">
        <v>102.59966774585099</v>
      </c>
      <c r="DT300" s="187">
        <v>102.44147565342099</v>
      </c>
      <c r="DU300" s="187">
        <v>101.63203555447301</v>
      </c>
      <c r="DV300" s="187">
        <v>101.834272286982</v>
      </c>
      <c r="DW300" s="187">
        <v>104.23115416482</v>
      </c>
      <c r="DX300" s="187">
        <v>105.524904900007</v>
      </c>
      <c r="DY300" s="187">
        <v>108.13188986698199</v>
      </c>
      <c r="DZ300" s="113">
        <v>560</v>
      </c>
      <c r="EA300" s="113">
        <v>570</v>
      </c>
      <c r="EB300" s="113">
        <v>564</v>
      </c>
      <c r="EC300" s="113">
        <v>598</v>
      </c>
      <c r="ED300" s="113">
        <v>614</v>
      </c>
      <c r="EE300" s="113">
        <v>608</v>
      </c>
      <c r="EF300" s="113">
        <v>603</v>
      </c>
      <c r="EG300" s="113">
        <v>615</v>
      </c>
      <c r="EH300" s="113">
        <v>626</v>
      </c>
      <c r="EI300" s="112">
        <v>-566.60357142857094</v>
      </c>
      <c r="EJ300" s="112">
        <v>-657.28245614035097</v>
      </c>
      <c r="EK300" s="112">
        <v>-1042.49822695035</v>
      </c>
      <c r="EL300" s="112">
        <v>-948.95986622073599</v>
      </c>
      <c r="EM300" s="112">
        <v>-932.08143322475598</v>
      </c>
      <c r="EN300" s="112">
        <v>-1413.50164473684</v>
      </c>
      <c r="EO300" s="112">
        <v>-2124.3250414593699</v>
      </c>
      <c r="EP300" s="112">
        <v>-2677.9577235772399</v>
      </c>
      <c r="EQ300" s="114">
        <v>-3111.4888178913702</v>
      </c>
    </row>
    <row r="301" spans="1:147" x14ac:dyDescent="0.25">
      <c r="A301" s="110" t="s">
        <v>131</v>
      </c>
      <c r="B301" s="110">
        <v>5830</v>
      </c>
      <c r="C301" s="110"/>
      <c r="D301" s="185">
        <v>184.96315478276099</v>
      </c>
      <c r="E301" s="185">
        <v>177.27611641002801</v>
      </c>
      <c r="F301" s="185">
        <v>334.08310110753803</v>
      </c>
      <c r="G301" s="185">
        <v>100</v>
      </c>
      <c r="H301" s="185">
        <v>82.114622326801907</v>
      </c>
      <c r="I301" s="185">
        <v>1316.3541331178601</v>
      </c>
      <c r="J301" s="185">
        <v>37.690483373028101</v>
      </c>
      <c r="K301" s="185">
        <v>27.072861193766698</v>
      </c>
      <c r="L301" s="185">
        <v>73.871730768421003</v>
      </c>
      <c r="M301" s="185">
        <v>25.383499365498899</v>
      </c>
      <c r="N301" s="185">
        <v>20.210062431142099</v>
      </c>
      <c r="O301" s="185">
        <v>24.573200135072799</v>
      </c>
      <c r="P301" s="185">
        <v>8.5863297281154694</v>
      </c>
      <c r="Q301" s="185">
        <v>20.374485282374302</v>
      </c>
      <c r="R301" s="185">
        <v>66.308885589737002</v>
      </c>
      <c r="S301" s="185">
        <v>22.4628390472257</v>
      </c>
      <c r="T301" s="185">
        <v>25.955019541421699</v>
      </c>
      <c r="U301" s="185">
        <v>32.706250378519599</v>
      </c>
      <c r="V301" s="186">
        <v>15.534918743392</v>
      </c>
      <c r="W301" s="186">
        <v>16.962577671288098</v>
      </c>
      <c r="X301" s="186">
        <v>19.354804313680301</v>
      </c>
      <c r="Y301" s="186">
        <v>8.6635947634851096</v>
      </c>
      <c r="Z301" s="186">
        <v>26.399255822150099</v>
      </c>
      <c r="AA301" s="186">
        <v>13.319244672378399</v>
      </c>
      <c r="AB301" s="186">
        <v>43.570528584060703</v>
      </c>
      <c r="AC301" s="186">
        <v>57.845480639105297</v>
      </c>
      <c r="AD301" s="186">
        <v>42.081625776940697</v>
      </c>
      <c r="AE301" s="186">
        <v>131.72374807197599</v>
      </c>
      <c r="AF301" s="186">
        <v>123.745910336481</v>
      </c>
      <c r="AG301" s="186">
        <v>106.192459826858</v>
      </c>
      <c r="AH301" s="186">
        <v>119.14769038937</v>
      </c>
      <c r="AI301" s="186">
        <v>102.755870527071</v>
      </c>
      <c r="AJ301" s="186">
        <v>21.337135988358</v>
      </c>
      <c r="AK301" s="186">
        <v>73.952913241683802</v>
      </c>
      <c r="AL301" s="186">
        <v>74.740648366679295</v>
      </c>
      <c r="AM301" s="186">
        <v>63.512298016343998</v>
      </c>
      <c r="AN301" s="186">
        <v>1.9151702819082801</v>
      </c>
      <c r="AO301" s="186">
        <v>1.1312563498919701</v>
      </c>
      <c r="AP301" s="186">
        <v>0.83383549301909099</v>
      </c>
      <c r="AQ301" s="186">
        <v>0.86343668104964499</v>
      </c>
      <c r="AR301" s="186">
        <v>1.7097993878205701E-2</v>
      </c>
      <c r="AS301" s="186">
        <v>-0.108695259550784</v>
      </c>
      <c r="AT301" s="186">
        <v>-1.35752280915637</v>
      </c>
      <c r="AU301" s="186">
        <v>-0.87001187839095995</v>
      </c>
      <c r="AV301" s="186">
        <v>-0.40984654433457302</v>
      </c>
      <c r="AW301" s="186">
        <v>21.118114029684399</v>
      </c>
      <c r="AX301" s="186">
        <v>17.514857184600999</v>
      </c>
      <c r="AY301" s="186">
        <v>14.632028049262701</v>
      </c>
      <c r="AZ301" s="186">
        <v>8.3294095284455398</v>
      </c>
      <c r="BA301" s="186">
        <v>8.2433558031141896</v>
      </c>
      <c r="BB301" s="186">
        <v>3.5049495117201599</v>
      </c>
      <c r="BC301" s="186">
        <v>9.6623727329594793</v>
      </c>
      <c r="BD301" s="186">
        <v>9.3948807324227008</v>
      </c>
      <c r="BE301" s="186">
        <v>8.3217778429870108</v>
      </c>
      <c r="BF301" s="187">
        <v>106.587732200094</v>
      </c>
      <c r="BG301" s="187">
        <v>103.978664166596</v>
      </c>
      <c r="BH301" s="187">
        <v>112.076258262083</v>
      </c>
      <c r="BI301" s="187">
        <v>101.13301497563199</v>
      </c>
      <c r="BJ301" s="187">
        <v>113.82816929275501</v>
      </c>
      <c r="BK301" s="187">
        <v>268.062300223031</v>
      </c>
      <c r="BL301" s="187">
        <v>112.921524256458</v>
      </c>
      <c r="BM301" s="187">
        <v>118.610114571876</v>
      </c>
      <c r="BN301" s="187">
        <v>131.53500545048999</v>
      </c>
      <c r="BO301" s="186">
        <v>50.180429337957598</v>
      </c>
      <c r="BP301" s="186">
        <v>63.767753514209403</v>
      </c>
      <c r="BQ301" s="186">
        <v>80.108038337398597</v>
      </c>
      <c r="BR301" s="186">
        <v>84.912529747602704</v>
      </c>
      <c r="BS301" s="186">
        <v>197.94273820799</v>
      </c>
      <c r="BT301" s="186">
        <v>637.15998788631202</v>
      </c>
      <c r="BU301" s="186">
        <v>312.937876381286</v>
      </c>
      <c r="BV301" s="186">
        <v>170.76103934493901</v>
      </c>
      <c r="BW301" s="186">
        <v>144.78313705380199</v>
      </c>
      <c r="BX301" s="186">
        <v>23.1727197734381</v>
      </c>
      <c r="BY301" s="186">
        <v>23.726043789884798</v>
      </c>
      <c r="BZ301" s="186">
        <v>22.685829792311701</v>
      </c>
      <c r="CA301" s="186">
        <v>19.8470442647507</v>
      </c>
      <c r="CB301" s="186">
        <v>20.0176466972684</v>
      </c>
      <c r="CC301" s="186">
        <v>44.453785320789898</v>
      </c>
      <c r="CD301" s="186">
        <v>43.908343820690099</v>
      </c>
      <c r="CE301" s="186">
        <v>43.816584977328702</v>
      </c>
      <c r="CF301" s="186">
        <v>45.647966581317299</v>
      </c>
      <c r="CG301" s="186">
        <v>38.023163853188599</v>
      </c>
      <c r="CH301" s="186">
        <v>33.920170492939498</v>
      </c>
      <c r="CI301" s="186">
        <v>29.6976043109606</v>
      </c>
      <c r="CJ301" s="186">
        <v>27.795296084244999</v>
      </c>
      <c r="CK301" s="186">
        <v>17.7958563102227</v>
      </c>
      <c r="CL301" s="186">
        <v>16.7114760082966</v>
      </c>
      <c r="CM301" s="186">
        <v>23.845224608348602</v>
      </c>
      <c r="CN301" s="186">
        <v>33.756833493393302</v>
      </c>
      <c r="CO301" s="186">
        <v>38.069427626955601</v>
      </c>
      <c r="CP301" s="113">
        <v>122.840512853311</v>
      </c>
      <c r="CQ301" s="113">
        <v>122.344540959482</v>
      </c>
      <c r="CR301" s="113">
        <v>122.860882323898</v>
      </c>
      <c r="CS301" s="113">
        <v>124.623845399507</v>
      </c>
      <c r="CT301" s="113">
        <v>116.224611537671</v>
      </c>
      <c r="CU301" s="113">
        <v>63.253444163650798</v>
      </c>
      <c r="CV301" s="113">
        <v>58.294603294163501</v>
      </c>
      <c r="CW301" s="113">
        <v>54.809654713170303</v>
      </c>
      <c r="CX301" s="113">
        <v>49.8321663697715</v>
      </c>
      <c r="CY301" s="186">
        <v>1.1094735520977399</v>
      </c>
      <c r="CZ301" s="186">
        <v>1.2745020992987199</v>
      </c>
      <c r="DA301" s="186">
        <v>1.15637484118401</v>
      </c>
      <c r="DB301" s="186">
        <v>1.04655179766341</v>
      </c>
      <c r="DC301" s="186">
        <v>0.93542183583523797</v>
      </c>
      <c r="DD301" s="186">
        <v>0.264526162995669</v>
      </c>
      <c r="DE301" s="186">
        <v>-6.0528712523838797E-2</v>
      </c>
      <c r="DF301" s="186">
        <v>-0.27348465528016602</v>
      </c>
      <c r="DG301" s="186">
        <v>-0.40233270181596797</v>
      </c>
      <c r="DH301" s="186">
        <v>10.2852058345368</v>
      </c>
      <c r="DI301" s="186">
        <v>13.208727435423301</v>
      </c>
      <c r="DJ301" s="186">
        <v>15.695700052037299</v>
      </c>
      <c r="DK301" s="186">
        <v>15.837732825065</v>
      </c>
      <c r="DL301" s="186">
        <v>13.937286989501001</v>
      </c>
      <c r="DM301" s="186">
        <v>7.5177121415198904</v>
      </c>
      <c r="DN301" s="186">
        <v>6.7520591873547797</v>
      </c>
      <c r="DO301" s="186">
        <v>6.1704091250181996</v>
      </c>
      <c r="DP301" s="186">
        <v>6.2654156388040301</v>
      </c>
      <c r="DQ301" s="187">
        <v>116.274996750299</v>
      </c>
      <c r="DR301" s="187">
        <v>113.368168629096</v>
      </c>
      <c r="DS301" s="187">
        <v>108.869019675667</v>
      </c>
      <c r="DT301" s="187">
        <v>105.325092638409</v>
      </c>
      <c r="DU301" s="187">
        <v>107.545131485826</v>
      </c>
      <c r="DV301" s="187">
        <v>159.237188496454</v>
      </c>
      <c r="DW301" s="187">
        <v>158.97178555092799</v>
      </c>
      <c r="DX301" s="187">
        <v>159.674751975384</v>
      </c>
      <c r="DY301" s="187">
        <v>163.88128098271099</v>
      </c>
      <c r="DZ301" s="113">
        <v>407</v>
      </c>
      <c r="EA301" s="113">
        <v>413</v>
      </c>
      <c r="EB301" s="113">
        <v>415</v>
      </c>
      <c r="EC301" s="113">
        <v>424</v>
      </c>
      <c r="ED301" s="113">
        <v>417</v>
      </c>
      <c r="EE301" s="113">
        <v>446</v>
      </c>
      <c r="EF301" s="113">
        <v>451</v>
      </c>
      <c r="EG301" s="113">
        <v>477</v>
      </c>
      <c r="EH301" s="113">
        <v>500</v>
      </c>
      <c r="EI301" s="112">
        <v>2346.6093366093401</v>
      </c>
      <c r="EJ301" s="112">
        <v>2022.0944309927399</v>
      </c>
      <c r="EK301" s="112">
        <v>1381.0963855421701</v>
      </c>
      <c r="EL301" s="112">
        <v>843.60141509434004</v>
      </c>
      <c r="EM301" s="112">
        <v>1011.2829736211</v>
      </c>
      <c r="EN301" s="112">
        <v>-8140.0179372197299</v>
      </c>
      <c r="EO301" s="112">
        <v>-6575.4345898004403</v>
      </c>
      <c r="EP301" s="112">
        <v>-3713.9412997903601</v>
      </c>
      <c r="EQ301" s="114">
        <v>-3065.0279999999998</v>
      </c>
    </row>
    <row r="302" spans="1:147" x14ac:dyDescent="0.25">
      <c r="A302" s="110" t="s">
        <v>130</v>
      </c>
      <c r="B302" s="110">
        <v>5414</v>
      </c>
      <c r="C302" s="110"/>
      <c r="D302" s="185">
        <v>40.470201294494998</v>
      </c>
      <c r="E302" s="185">
        <v>376.49745468164201</v>
      </c>
      <c r="F302" s="185">
        <v>116.191479265911</v>
      </c>
      <c r="G302" s="185">
        <v>18.0986878803166</v>
      </c>
      <c r="H302" s="185">
        <v>78.048714499144893</v>
      </c>
      <c r="I302" s="185">
        <v>83.572503966819696</v>
      </c>
      <c r="J302" s="185">
        <v>56.570808841338803</v>
      </c>
      <c r="K302" s="185">
        <v>44.543126668039498</v>
      </c>
      <c r="L302" s="185">
        <v>194.68912012442701</v>
      </c>
      <c r="M302" s="185">
        <v>9.8944850518040504</v>
      </c>
      <c r="N302" s="185">
        <v>20.619563498956499</v>
      </c>
      <c r="O302" s="185">
        <v>10.5080709548246</v>
      </c>
      <c r="P302" s="185">
        <v>3.8088988600637199</v>
      </c>
      <c r="Q302" s="185">
        <v>15.112609884704201</v>
      </c>
      <c r="R302" s="185">
        <v>13.5342265540281</v>
      </c>
      <c r="S302" s="185">
        <v>15.0440432911444</v>
      </c>
      <c r="T302" s="185">
        <v>10.3475365996114</v>
      </c>
      <c r="U302" s="185">
        <v>22.222687289178499</v>
      </c>
      <c r="V302" s="186">
        <v>23.984429394132199</v>
      </c>
      <c r="W302" s="186">
        <v>10.796412178963401</v>
      </c>
      <c r="X302" s="186">
        <v>12.425835040868501</v>
      </c>
      <c r="Y302" s="186">
        <v>20.2010177927116</v>
      </c>
      <c r="Z302" s="186">
        <v>21.359474565065501</v>
      </c>
      <c r="AA302" s="186">
        <v>18.078516336191498</v>
      </c>
      <c r="AB302" s="186">
        <v>27.1415738510244</v>
      </c>
      <c r="AC302" s="186">
        <v>22.1010011482512</v>
      </c>
      <c r="AD302" s="186">
        <v>18.823285416492599</v>
      </c>
      <c r="AE302" s="186">
        <v>99.464517639132595</v>
      </c>
      <c r="AF302" s="186">
        <v>79.909371924590403</v>
      </c>
      <c r="AG302" s="186">
        <v>80.192713626872205</v>
      </c>
      <c r="AH302" s="186">
        <v>101.882922824951</v>
      </c>
      <c r="AI302" s="186">
        <v>89.257229706475897</v>
      </c>
      <c r="AJ302" s="186">
        <v>84.126467308595707</v>
      </c>
      <c r="AK302" s="186">
        <v>84.354185209818596</v>
      </c>
      <c r="AL302" s="186">
        <v>105.402028421651</v>
      </c>
      <c r="AM302" s="186">
        <v>85.967947653085105</v>
      </c>
      <c r="AN302" s="186">
        <v>1.2225427327740099</v>
      </c>
      <c r="AO302" s="186">
        <v>0.94538650296668203</v>
      </c>
      <c r="AP302" s="186">
        <v>0.84593741558538504</v>
      </c>
      <c r="AQ302" s="186">
        <v>0.47006174934432499</v>
      </c>
      <c r="AR302" s="186">
        <v>0.102785333455111</v>
      </c>
      <c r="AS302" s="186">
        <v>3.6718044770473902E-3</v>
      </c>
      <c r="AT302" s="186">
        <v>-0.35322531964012699</v>
      </c>
      <c r="AU302" s="186">
        <v>-0.35547010233701698</v>
      </c>
      <c r="AV302" s="186">
        <v>-0.48242108840971198</v>
      </c>
      <c r="AW302" s="186">
        <v>6.2921611138251796</v>
      </c>
      <c r="AX302" s="186">
        <v>6.8262761385603801</v>
      </c>
      <c r="AY302" s="186">
        <v>5.9797684827292903</v>
      </c>
      <c r="AZ302" s="186">
        <v>4.50444270972661</v>
      </c>
      <c r="BA302" s="186">
        <v>4.0315666738139297</v>
      </c>
      <c r="BB302" s="186">
        <v>4.7738913393764602</v>
      </c>
      <c r="BC302" s="186">
        <v>4.6716188563356296</v>
      </c>
      <c r="BD302" s="186">
        <v>4.96342112309501</v>
      </c>
      <c r="BE302" s="186">
        <v>4.6777897269228097</v>
      </c>
      <c r="BF302" s="187">
        <v>105.06946061762</v>
      </c>
      <c r="BG302" s="187">
        <v>117.286468957495</v>
      </c>
      <c r="BH302" s="187">
        <v>105.67946509628899</v>
      </c>
      <c r="BI302" s="187">
        <v>99.775021796435396</v>
      </c>
      <c r="BJ302" s="187">
        <v>112.592110049054</v>
      </c>
      <c r="BK302" s="187">
        <v>109.605867200372</v>
      </c>
      <c r="BL302" s="187">
        <v>111.13481671022301</v>
      </c>
      <c r="BM302" s="187">
        <v>105.29490569139401</v>
      </c>
      <c r="BN302" s="187">
        <v>120.572687530058</v>
      </c>
      <c r="BO302" s="186">
        <v>60.903505518521598</v>
      </c>
      <c r="BP302" s="186">
        <v>77.599647622318301</v>
      </c>
      <c r="BQ302" s="186">
        <v>78.697751549455603</v>
      </c>
      <c r="BR302" s="186">
        <v>64.3556305335253</v>
      </c>
      <c r="BS302" s="186">
        <v>77.4852098838617</v>
      </c>
      <c r="BT302" s="186">
        <v>90.308874358320196</v>
      </c>
      <c r="BU302" s="186">
        <v>63.452734979904797</v>
      </c>
      <c r="BV302" s="186">
        <v>55.219809627360803</v>
      </c>
      <c r="BW302" s="186">
        <v>80.785721045745106</v>
      </c>
      <c r="BX302" s="186">
        <v>8.9337531893016493</v>
      </c>
      <c r="BY302" s="186">
        <v>10.4690333644944</v>
      </c>
      <c r="BZ302" s="186">
        <v>10.4425511453721</v>
      </c>
      <c r="CA302" s="186">
        <v>10.0609160805458</v>
      </c>
      <c r="CB302" s="186">
        <v>12.1881711592386</v>
      </c>
      <c r="CC302" s="186">
        <v>12.8895703993993</v>
      </c>
      <c r="CD302" s="186">
        <v>11.844212912981799</v>
      </c>
      <c r="CE302" s="186">
        <v>11.777773727148499</v>
      </c>
      <c r="CF302" s="186">
        <v>15.4687367232419</v>
      </c>
      <c r="CG302" s="186">
        <v>15.688246862063099</v>
      </c>
      <c r="CH302" s="186">
        <v>15.256574633928601</v>
      </c>
      <c r="CI302" s="186">
        <v>15.300160815078</v>
      </c>
      <c r="CJ302" s="186">
        <v>17.383775259138499</v>
      </c>
      <c r="CK302" s="186">
        <v>18.1593359629031</v>
      </c>
      <c r="CL302" s="186">
        <v>16.965921972407699</v>
      </c>
      <c r="CM302" s="186">
        <v>20.265234378218299</v>
      </c>
      <c r="CN302" s="186">
        <v>21.9214563406967</v>
      </c>
      <c r="CO302" s="186">
        <v>21.626755548118101</v>
      </c>
      <c r="CP302" s="113">
        <v>77.290546868178396</v>
      </c>
      <c r="CQ302" s="113">
        <v>77.211196110714894</v>
      </c>
      <c r="CR302" s="113">
        <v>78.680579341089995</v>
      </c>
      <c r="CS302" s="113">
        <v>85.949707133505498</v>
      </c>
      <c r="CT302" s="113">
        <v>89.892556659213795</v>
      </c>
      <c r="CU302" s="113">
        <v>86.933263432505498</v>
      </c>
      <c r="CV302" s="113">
        <v>87.748355805271501</v>
      </c>
      <c r="CW302" s="113">
        <v>92.719693638182093</v>
      </c>
      <c r="CX302" s="113">
        <v>89.657720766296507</v>
      </c>
      <c r="CY302" s="186">
        <v>1.48238229408554</v>
      </c>
      <c r="CZ302" s="186">
        <v>1.27783707772624</v>
      </c>
      <c r="DA302" s="186">
        <v>1.09845947996955</v>
      </c>
      <c r="DB302" s="186">
        <v>0.98301904607048296</v>
      </c>
      <c r="DC302" s="186">
        <v>0.70270030966209596</v>
      </c>
      <c r="DD302" s="186">
        <v>0.45837891743737502</v>
      </c>
      <c r="DE302" s="186">
        <v>0.18705160200267601</v>
      </c>
      <c r="DF302" s="186">
        <v>-4.2360945324982302E-2</v>
      </c>
      <c r="DG302" s="186">
        <v>-0.227640051063456</v>
      </c>
      <c r="DH302" s="186">
        <v>6.3117139929932096</v>
      </c>
      <c r="DI302" s="186">
        <v>6.3738599593077696</v>
      </c>
      <c r="DJ302" s="186">
        <v>6.17967330498099</v>
      </c>
      <c r="DK302" s="186">
        <v>5.81606386065571</v>
      </c>
      <c r="DL302" s="186">
        <v>5.5053667441500398</v>
      </c>
      <c r="DM302" s="186">
        <v>5.2063253016558404</v>
      </c>
      <c r="DN302" s="186">
        <v>4.7733548104414298</v>
      </c>
      <c r="DO302" s="186">
        <v>4.5955877097654199</v>
      </c>
      <c r="DP302" s="186">
        <v>4.62942653048274</v>
      </c>
      <c r="DQ302" s="187">
        <v>104.280094613521</v>
      </c>
      <c r="DR302" s="187">
        <v>105.678095129448</v>
      </c>
      <c r="DS302" s="187">
        <v>105.66506031314999</v>
      </c>
      <c r="DT302" s="187">
        <v>105.51625391958</v>
      </c>
      <c r="DU302" s="187">
        <v>107.974458752705</v>
      </c>
      <c r="DV302" s="187">
        <v>108.86323530967501</v>
      </c>
      <c r="DW302" s="187">
        <v>107.825906965673</v>
      </c>
      <c r="DX302" s="187">
        <v>107.688791322651</v>
      </c>
      <c r="DY302" s="187">
        <v>111.87142679421</v>
      </c>
      <c r="DZ302" s="113">
        <v>5071</v>
      </c>
      <c r="EA302" s="113">
        <v>5188</v>
      </c>
      <c r="EB302" s="113">
        <v>5428</v>
      </c>
      <c r="EC302" s="113">
        <v>5457</v>
      </c>
      <c r="ED302" s="113">
        <v>5672</v>
      </c>
      <c r="EE302" s="113">
        <v>5771</v>
      </c>
      <c r="EF302" s="113">
        <v>5772</v>
      </c>
      <c r="EG302" s="113">
        <v>5837</v>
      </c>
      <c r="EH302" s="113">
        <v>5921</v>
      </c>
      <c r="EI302" s="112">
        <v>3141.5882468940999</v>
      </c>
      <c r="EJ302" s="112">
        <v>2303.9963377023901</v>
      </c>
      <c r="EK302" s="112">
        <v>2135.40493736183</v>
      </c>
      <c r="EL302" s="112">
        <v>2901.32142202675</v>
      </c>
      <c r="EM302" s="112">
        <v>2997.0911495063501</v>
      </c>
      <c r="EN302" s="112">
        <v>3077.5080575290199</v>
      </c>
      <c r="EO302" s="112">
        <v>3657.7872487872501</v>
      </c>
      <c r="EP302" s="112">
        <v>4162.18502655474</v>
      </c>
      <c r="EQ302" s="114">
        <v>3491.2526600236401</v>
      </c>
    </row>
    <row r="303" spans="1:147" x14ac:dyDescent="0.25">
      <c r="A303" s="110" t="s">
        <v>129</v>
      </c>
      <c r="B303" s="110">
        <v>5863</v>
      </c>
      <c r="C303" s="110"/>
      <c r="D303" s="185">
        <v>7391.9541440899102</v>
      </c>
      <c r="E303" s="185" t="s">
        <v>465</v>
      </c>
      <c r="F303" s="185">
        <v>100</v>
      </c>
      <c r="G303" s="185">
        <v>4151.7716897630398</v>
      </c>
      <c r="H303" s="185">
        <v>-73393.700740740795</v>
      </c>
      <c r="I303" s="185">
        <v>711.68327965880496</v>
      </c>
      <c r="J303" s="185">
        <v>-23.320560627126799</v>
      </c>
      <c r="K303" s="185">
        <v>13.2449176400665</v>
      </c>
      <c r="L303" s="185">
        <v>379.95114219114203</v>
      </c>
      <c r="M303" s="185">
        <v>14.0842801781081</v>
      </c>
      <c r="N303" s="185">
        <v>-14.4380212513451</v>
      </c>
      <c r="O303" s="185">
        <v>9.9408096743298895</v>
      </c>
      <c r="P303" s="185">
        <v>10.0700471506439</v>
      </c>
      <c r="Q303" s="185">
        <v>-21.3830503090226</v>
      </c>
      <c r="R303" s="185">
        <v>8.8633402347941992</v>
      </c>
      <c r="S303" s="185">
        <v>-4.3336449951933798</v>
      </c>
      <c r="T303" s="185">
        <v>5.9187870836642</v>
      </c>
      <c r="U303" s="185">
        <v>9.03520039654091</v>
      </c>
      <c r="V303" s="186">
        <v>0.26632058897952299</v>
      </c>
      <c r="W303" s="186">
        <v>0</v>
      </c>
      <c r="X303" s="186">
        <v>0</v>
      </c>
      <c r="Y303" s="186">
        <v>0.26898268530663699</v>
      </c>
      <c r="Z303" s="186">
        <v>2.39965609621948E-2</v>
      </c>
      <c r="AA303" s="186">
        <v>1.5560276264514501</v>
      </c>
      <c r="AB303" s="186">
        <v>15.1183456064001</v>
      </c>
      <c r="AC303" s="186">
        <v>32.202734068015403</v>
      </c>
      <c r="AD303" s="186">
        <v>2.5475871732600401</v>
      </c>
      <c r="AE303" s="186">
        <v>0</v>
      </c>
      <c r="AF303" s="186">
        <v>0</v>
      </c>
      <c r="AG303" s="186">
        <v>0.242721393746443</v>
      </c>
      <c r="AH303" s="186">
        <v>0</v>
      </c>
      <c r="AI303" s="186">
        <v>0</v>
      </c>
      <c r="AJ303" s="186">
        <v>0</v>
      </c>
      <c r="AK303" s="186">
        <v>0</v>
      </c>
      <c r="AL303" s="186">
        <v>14.7964725959019</v>
      </c>
      <c r="AM303" s="186">
        <v>14.781594476898601</v>
      </c>
      <c r="AN303" s="186">
        <v>-0.40624947782536303</v>
      </c>
      <c r="AO303" s="186">
        <v>-0.52569635500176304</v>
      </c>
      <c r="AP303" s="186">
        <v>-0.643001238976595</v>
      </c>
      <c r="AQ303" s="186">
        <v>-0.53768029435227405</v>
      </c>
      <c r="AR303" s="186">
        <v>-1.28984480408127</v>
      </c>
      <c r="AS303" s="186">
        <v>-0.64911992084135395</v>
      </c>
      <c r="AT303" s="186">
        <v>-1.2568287266601099</v>
      </c>
      <c r="AU303" s="186">
        <v>-0.62465873785516601</v>
      </c>
      <c r="AV303" s="186">
        <v>-0.44668697437666299</v>
      </c>
      <c r="AW303" s="186">
        <v>1.2187771112593599</v>
      </c>
      <c r="AX303" s="186">
        <v>-0.52569635500176304</v>
      </c>
      <c r="AY303" s="186">
        <v>-0.643001238976595</v>
      </c>
      <c r="AZ303" s="186">
        <v>-0.53768029435227405</v>
      </c>
      <c r="BA303" s="186">
        <v>-1.28984480408127</v>
      </c>
      <c r="BB303" s="186">
        <v>-0.64911992084135395</v>
      </c>
      <c r="BC303" s="186">
        <v>-1.2568287266601099</v>
      </c>
      <c r="BD303" s="186">
        <v>-0.62465873785516601</v>
      </c>
      <c r="BE303" s="186">
        <v>-0.44668697437666299</v>
      </c>
      <c r="BF303" s="187">
        <v>114.232511226111</v>
      </c>
      <c r="BG303" s="187">
        <v>87.383569356353107</v>
      </c>
      <c r="BH303" s="187">
        <v>111.038099575866</v>
      </c>
      <c r="BI303" s="187">
        <v>111.197666763678</v>
      </c>
      <c r="BJ303" s="187">
        <v>82.383808579223796</v>
      </c>
      <c r="BK303" s="187">
        <v>109.725341586461</v>
      </c>
      <c r="BL303" s="187">
        <v>95.846354576678806</v>
      </c>
      <c r="BM303" s="187">
        <v>106.29114691651</v>
      </c>
      <c r="BN303" s="187">
        <v>109.932628944063</v>
      </c>
      <c r="BO303" s="186">
        <v>14341.6973838221</v>
      </c>
      <c r="BP303" s="186">
        <v>1123.9971545229801</v>
      </c>
      <c r="BQ303" s="186">
        <v>15286.8276263836</v>
      </c>
      <c r="BR303" s="186">
        <v>13198.550341349401</v>
      </c>
      <c r="BS303" s="186">
        <v>-107.817253716455</v>
      </c>
      <c r="BT303" s="186">
        <v>-291.81219103228699</v>
      </c>
      <c r="BU303" s="186">
        <v>21.412534563901399</v>
      </c>
      <c r="BV303" s="186">
        <v>-3.0075498166667498</v>
      </c>
      <c r="BW303" s="186">
        <v>-5.2292072076554703</v>
      </c>
      <c r="BX303" s="186">
        <v>12.4036722062813</v>
      </c>
      <c r="BY303" s="186">
        <v>4.0345219804549801</v>
      </c>
      <c r="BZ303" s="186">
        <v>8.3600560325893802</v>
      </c>
      <c r="CA303" s="186">
        <v>10.1500011292009</v>
      </c>
      <c r="CB303" s="186">
        <v>-9.7957958010556595E-2</v>
      </c>
      <c r="CC303" s="186">
        <v>-0.91455696634136396</v>
      </c>
      <c r="CD303" s="186">
        <v>0.74835107770154197</v>
      </c>
      <c r="CE303" s="186">
        <v>-0.36430106200919499</v>
      </c>
      <c r="CF303" s="186">
        <v>-0.66064999811652503</v>
      </c>
      <c r="CG303" s="186">
        <v>0.430723144748482</v>
      </c>
      <c r="CH303" s="186">
        <v>0.39809883454786399</v>
      </c>
      <c r="CI303" s="186">
        <v>7.9850605525046497E-2</v>
      </c>
      <c r="CJ303" s="186">
        <v>0.10478504411731</v>
      </c>
      <c r="CK303" s="186">
        <v>9.8186788055797197E-2</v>
      </c>
      <c r="CL303" s="186">
        <v>0.34977547778866502</v>
      </c>
      <c r="CM303" s="186">
        <v>3.43965401316499</v>
      </c>
      <c r="CN303" s="186">
        <v>10.8026141891797</v>
      </c>
      <c r="CO303" s="186">
        <v>11.1846802945491</v>
      </c>
      <c r="CP303" s="113">
        <v>0</v>
      </c>
      <c r="CQ303" s="113">
        <v>0</v>
      </c>
      <c r="CR303" s="113">
        <v>5.9723232285980102E-2</v>
      </c>
      <c r="CS303" s="113">
        <v>5.5859355930634E-2</v>
      </c>
      <c r="CT303" s="113">
        <v>5.46083045130107E-2</v>
      </c>
      <c r="CU303" s="113">
        <v>5.3548255979823101E-2</v>
      </c>
      <c r="CV303" s="113">
        <v>5.3279508776535402E-2</v>
      </c>
      <c r="CW303" s="113">
        <v>2.8095833171228199</v>
      </c>
      <c r="CX303" s="113">
        <v>5.6718378258443503</v>
      </c>
      <c r="CY303" s="186">
        <v>-0.46831112357429799</v>
      </c>
      <c r="CZ303" s="186">
        <v>-0.45605313550693599</v>
      </c>
      <c r="DA303" s="186">
        <v>-0.49510680933204099</v>
      </c>
      <c r="DB303" s="186">
        <v>-0.50959766750702995</v>
      </c>
      <c r="DC303" s="186">
        <v>-0.69505884631122306</v>
      </c>
      <c r="DD303" s="186">
        <v>-0.74024637515396297</v>
      </c>
      <c r="DE303" s="186">
        <v>-0.86440575788484397</v>
      </c>
      <c r="DF303" s="186">
        <v>-0.86932722206755697</v>
      </c>
      <c r="DG303" s="186">
        <v>-0.85497841117497297</v>
      </c>
      <c r="DH303" s="186">
        <v>2.5867249951171698</v>
      </c>
      <c r="DI303" s="186">
        <v>0.27291399966003299</v>
      </c>
      <c r="DJ303" s="186">
        <v>-0.10651944427023601</v>
      </c>
      <c r="DK303" s="186">
        <v>-0.187978320803284</v>
      </c>
      <c r="DL303" s="186">
        <v>-0.38064263206264498</v>
      </c>
      <c r="DM303" s="186">
        <v>-0.74024637515396297</v>
      </c>
      <c r="DN303" s="186">
        <v>-0.86440575788484397</v>
      </c>
      <c r="DO303" s="186">
        <v>-0.86932722206755697</v>
      </c>
      <c r="DP303" s="186">
        <v>-0.85497841117497297</v>
      </c>
      <c r="DQ303" s="187">
        <v>110.312736272366</v>
      </c>
      <c r="DR303" s="187">
        <v>103.41855712600599</v>
      </c>
      <c r="DS303" s="187">
        <v>108.661953583426</v>
      </c>
      <c r="DT303" s="187">
        <v>110.899640016208</v>
      </c>
      <c r="DU303" s="187">
        <v>99.589319368595298</v>
      </c>
      <c r="DV303" s="187">
        <v>99.093731376488705</v>
      </c>
      <c r="DW303" s="187">
        <v>100.75399359690999</v>
      </c>
      <c r="DX303" s="187">
        <v>99.637021273346903</v>
      </c>
      <c r="DY303" s="187">
        <v>99.343685940703807</v>
      </c>
      <c r="DZ303" s="113">
        <v>349</v>
      </c>
      <c r="EA303" s="113">
        <v>352</v>
      </c>
      <c r="EB303" s="113">
        <v>349</v>
      </c>
      <c r="EC303" s="113">
        <v>352</v>
      </c>
      <c r="ED303" s="113">
        <v>371</v>
      </c>
      <c r="EE303" s="113">
        <v>358</v>
      </c>
      <c r="EF303" s="113">
        <v>355</v>
      </c>
      <c r="EG303" s="113">
        <v>385</v>
      </c>
      <c r="EH303" s="113">
        <v>369</v>
      </c>
      <c r="EI303" s="112">
        <v>-6088.9283667621803</v>
      </c>
      <c r="EJ303" s="112">
        <v>-5281.1704545454504</v>
      </c>
      <c r="EK303" s="112">
        <v>-6019.5300859598901</v>
      </c>
      <c r="EL303" s="112">
        <v>-6562.5397727272702</v>
      </c>
      <c r="EM303" s="112">
        <v>-4889.3045822102404</v>
      </c>
      <c r="EN303" s="112">
        <v>-5557.6061452514004</v>
      </c>
      <c r="EO303" s="112">
        <v>-4379.0647887323903</v>
      </c>
      <c r="EP303" s="112">
        <v>-1996.19480519481</v>
      </c>
      <c r="EQ303" s="114">
        <v>-2448.9024390243899</v>
      </c>
    </row>
    <row r="304" spans="1:147" x14ac:dyDescent="0.25">
      <c r="A304" s="110" t="s">
        <v>128</v>
      </c>
      <c r="B304" s="110">
        <v>5539</v>
      </c>
      <c r="C304" s="110"/>
      <c r="D304" s="185">
        <v>1938.5968704110901</v>
      </c>
      <c r="E304" s="185">
        <v>125.662679122458</v>
      </c>
      <c r="F304" s="185">
        <v>254.717949147398</v>
      </c>
      <c r="G304" s="185">
        <v>-122.214353958853</v>
      </c>
      <c r="H304" s="185">
        <v>629.931179514924</v>
      </c>
      <c r="I304" s="185">
        <v>100</v>
      </c>
      <c r="J304" s="185">
        <v>63.863783872835398</v>
      </c>
      <c r="K304" s="185">
        <v>223.70037672081401</v>
      </c>
      <c r="L304" s="185">
        <v>334.38492906245</v>
      </c>
      <c r="M304" s="185">
        <v>19.0182987068521</v>
      </c>
      <c r="N304" s="185">
        <v>19.4907194158096</v>
      </c>
      <c r="O304" s="185">
        <v>35.221002135293197</v>
      </c>
      <c r="P304" s="185">
        <v>-10.655678163069499</v>
      </c>
      <c r="Q304" s="185">
        <v>17.244107451256401</v>
      </c>
      <c r="R304" s="185">
        <v>14.0641663266133</v>
      </c>
      <c r="S304" s="185">
        <v>16.376257724552499</v>
      </c>
      <c r="T304" s="185">
        <v>13.690797810983099</v>
      </c>
      <c r="U304" s="185">
        <v>21.3666172228539</v>
      </c>
      <c r="V304" s="186">
        <v>3.63215361779275</v>
      </c>
      <c r="W304" s="186">
        <v>16.153320081210499</v>
      </c>
      <c r="X304" s="186">
        <v>22.320280102539201</v>
      </c>
      <c r="Y304" s="186">
        <v>8.0991483711424301</v>
      </c>
      <c r="Z304" s="186">
        <v>3.2019567680043002</v>
      </c>
      <c r="AA304" s="186">
        <v>1.4864308593756199</v>
      </c>
      <c r="AB304" s="186">
        <v>23.467894971253099</v>
      </c>
      <c r="AC304" s="186">
        <v>6.6214434174450201</v>
      </c>
      <c r="AD304" s="186">
        <v>7.51538963006751</v>
      </c>
      <c r="AE304" s="186">
        <v>108.761631513533</v>
      </c>
      <c r="AF304" s="186">
        <v>98.809833004208699</v>
      </c>
      <c r="AG304" s="186">
        <v>52.615447570775601</v>
      </c>
      <c r="AH304" s="186">
        <v>92.933505629699994</v>
      </c>
      <c r="AI304" s="186">
        <v>74.158087261049999</v>
      </c>
      <c r="AJ304" s="186">
        <v>48.092403512944202</v>
      </c>
      <c r="AK304" s="186">
        <v>72.8359255647335</v>
      </c>
      <c r="AL304" s="186">
        <v>66.651613473821001</v>
      </c>
      <c r="AM304" s="186">
        <v>43.063267741222802</v>
      </c>
      <c r="AN304" s="186">
        <v>0.77448543542155401</v>
      </c>
      <c r="AO304" s="186">
        <v>0.58993871595343494</v>
      </c>
      <c r="AP304" s="186">
        <v>0.17169334710352099</v>
      </c>
      <c r="AQ304" s="186">
        <v>0.185095310250627</v>
      </c>
      <c r="AR304" s="186">
        <v>-0.13095830885727999</v>
      </c>
      <c r="AS304" s="186">
        <v>-0.74064754122513299</v>
      </c>
      <c r="AT304" s="186">
        <v>-0.94828660453079205</v>
      </c>
      <c r="AU304" s="186">
        <v>-0.890241606588976</v>
      </c>
      <c r="AV304" s="186">
        <v>-0.77447995134557002</v>
      </c>
      <c r="AW304" s="186">
        <v>5.6065243672900502</v>
      </c>
      <c r="AX304" s="186">
        <v>4.9229887061511297</v>
      </c>
      <c r="AY304" s="186">
        <v>3.9973848863037</v>
      </c>
      <c r="AZ304" s="186">
        <v>5.7234616963851597</v>
      </c>
      <c r="BA304" s="186">
        <v>3.8591705462858501</v>
      </c>
      <c r="BB304" s="186">
        <v>3.7804736252434199</v>
      </c>
      <c r="BC304" s="186">
        <v>2.1914273601463199</v>
      </c>
      <c r="BD304" s="186">
        <v>1.11713636266042</v>
      </c>
      <c r="BE304" s="186">
        <v>2.7391381901962801</v>
      </c>
      <c r="BF304" s="187">
        <v>116.53143549470801</v>
      </c>
      <c r="BG304" s="187">
        <v>117.86570797817301</v>
      </c>
      <c r="BH304" s="187">
        <v>145.76261615920001</v>
      </c>
      <c r="BI304" s="187">
        <v>86.062927871300602</v>
      </c>
      <c r="BJ304" s="187">
        <v>115.279070856245</v>
      </c>
      <c r="BK304" s="187">
        <v>110.549820297236</v>
      </c>
      <c r="BL304" s="187">
        <v>115.255899708733</v>
      </c>
      <c r="BM304" s="187">
        <v>113.229042141272</v>
      </c>
      <c r="BN304" s="187">
        <v>121.732984604077</v>
      </c>
      <c r="BO304" s="186">
        <v>528.80557625066001</v>
      </c>
      <c r="BP304" s="186">
        <v>277.11925756236002</v>
      </c>
      <c r="BQ304" s="186">
        <v>210.52206911109801</v>
      </c>
      <c r="BR304" s="186">
        <v>187.23895086664399</v>
      </c>
      <c r="BS304" s="186">
        <v>208.124305544067</v>
      </c>
      <c r="BT304" s="186">
        <v>322.322634635214</v>
      </c>
      <c r="BU304" s="186">
        <v>218.51354547956799</v>
      </c>
      <c r="BV304" s="186">
        <v>198.69338386137801</v>
      </c>
      <c r="BW304" s="186">
        <v>314.27422881726301</v>
      </c>
      <c r="BX304" s="186">
        <v>18.203845699363001</v>
      </c>
      <c r="BY304" s="186">
        <v>19.173756479116602</v>
      </c>
      <c r="BZ304" s="186">
        <v>21.8935777801535</v>
      </c>
      <c r="CA304" s="186">
        <v>17.4255232003235</v>
      </c>
      <c r="CB304" s="186">
        <v>17.6284197312598</v>
      </c>
      <c r="CC304" s="186">
        <v>16.688554713565502</v>
      </c>
      <c r="CD304" s="186">
        <v>16.157119555801799</v>
      </c>
      <c r="CE304" s="186">
        <v>11.1355523531152</v>
      </c>
      <c r="CF304" s="186">
        <v>16.6278287686795</v>
      </c>
      <c r="CG304" s="186">
        <v>6.0217345150496602</v>
      </c>
      <c r="CH304" s="186">
        <v>9.0907345521175902</v>
      </c>
      <c r="CI304" s="186">
        <v>13.6883627110972</v>
      </c>
      <c r="CJ304" s="186">
        <v>12.0355946608931</v>
      </c>
      <c r="CK304" s="186">
        <v>10.992925613866801</v>
      </c>
      <c r="CL304" s="186">
        <v>10.2929571795359</v>
      </c>
      <c r="CM304" s="186">
        <v>12.2143737126391</v>
      </c>
      <c r="CN304" s="186">
        <v>9.0429621664090192</v>
      </c>
      <c r="CO304" s="186">
        <v>8.9360250116034603</v>
      </c>
      <c r="CP304" s="113">
        <v>144.170333152837</v>
      </c>
      <c r="CQ304" s="113">
        <v>126.68338707194501</v>
      </c>
      <c r="CR304" s="113">
        <v>99.898786531997402</v>
      </c>
      <c r="CS304" s="113">
        <v>91.134055188565696</v>
      </c>
      <c r="CT304" s="113">
        <v>82.325673140213794</v>
      </c>
      <c r="CU304" s="113">
        <v>71.163633237737201</v>
      </c>
      <c r="CV304" s="113">
        <v>66.838824936815897</v>
      </c>
      <c r="CW304" s="113">
        <v>70.148737986497494</v>
      </c>
      <c r="CX304" s="113">
        <v>60.968724558583901</v>
      </c>
      <c r="CY304" s="186">
        <v>2.08652985301367</v>
      </c>
      <c r="CZ304" s="186">
        <v>1.3875318270432</v>
      </c>
      <c r="DA304" s="186">
        <v>0.91270409020193699</v>
      </c>
      <c r="DB304" s="186">
        <v>0.51108863046732</v>
      </c>
      <c r="DC304" s="186">
        <v>0.279613880302648</v>
      </c>
      <c r="DD304" s="186">
        <v>-5.2496923048231401E-3</v>
      </c>
      <c r="DE304" s="186">
        <v>-0.28750019325214998</v>
      </c>
      <c r="DF304" s="186">
        <v>-0.52547634878548199</v>
      </c>
      <c r="DG304" s="186">
        <v>-0.68682207585223198</v>
      </c>
      <c r="DH304" s="186">
        <v>9.4523168166807707</v>
      </c>
      <c r="DI304" s="186">
        <v>7.7883328196780903</v>
      </c>
      <c r="DJ304" s="186">
        <v>6.2752310405874798</v>
      </c>
      <c r="DK304" s="186">
        <v>5.5150487283623804</v>
      </c>
      <c r="DL304" s="186">
        <v>4.6963157086893803</v>
      </c>
      <c r="DM304" s="186">
        <v>4.3645854838202798</v>
      </c>
      <c r="DN304" s="186">
        <v>3.8508695083608502</v>
      </c>
      <c r="DO304" s="186">
        <v>3.2275792747347101</v>
      </c>
      <c r="DP304" s="186">
        <v>2.7418535513017699</v>
      </c>
      <c r="DQ304" s="187">
        <v>111.662548072128</v>
      </c>
      <c r="DR304" s="187">
        <v>114.15081947898599</v>
      </c>
      <c r="DS304" s="187">
        <v>119.805030486311</v>
      </c>
      <c r="DT304" s="187">
        <v>114.183357847499</v>
      </c>
      <c r="DU304" s="187">
        <v>115.22292823827</v>
      </c>
      <c r="DV304" s="187">
        <v>114.049429333666</v>
      </c>
      <c r="DW304" s="187">
        <v>113.660580901351</v>
      </c>
      <c r="DX304" s="187">
        <v>107.970952000338</v>
      </c>
      <c r="DY304" s="187">
        <v>115.206249269718</v>
      </c>
      <c r="DZ304" s="113">
        <v>893</v>
      </c>
      <c r="EA304" s="113">
        <v>930</v>
      </c>
      <c r="EB304" s="113">
        <v>935</v>
      </c>
      <c r="EC304" s="113">
        <v>993</v>
      </c>
      <c r="ED304" s="113">
        <v>1003</v>
      </c>
      <c r="EE304" s="113">
        <v>1001</v>
      </c>
      <c r="EF304" s="113">
        <v>1054</v>
      </c>
      <c r="EG304" s="113">
        <v>1060</v>
      </c>
      <c r="EH304" s="113">
        <v>1097</v>
      </c>
      <c r="EI304" s="112">
        <v>2235.6674132138901</v>
      </c>
      <c r="EJ304" s="112">
        <v>1993.31397849462</v>
      </c>
      <c r="EK304" s="112">
        <v>856.34652406417104</v>
      </c>
      <c r="EL304" s="112">
        <v>1469.76032225579</v>
      </c>
      <c r="EM304" s="112">
        <v>772.49152542372894</v>
      </c>
      <c r="EN304" s="112">
        <v>-395.75324675324703</v>
      </c>
      <c r="EO304" s="112">
        <v>-13.7447817836812</v>
      </c>
      <c r="EP304" s="112">
        <v>-335.135849056604</v>
      </c>
      <c r="EQ304" s="114">
        <v>-957.89881494986298</v>
      </c>
    </row>
    <row r="305" spans="1:147" x14ac:dyDescent="0.25">
      <c r="A305" s="110" t="s">
        <v>127</v>
      </c>
      <c r="B305" s="110">
        <v>5692</v>
      </c>
      <c r="C305" s="110"/>
      <c r="D305" s="185">
        <v>100</v>
      </c>
      <c r="E305" s="185">
        <v>826.90126366956997</v>
      </c>
      <c r="F305" s="185">
        <v>39.367334799221503</v>
      </c>
      <c r="G305" s="185">
        <v>736.19834221213603</v>
      </c>
      <c r="H305" s="185">
        <v>153.922647337222</v>
      </c>
      <c r="I305" s="185">
        <v>220.71396607826</v>
      </c>
      <c r="J305" s="185">
        <v>117.85953282380601</v>
      </c>
      <c r="K305" s="185">
        <v>100</v>
      </c>
      <c r="L305" s="185">
        <v>2286.8660741919798</v>
      </c>
      <c r="M305" s="185">
        <v>4.80489376074937</v>
      </c>
      <c r="N305" s="185">
        <v>19.119575707086099</v>
      </c>
      <c r="O305" s="185">
        <v>3.2037139964437502</v>
      </c>
      <c r="P305" s="185">
        <v>16.398263871852699</v>
      </c>
      <c r="Q305" s="185">
        <v>11.623406206573099</v>
      </c>
      <c r="R305" s="185">
        <v>4.7189062944594804</v>
      </c>
      <c r="S305" s="185">
        <v>12.3219527638574</v>
      </c>
      <c r="T305" s="185">
        <v>18.837408460480901</v>
      </c>
      <c r="U305" s="185">
        <v>17.995681481795899</v>
      </c>
      <c r="V305" s="186">
        <v>0</v>
      </c>
      <c r="W305" s="186">
        <v>2.77933057497411</v>
      </c>
      <c r="X305" s="186">
        <v>7.7553918341553096</v>
      </c>
      <c r="Y305" s="186">
        <v>2.5951793625100601</v>
      </c>
      <c r="Z305" s="186">
        <v>10.0360568218704</v>
      </c>
      <c r="AA305" s="186">
        <v>2.1946633113059302</v>
      </c>
      <c r="AB305" s="186">
        <v>10.653723416145899</v>
      </c>
      <c r="AC305" s="186">
        <v>0</v>
      </c>
      <c r="AD305" s="186">
        <v>0.95048150227969896</v>
      </c>
      <c r="AE305" s="186">
        <v>150.228852622272</v>
      </c>
      <c r="AF305" s="186">
        <v>132.328867424348</v>
      </c>
      <c r="AG305" s="186">
        <v>139.26563454624599</v>
      </c>
      <c r="AH305" s="186">
        <v>118.656880797856</v>
      </c>
      <c r="AI305" s="186">
        <v>111.287490489493</v>
      </c>
      <c r="AJ305" s="186">
        <v>98.252468419966604</v>
      </c>
      <c r="AK305" s="186">
        <v>104.094227336903</v>
      </c>
      <c r="AL305" s="186">
        <v>118.577125533711</v>
      </c>
      <c r="AM305" s="186">
        <v>100.465034290378</v>
      </c>
      <c r="AN305" s="186">
        <v>0.81113041704884303</v>
      </c>
      <c r="AO305" s="186">
        <v>0.76504552893155497</v>
      </c>
      <c r="AP305" s="186">
        <v>0.51453700431082305</v>
      </c>
      <c r="AQ305" s="186">
        <v>0.45306321526033</v>
      </c>
      <c r="AR305" s="186">
        <v>0.33463454942486698</v>
      </c>
      <c r="AS305" s="186">
        <v>-7.3400036466274698E-3</v>
      </c>
      <c r="AT305" s="186">
        <v>-1.8143052759282501E-2</v>
      </c>
      <c r="AU305" s="186">
        <v>-0.360666226627956</v>
      </c>
      <c r="AV305" s="186">
        <v>-0.79421689095814696</v>
      </c>
      <c r="AW305" s="186">
        <v>6.2703726756474998</v>
      </c>
      <c r="AX305" s="186">
        <v>5.6771285120248303</v>
      </c>
      <c r="AY305" s="186">
        <v>6.4231674104891301</v>
      </c>
      <c r="AZ305" s="186">
        <v>5.7626236342110202</v>
      </c>
      <c r="BA305" s="186">
        <v>5.3527461390451903</v>
      </c>
      <c r="BB305" s="186">
        <v>6.76816549594602</v>
      </c>
      <c r="BC305" s="186">
        <v>5.2436748680628202</v>
      </c>
      <c r="BD305" s="186">
        <v>3.73348018303715</v>
      </c>
      <c r="BE305" s="186">
        <v>2.5841917080360202</v>
      </c>
      <c r="BF305" s="187">
        <v>99.349944669925605</v>
      </c>
      <c r="BG305" s="187">
        <v>116.560316015369</v>
      </c>
      <c r="BH305" s="187">
        <v>97.3663475765849</v>
      </c>
      <c r="BI305" s="187">
        <v>112.471615067827</v>
      </c>
      <c r="BJ305" s="187">
        <v>107.072416665864</v>
      </c>
      <c r="BK305" s="187">
        <v>97.984849895439396</v>
      </c>
      <c r="BL305" s="187">
        <v>107.596483700241</v>
      </c>
      <c r="BM305" s="187">
        <v>117.292774439456</v>
      </c>
      <c r="BN305" s="187">
        <v>117.119728573326</v>
      </c>
      <c r="BO305" s="186">
        <v>92.839900172462606</v>
      </c>
      <c r="BP305" s="186">
        <v>80.140920485832794</v>
      </c>
      <c r="BQ305" s="186">
        <v>96.032919595673505</v>
      </c>
      <c r="BR305" s="186">
        <v>146.12710874525101</v>
      </c>
      <c r="BS305" s="186">
        <v>274.40849458611001</v>
      </c>
      <c r="BT305" s="186">
        <v>249.67767088619999</v>
      </c>
      <c r="BU305" s="186">
        <v>161.473633790869</v>
      </c>
      <c r="BV305" s="186">
        <v>291.74719717152601</v>
      </c>
      <c r="BW305" s="186">
        <v>331.537932739148</v>
      </c>
      <c r="BX305" s="186">
        <v>7.2723639297459997</v>
      </c>
      <c r="BY305" s="186">
        <v>10.726174666345299</v>
      </c>
      <c r="BZ305" s="186">
        <v>9.96131708035937</v>
      </c>
      <c r="CA305" s="186">
        <v>11.2610168713391</v>
      </c>
      <c r="CB305" s="186">
        <v>11.296646445370399</v>
      </c>
      <c r="CC305" s="186">
        <v>11.0021698625693</v>
      </c>
      <c r="CD305" s="186">
        <v>9.7433569619147704</v>
      </c>
      <c r="CE305" s="186">
        <v>12.796751729316499</v>
      </c>
      <c r="CF305" s="186">
        <v>13.264831124531</v>
      </c>
      <c r="CG305" s="186">
        <v>13.5118433993942</v>
      </c>
      <c r="CH305" s="186">
        <v>13.2188407394121</v>
      </c>
      <c r="CI305" s="186">
        <v>10.5187575427012</v>
      </c>
      <c r="CJ305" s="186">
        <v>8.0056797408785396</v>
      </c>
      <c r="CK305" s="186">
        <v>4.9536291412088396</v>
      </c>
      <c r="CL305" s="186">
        <v>5.2097133197514598</v>
      </c>
      <c r="CM305" s="186">
        <v>6.7287124750934302</v>
      </c>
      <c r="CN305" s="186">
        <v>5.2604997807452598</v>
      </c>
      <c r="CO305" s="186">
        <v>4.87117856363834</v>
      </c>
      <c r="CP305" s="113">
        <v>133.109406567397</v>
      </c>
      <c r="CQ305" s="113">
        <v>137.69113503930299</v>
      </c>
      <c r="CR305" s="113">
        <v>141.22280260642501</v>
      </c>
      <c r="CS305" s="113">
        <v>136.64584344879501</v>
      </c>
      <c r="CT305" s="113">
        <v>129.410042318987</v>
      </c>
      <c r="CU305" s="113">
        <v>118.997152493542</v>
      </c>
      <c r="CV305" s="113">
        <v>113.44899388408101</v>
      </c>
      <c r="CW305" s="113">
        <v>110.178448916352</v>
      </c>
      <c r="CX305" s="113">
        <v>106.522661290051</v>
      </c>
      <c r="CY305" s="186">
        <v>1.3636586883930899</v>
      </c>
      <c r="CZ305" s="186">
        <v>1.10719067761921</v>
      </c>
      <c r="DA305" s="186">
        <v>0.87117616202191595</v>
      </c>
      <c r="DB305" s="186">
        <v>0.69363404898042302</v>
      </c>
      <c r="DC305" s="186">
        <v>0.56633272968712201</v>
      </c>
      <c r="DD305" s="186">
        <v>0.39883380300103599</v>
      </c>
      <c r="DE305" s="186">
        <v>0.24487951887958201</v>
      </c>
      <c r="DF305" s="186">
        <v>6.9616929890168502E-2</v>
      </c>
      <c r="DG305" s="186">
        <v>-0.187728347516086</v>
      </c>
      <c r="DH305" s="186">
        <v>5.5205086923890896</v>
      </c>
      <c r="DI305" s="186">
        <v>5.1950616160458702</v>
      </c>
      <c r="DJ305" s="186">
        <v>5.4472412481613404</v>
      </c>
      <c r="DK305" s="186">
        <v>5.6758837955261097</v>
      </c>
      <c r="DL305" s="186">
        <v>5.8725033952417203</v>
      </c>
      <c r="DM305" s="186">
        <v>5.9976031733408597</v>
      </c>
      <c r="DN305" s="186">
        <v>5.9041969876631102</v>
      </c>
      <c r="DO305" s="186">
        <v>5.3516788048673796</v>
      </c>
      <c r="DP305" s="186">
        <v>4.6767298550260898</v>
      </c>
      <c r="DQ305" s="187">
        <v>103.21569949120899</v>
      </c>
      <c r="DR305" s="187">
        <v>107.11030753830001</v>
      </c>
      <c r="DS305" s="187">
        <v>105.691768046448</v>
      </c>
      <c r="DT305" s="187">
        <v>106.69940730843101</v>
      </c>
      <c r="DU305" s="187">
        <v>106.372200933371</v>
      </c>
      <c r="DV305" s="187">
        <v>105.71204516900799</v>
      </c>
      <c r="DW305" s="187">
        <v>104.257935250347</v>
      </c>
      <c r="DX305" s="187">
        <v>108.125279401133</v>
      </c>
      <c r="DY305" s="187">
        <v>109.170750132896</v>
      </c>
      <c r="DZ305" s="113">
        <v>506</v>
      </c>
      <c r="EA305" s="113">
        <v>532</v>
      </c>
      <c r="EB305" s="113">
        <v>543</v>
      </c>
      <c r="EC305" s="113">
        <v>557</v>
      </c>
      <c r="ED305" s="113">
        <v>583</v>
      </c>
      <c r="EE305" s="113">
        <v>577</v>
      </c>
      <c r="EF305" s="113">
        <v>580</v>
      </c>
      <c r="EG305" s="113">
        <v>617</v>
      </c>
      <c r="EH305" s="113">
        <v>623</v>
      </c>
      <c r="EI305" s="112">
        <v>3015.3221343873502</v>
      </c>
      <c r="EJ305" s="112">
        <v>2140.2161654135298</v>
      </c>
      <c r="EK305" s="112">
        <v>2293.8692449355399</v>
      </c>
      <c r="EL305" s="112">
        <v>1605.1813285457799</v>
      </c>
      <c r="EM305" s="112">
        <v>1351.08576329331</v>
      </c>
      <c r="EN305" s="112">
        <v>1248.02079722704</v>
      </c>
      <c r="EO305" s="112">
        <v>1161.2344827586201</v>
      </c>
      <c r="EP305" s="112">
        <v>254.162074554295</v>
      </c>
      <c r="EQ305" s="114">
        <v>-542.19261637239197</v>
      </c>
    </row>
    <row r="306" spans="1:147" x14ac:dyDescent="0.25">
      <c r="A306" s="110" t="s">
        <v>126</v>
      </c>
      <c r="B306" s="110">
        <v>5503</v>
      </c>
      <c r="C306" s="110"/>
      <c r="D306" s="185">
        <v>80.948675566563395</v>
      </c>
      <c r="E306" s="185">
        <v>94.234861133266406</v>
      </c>
      <c r="F306" s="185">
        <v>122.050897689241</v>
      </c>
      <c r="G306" s="185">
        <v>456.08222087538297</v>
      </c>
      <c r="H306" s="185">
        <v>62.116642427069799</v>
      </c>
      <c r="I306" s="185">
        <v>779.38185245554803</v>
      </c>
      <c r="J306" s="185">
        <v>-1.30626068594093</v>
      </c>
      <c r="K306" s="185">
        <v>126.50284382241</v>
      </c>
      <c r="L306" s="185">
        <v>256.91696217390802</v>
      </c>
      <c r="M306" s="185">
        <v>6.3879191992704696</v>
      </c>
      <c r="N306" s="185">
        <v>10.005117026663999</v>
      </c>
      <c r="O306" s="185">
        <v>15.579332318321301</v>
      </c>
      <c r="P306" s="185">
        <v>16.2624679175739</v>
      </c>
      <c r="Q306" s="185">
        <v>4.0894425353039896</v>
      </c>
      <c r="R306" s="185">
        <v>27.4875381524256</v>
      </c>
      <c r="S306" s="185">
        <v>-0.47996904695592402</v>
      </c>
      <c r="T306" s="185">
        <v>6.0125565654539397</v>
      </c>
      <c r="U306" s="185">
        <v>16.735545065976599</v>
      </c>
      <c r="V306" s="186">
        <v>8.7808054114099594</v>
      </c>
      <c r="W306" s="186">
        <v>10.6621044844198</v>
      </c>
      <c r="X306" s="186">
        <v>14.0282473837557</v>
      </c>
      <c r="Y306" s="186">
        <v>5.7683296354009004</v>
      </c>
      <c r="Z306" s="186">
        <v>6.9543960731383603</v>
      </c>
      <c r="AA306" s="186">
        <v>12.913846360937701</v>
      </c>
      <c r="AB306" s="186">
        <v>27.4580966903624</v>
      </c>
      <c r="AC306" s="186">
        <v>5.0548152728072901</v>
      </c>
      <c r="AD306" s="186">
        <v>7.33901181397896</v>
      </c>
      <c r="AE306" s="186">
        <v>134.91496397845901</v>
      </c>
      <c r="AF306" s="186">
        <v>139.416888558919</v>
      </c>
      <c r="AG306" s="186">
        <v>112.92589856281801</v>
      </c>
      <c r="AH306" s="186">
        <v>107.800694600406</v>
      </c>
      <c r="AI306" s="186">
        <v>112.696248807133</v>
      </c>
      <c r="AJ306" s="186">
        <v>106.023801542862</v>
      </c>
      <c r="AK306" s="186">
        <v>107.49191178187399</v>
      </c>
      <c r="AL306" s="186">
        <v>107.410356674852</v>
      </c>
      <c r="AM306" s="186">
        <v>90.044600874222198</v>
      </c>
      <c r="AN306" s="186">
        <v>2.4134161619329602</v>
      </c>
      <c r="AO306" s="186">
        <v>2.21516199337497</v>
      </c>
      <c r="AP306" s="186">
        <v>2.0627641194977202</v>
      </c>
      <c r="AQ306" s="186">
        <v>1.23864760338613</v>
      </c>
      <c r="AR306" s="186">
        <v>1.3131447929419799</v>
      </c>
      <c r="AS306" s="186">
        <v>0.91577833532736896</v>
      </c>
      <c r="AT306" s="186">
        <v>0.70195733411006001</v>
      </c>
      <c r="AU306" s="186">
        <v>0.65926570022214404</v>
      </c>
      <c r="AV306" s="186">
        <v>0.7083997644608</v>
      </c>
      <c r="AW306" s="186">
        <v>9.8514003611827103</v>
      </c>
      <c r="AX306" s="186">
        <v>8.9315363222702899</v>
      </c>
      <c r="AY306" s="186">
        <v>7.6631836644160796</v>
      </c>
      <c r="AZ306" s="186">
        <v>6.6897185566448796</v>
      </c>
      <c r="BA306" s="186">
        <v>8.6113150476192306</v>
      </c>
      <c r="BB306" s="186">
        <v>6.1145060972957097</v>
      </c>
      <c r="BC306" s="186">
        <v>5.4827187023357</v>
      </c>
      <c r="BD306" s="186">
        <v>5.9718478145484797</v>
      </c>
      <c r="BE306" s="186">
        <v>5.5660876850476102</v>
      </c>
      <c r="BF306" s="187">
        <v>98.960844358146105</v>
      </c>
      <c r="BG306" s="187">
        <v>103.400576429973</v>
      </c>
      <c r="BH306" s="187">
        <v>111.08509371509599</v>
      </c>
      <c r="BI306" s="187">
        <v>112.121956139357</v>
      </c>
      <c r="BJ306" s="187">
        <v>96.891032579290197</v>
      </c>
      <c r="BK306" s="187">
        <v>128.681600251926</v>
      </c>
      <c r="BL306" s="187">
        <v>95.002184690598298</v>
      </c>
      <c r="BM306" s="187">
        <v>100.704915136686</v>
      </c>
      <c r="BN306" s="187">
        <v>113.47885565257199</v>
      </c>
      <c r="BO306" s="186">
        <v>65.151572030834302</v>
      </c>
      <c r="BP306" s="186">
        <v>68.830551279806599</v>
      </c>
      <c r="BQ306" s="186">
        <v>106.44880948009801</v>
      </c>
      <c r="BR306" s="186">
        <v>116.92939857827</v>
      </c>
      <c r="BS306" s="186">
        <v>130.976694007265</v>
      </c>
      <c r="BT306" s="186">
        <v>220.95162149081401</v>
      </c>
      <c r="BU306" s="186">
        <v>99.604704907187894</v>
      </c>
      <c r="BV306" s="186">
        <v>97.574578086859901</v>
      </c>
      <c r="BW306" s="186">
        <v>98.157796799567294</v>
      </c>
      <c r="BX306" s="186">
        <v>9.7009144882336198</v>
      </c>
      <c r="BY306" s="186">
        <v>8.2393165164159807</v>
      </c>
      <c r="BZ306" s="186">
        <v>9.7454712467919808</v>
      </c>
      <c r="CA306" s="186">
        <v>11.2429701219547</v>
      </c>
      <c r="CB306" s="186">
        <v>10.6946356564249</v>
      </c>
      <c r="CC306" s="186">
        <v>15.5810065364607</v>
      </c>
      <c r="CD306" s="186">
        <v>12.9400840513165</v>
      </c>
      <c r="CE306" s="186">
        <v>11.0636210195114</v>
      </c>
      <c r="CF306" s="186">
        <v>11.415453854906</v>
      </c>
      <c r="CG306" s="186">
        <v>16.316815207131501</v>
      </c>
      <c r="CH306" s="186">
        <v>12.537402876536101</v>
      </c>
      <c r="CI306" s="186">
        <v>10.226114741827599</v>
      </c>
      <c r="CJ306" s="186">
        <v>10.6633886994483</v>
      </c>
      <c r="CK306" s="186">
        <v>9.2170340103215302</v>
      </c>
      <c r="CL306" s="186">
        <v>10.1120170216026</v>
      </c>
      <c r="CM306" s="186">
        <v>15.1523559311809</v>
      </c>
      <c r="CN306" s="186">
        <v>13.3371504860624</v>
      </c>
      <c r="CO306" s="186">
        <v>13.317828360721</v>
      </c>
      <c r="CP306" s="113">
        <v>124.07806608633101</v>
      </c>
      <c r="CQ306" s="113">
        <v>131.22125964362399</v>
      </c>
      <c r="CR306" s="113">
        <v>128.92420961474701</v>
      </c>
      <c r="CS306" s="113">
        <v>124.690235150657</v>
      </c>
      <c r="CT306" s="113">
        <v>120.48039800718701</v>
      </c>
      <c r="CU306" s="113">
        <v>114.54288196712101</v>
      </c>
      <c r="CV306" s="113">
        <v>109.099354986991</v>
      </c>
      <c r="CW306" s="113">
        <v>108.09446497785299</v>
      </c>
      <c r="CX306" s="113">
        <v>104.111715203188</v>
      </c>
      <c r="CY306" s="186">
        <v>2.8198976393063302</v>
      </c>
      <c r="CZ306" s="186">
        <v>2.7079775004786502</v>
      </c>
      <c r="DA306" s="186">
        <v>2.4903915798212601</v>
      </c>
      <c r="DB306" s="186">
        <v>2.0789232462982299</v>
      </c>
      <c r="DC306" s="186">
        <v>1.8125413575998901</v>
      </c>
      <c r="DD306" s="186">
        <v>1.4917542232791701</v>
      </c>
      <c r="DE306" s="186">
        <v>1.2054611800835699</v>
      </c>
      <c r="DF306" s="186">
        <v>0.94586814803822505</v>
      </c>
      <c r="DG306" s="186">
        <v>0.84120605415572203</v>
      </c>
      <c r="DH306" s="186">
        <v>9.7266540836566708</v>
      </c>
      <c r="DI306" s="186">
        <v>9.8847671646273092</v>
      </c>
      <c r="DJ306" s="186">
        <v>9.5015612557206293</v>
      </c>
      <c r="DK306" s="186">
        <v>8.5980995392617707</v>
      </c>
      <c r="DL306" s="186">
        <v>8.2623425153863295</v>
      </c>
      <c r="DM306" s="186">
        <v>7.4698364630879404</v>
      </c>
      <c r="DN306" s="186">
        <v>6.8057225563499699</v>
      </c>
      <c r="DO306" s="186">
        <v>6.4870263280559897</v>
      </c>
      <c r="DP306" s="186">
        <v>6.2454668436895098</v>
      </c>
      <c r="DQ306" s="187">
        <v>102.87447543034</v>
      </c>
      <c r="DR306" s="187">
        <v>101.073937729015</v>
      </c>
      <c r="DS306" s="187">
        <v>102.811167364295</v>
      </c>
      <c r="DT306" s="187">
        <v>104.957999503583</v>
      </c>
      <c r="DU306" s="187">
        <v>104.43300836713399</v>
      </c>
      <c r="DV306" s="187">
        <v>110.62304750672</v>
      </c>
      <c r="DW306" s="187">
        <v>107.92122666602501</v>
      </c>
      <c r="DX306" s="187">
        <v>105.845265451947</v>
      </c>
      <c r="DY306" s="187">
        <v>106.395647802566</v>
      </c>
      <c r="DZ306" s="113">
        <v>1221</v>
      </c>
      <c r="EA306" s="113">
        <v>1226</v>
      </c>
      <c r="EB306" s="113">
        <v>1216</v>
      </c>
      <c r="EC306" s="113">
        <v>1252</v>
      </c>
      <c r="ED306" s="113">
        <v>1284</v>
      </c>
      <c r="EE306" s="113">
        <v>1298</v>
      </c>
      <c r="EF306" s="113">
        <v>1295</v>
      </c>
      <c r="EG306" s="113">
        <v>1349</v>
      </c>
      <c r="EH306" s="113">
        <v>1346</v>
      </c>
      <c r="EI306" s="112">
        <v>2774.9860769860802</v>
      </c>
      <c r="EJ306" s="112">
        <v>2792.0122349102799</v>
      </c>
      <c r="EK306" s="112">
        <v>2665.8733552631602</v>
      </c>
      <c r="EL306" s="112">
        <v>1886.7308306709299</v>
      </c>
      <c r="EM306" s="112">
        <v>1964.7445482866001</v>
      </c>
      <c r="EN306" s="112">
        <v>378.932973805855</v>
      </c>
      <c r="EO306" s="112">
        <v>2657.6061776061802</v>
      </c>
      <c r="EP306" s="112">
        <v>2479.3995552260899</v>
      </c>
      <c r="EQ306" s="114">
        <v>1817.54903417533</v>
      </c>
    </row>
    <row r="307" spans="1:147" x14ac:dyDescent="0.25">
      <c r="A307" s="110" t="s">
        <v>125</v>
      </c>
      <c r="B307" s="110">
        <v>5653</v>
      </c>
      <c r="C307" s="110"/>
      <c r="D307" s="185">
        <v>-61.738044850819897</v>
      </c>
      <c r="E307" s="185">
        <v>-7.9361563628237901</v>
      </c>
      <c r="F307" s="185">
        <v>72.088881287072496</v>
      </c>
      <c r="G307" s="185">
        <v>71.097392481955893</v>
      </c>
      <c r="H307" s="185">
        <v>-360.61032980336302</v>
      </c>
      <c r="I307" s="185">
        <v>519.370394573765</v>
      </c>
      <c r="J307" s="185">
        <v>212.531252445484</v>
      </c>
      <c r="K307" s="185">
        <v>52.355677309185097</v>
      </c>
      <c r="L307" s="185">
        <v>71.502251223890497</v>
      </c>
      <c r="M307" s="185">
        <v>-0.464206018778482</v>
      </c>
      <c r="N307" s="185">
        <v>-0.90869514942464102</v>
      </c>
      <c r="O307" s="185">
        <v>8.7292477214552502</v>
      </c>
      <c r="P307" s="185">
        <v>1.6476935148103999</v>
      </c>
      <c r="Q307" s="185">
        <v>-17.0934382551279</v>
      </c>
      <c r="R307" s="185">
        <v>1.48393477073955</v>
      </c>
      <c r="S307" s="185">
        <v>16.6334547364483</v>
      </c>
      <c r="T307" s="185">
        <v>1.8721017762521801</v>
      </c>
      <c r="U307" s="185">
        <v>0.75043606202877</v>
      </c>
      <c r="V307" s="186">
        <v>0.74284443338398298</v>
      </c>
      <c r="W307" s="186">
        <v>10.190689250827401</v>
      </c>
      <c r="X307" s="186">
        <v>11.7131278042111</v>
      </c>
      <c r="Y307" s="186">
        <v>2.3021041120033998</v>
      </c>
      <c r="Z307" s="186">
        <v>4.21652380424295</v>
      </c>
      <c r="AA307" s="186">
        <v>0.28918431440350001</v>
      </c>
      <c r="AB307" s="186">
        <v>8.5822033419053199</v>
      </c>
      <c r="AC307" s="186">
        <v>3.5158288068080301</v>
      </c>
      <c r="AD307" s="186">
        <v>1.2194216526603301</v>
      </c>
      <c r="AE307" s="186">
        <v>0</v>
      </c>
      <c r="AF307" s="186">
        <v>0</v>
      </c>
      <c r="AG307" s="186">
        <v>0</v>
      </c>
      <c r="AH307" s="186">
        <v>0</v>
      </c>
      <c r="AI307" s="186">
        <v>0</v>
      </c>
      <c r="AJ307" s="186">
        <v>0</v>
      </c>
      <c r="AK307" s="186">
        <v>0</v>
      </c>
      <c r="AL307" s="186">
        <v>0</v>
      </c>
      <c r="AM307" s="186">
        <v>0</v>
      </c>
      <c r="AN307" s="186">
        <v>-0.30257079758211602</v>
      </c>
      <c r="AO307" s="186">
        <v>-0.16004271236009901</v>
      </c>
      <c r="AP307" s="186">
        <v>-0.21437692137334899</v>
      </c>
      <c r="AQ307" s="186">
        <v>-0.18927009853006299</v>
      </c>
      <c r="AR307" s="186">
        <v>-0.32307090702668601</v>
      </c>
      <c r="AS307" s="186">
        <v>-0.37633639783896899</v>
      </c>
      <c r="AT307" s="186">
        <v>-0.80274047729149001</v>
      </c>
      <c r="AU307" s="186">
        <v>-0.32105444028748498</v>
      </c>
      <c r="AV307" s="186">
        <v>-0.38032541879644699</v>
      </c>
      <c r="AW307" s="186">
        <v>0.77018423921230506</v>
      </c>
      <c r="AX307" s="186">
        <v>1.5141431771528799</v>
      </c>
      <c r="AY307" s="186">
        <v>2.0426849295716498</v>
      </c>
      <c r="AZ307" s="186">
        <v>2.1905752093705999</v>
      </c>
      <c r="BA307" s="186">
        <v>1.9482853826621001</v>
      </c>
      <c r="BB307" s="186">
        <v>1.61743799119672</v>
      </c>
      <c r="BC307" s="186">
        <v>0.45548893391092898</v>
      </c>
      <c r="BD307" s="186">
        <v>1.2199463732492499</v>
      </c>
      <c r="BE307" s="186">
        <v>0.91521836123116196</v>
      </c>
      <c r="BF307" s="187">
        <v>98.486314791526894</v>
      </c>
      <c r="BG307" s="187">
        <v>97.482146378764696</v>
      </c>
      <c r="BH307" s="187">
        <v>106.920062192816</v>
      </c>
      <c r="BI307" s="187">
        <v>99.273175371273297</v>
      </c>
      <c r="BJ307" s="187">
        <v>83.776787761138493</v>
      </c>
      <c r="BK307" s="187">
        <v>99.492752893020693</v>
      </c>
      <c r="BL307" s="187">
        <v>118.168713328198</v>
      </c>
      <c r="BM307" s="187">
        <v>100.33219438296</v>
      </c>
      <c r="BN307" s="187">
        <v>99.457847484269806</v>
      </c>
      <c r="BO307" s="186">
        <v>435.35992205232998</v>
      </c>
      <c r="BP307" s="186">
        <v>70.888623213096295</v>
      </c>
      <c r="BQ307" s="186">
        <v>75.021631599762202</v>
      </c>
      <c r="BR307" s="186">
        <v>47.640439769595702</v>
      </c>
      <c r="BS307" s="186">
        <v>-20.964424051759</v>
      </c>
      <c r="BT307" s="186">
        <v>-14.660277944271099</v>
      </c>
      <c r="BU307" s="186">
        <v>74.383443207382797</v>
      </c>
      <c r="BV307" s="186">
        <v>71.771750396237493</v>
      </c>
      <c r="BW307" s="186">
        <v>71.821343040022896</v>
      </c>
      <c r="BX307" s="186">
        <v>7.6538720403773599</v>
      </c>
      <c r="BY307" s="186">
        <v>2.87767193568141</v>
      </c>
      <c r="BZ307" s="186">
        <v>4.6819972083641703</v>
      </c>
      <c r="CA307" s="186">
        <v>3.0800633221069802</v>
      </c>
      <c r="CB307" s="186">
        <v>-1.3316457295042201</v>
      </c>
      <c r="CC307" s="186">
        <v>-0.89859515053442296</v>
      </c>
      <c r="CD307" s="186">
        <v>4.2635979460169597</v>
      </c>
      <c r="CE307" s="186">
        <v>2.9926246513183199</v>
      </c>
      <c r="CF307" s="186">
        <v>2.7005180901351098</v>
      </c>
      <c r="CG307" s="186">
        <v>2.2583418131842499</v>
      </c>
      <c r="CH307" s="186">
        <v>4.2055879894526997</v>
      </c>
      <c r="CI307" s="186">
        <v>6.1618872439041796</v>
      </c>
      <c r="CJ307" s="186">
        <v>6.2535360397412596</v>
      </c>
      <c r="CK307" s="186">
        <v>5.9675760084557199</v>
      </c>
      <c r="CL307" s="186">
        <v>5.7948565459711299</v>
      </c>
      <c r="CM307" s="186">
        <v>5.7116375728258904</v>
      </c>
      <c r="CN307" s="186">
        <v>4.1834899682560804</v>
      </c>
      <c r="CO307" s="186">
        <v>3.8170101770921798</v>
      </c>
      <c r="CP307" s="113">
        <v>9.0656512182387008</v>
      </c>
      <c r="CQ307" s="113">
        <v>4.7134577068264996</v>
      </c>
      <c r="CR307" s="113">
        <v>0</v>
      </c>
      <c r="CS307" s="113">
        <v>0</v>
      </c>
      <c r="CT307" s="113">
        <v>0</v>
      </c>
      <c r="CU307" s="113">
        <v>0</v>
      </c>
      <c r="CV307" s="113">
        <v>0</v>
      </c>
      <c r="CW307" s="113">
        <v>0</v>
      </c>
      <c r="CX307" s="113">
        <v>0</v>
      </c>
      <c r="CY307" s="186">
        <v>0.33892793783425501</v>
      </c>
      <c r="CZ307" s="186">
        <v>-2.8501100388753201E-2</v>
      </c>
      <c r="DA307" s="186">
        <v>-0.14779137564426501</v>
      </c>
      <c r="DB307" s="186">
        <v>-0.21562769027200501</v>
      </c>
      <c r="DC307" s="186">
        <v>-0.23635889911667601</v>
      </c>
      <c r="DD307" s="186">
        <v>-0.25349164220567699</v>
      </c>
      <c r="DE307" s="186">
        <v>-0.430915352808736</v>
      </c>
      <c r="DF307" s="186">
        <v>-0.44721403136646398</v>
      </c>
      <c r="DG307" s="186">
        <v>-0.473415679475233</v>
      </c>
      <c r="DH307" s="186">
        <v>2.0470011089807199</v>
      </c>
      <c r="DI307" s="186">
        <v>1.8117414335564599</v>
      </c>
      <c r="DJ307" s="186">
        <v>1.2277975662157501</v>
      </c>
      <c r="DK307" s="186">
        <v>1.45294362574597</v>
      </c>
      <c r="DL307" s="186">
        <v>1.70311771473008</v>
      </c>
      <c r="DM307" s="186">
        <v>1.86257610827127</v>
      </c>
      <c r="DN307" s="186">
        <v>1.50714802459333</v>
      </c>
      <c r="DO307" s="186">
        <v>1.35464714777633</v>
      </c>
      <c r="DP307" s="186">
        <v>1.1211541924137201</v>
      </c>
      <c r="DQ307" s="187">
        <v>106.321672820297</v>
      </c>
      <c r="DR307" s="187">
        <v>101.04830482420201</v>
      </c>
      <c r="DS307" s="187">
        <v>103.419469902015</v>
      </c>
      <c r="DT307" s="187">
        <v>101.431700341967</v>
      </c>
      <c r="DU307" s="187">
        <v>96.832490759153998</v>
      </c>
      <c r="DV307" s="187">
        <v>97.073559417547997</v>
      </c>
      <c r="DW307" s="187">
        <v>102.380903297852</v>
      </c>
      <c r="DX307" s="187">
        <v>101.205113523815</v>
      </c>
      <c r="DY307" s="187">
        <v>101.118316216517</v>
      </c>
      <c r="DZ307" s="113">
        <v>829</v>
      </c>
      <c r="EA307" s="113">
        <v>825</v>
      </c>
      <c r="EB307" s="113">
        <v>821</v>
      </c>
      <c r="EC307" s="113">
        <v>841</v>
      </c>
      <c r="ED307" s="113">
        <v>884</v>
      </c>
      <c r="EE307" s="113">
        <v>886</v>
      </c>
      <c r="EF307" s="113">
        <v>883</v>
      </c>
      <c r="EG307" s="113">
        <v>870</v>
      </c>
      <c r="EH307" s="113">
        <v>894</v>
      </c>
      <c r="EI307" s="112">
        <v>-3814.5778045838401</v>
      </c>
      <c r="EJ307" s="112">
        <v>-3199.5624242424201</v>
      </c>
      <c r="EK307" s="112">
        <v>-3027.8380024360499</v>
      </c>
      <c r="EL307" s="112">
        <v>-2920.7098692033301</v>
      </c>
      <c r="EM307" s="112">
        <v>-1770.6233031674201</v>
      </c>
      <c r="EN307" s="112">
        <v>-1829.6410835214399</v>
      </c>
      <c r="EO307" s="112">
        <v>-2572.2819932049802</v>
      </c>
      <c r="EP307" s="112">
        <v>-2509.7333333333299</v>
      </c>
      <c r="EQ307" s="114">
        <v>-2421.51789709172</v>
      </c>
    </row>
    <row r="308" spans="1:147" x14ac:dyDescent="0.25">
      <c r="A308" s="110" t="s">
        <v>124</v>
      </c>
      <c r="B308" s="110">
        <v>5937</v>
      </c>
      <c r="C308" s="110"/>
      <c r="D308" s="185">
        <v>5.7903575066700403</v>
      </c>
      <c r="E308" s="185">
        <v>203.209281557932</v>
      </c>
      <c r="F308" s="185">
        <v>100</v>
      </c>
      <c r="G308" s="185">
        <v>100</v>
      </c>
      <c r="H308" s="185">
        <v>67.185078094498294</v>
      </c>
      <c r="I308" s="185">
        <v>-758.55970287836601</v>
      </c>
      <c r="J308" s="185">
        <v>-23.179796566199101</v>
      </c>
      <c r="K308" s="185">
        <v>223.21427368421001</v>
      </c>
      <c r="L308" s="185">
        <v>3515.9080412582698</v>
      </c>
      <c r="M308" s="185">
        <v>4.9723555057602802</v>
      </c>
      <c r="N308" s="185">
        <v>21.784304339997998</v>
      </c>
      <c r="O308" s="185">
        <v>0.93568426438395502</v>
      </c>
      <c r="P308" s="185">
        <v>7.7863136357771499</v>
      </c>
      <c r="Q308" s="185">
        <v>9.9107470004392795</v>
      </c>
      <c r="R308" s="185">
        <v>-4.3473263432140099</v>
      </c>
      <c r="S308" s="185">
        <v>-3.6901120421479501</v>
      </c>
      <c r="T308" s="185">
        <v>10.4805850290913</v>
      </c>
      <c r="U308" s="185">
        <v>11.3226068734837</v>
      </c>
      <c r="V308" s="186">
        <v>62.214923239624902</v>
      </c>
      <c r="W308" s="186">
        <v>12.0538220385335</v>
      </c>
      <c r="X308" s="186">
        <v>2.5084266235434902</v>
      </c>
      <c r="Y308" s="186">
        <v>0</v>
      </c>
      <c r="Z308" s="186">
        <v>14.0702521977537</v>
      </c>
      <c r="AA308" s="186">
        <v>0.54623183515414997</v>
      </c>
      <c r="AB308" s="186">
        <v>13.8864629936564</v>
      </c>
      <c r="AC308" s="186">
        <v>4.9836527795310896</v>
      </c>
      <c r="AD308" s="186">
        <v>0.36184690806394199</v>
      </c>
      <c r="AE308" s="186">
        <v>192.45809300681799</v>
      </c>
      <c r="AF308" s="186">
        <v>170.38541246169501</v>
      </c>
      <c r="AG308" s="186">
        <v>178.49264966567799</v>
      </c>
      <c r="AH308" s="186">
        <v>154.01414206186601</v>
      </c>
      <c r="AI308" s="186">
        <v>149.80082462115001</v>
      </c>
      <c r="AJ308" s="186">
        <v>154.95762770940399</v>
      </c>
      <c r="AK308" s="186">
        <v>179.37127249490101</v>
      </c>
      <c r="AL308" s="186">
        <v>161.32174065288299</v>
      </c>
      <c r="AM308" s="186">
        <v>132.16348632502201</v>
      </c>
      <c r="AN308" s="186">
        <v>-7.0440965107281404</v>
      </c>
      <c r="AO308" s="186">
        <v>-1.4537213129205999</v>
      </c>
      <c r="AP308" s="186">
        <v>-1.19663668449623</v>
      </c>
      <c r="AQ308" s="186">
        <v>-1.53511752845806</v>
      </c>
      <c r="AR308" s="186">
        <v>-1.8317624591319599</v>
      </c>
      <c r="AS308" s="186">
        <v>-2.0544635619160601</v>
      </c>
      <c r="AT308" s="186">
        <v>-2.3903843306802099</v>
      </c>
      <c r="AU308" s="186">
        <v>-2.8818329913912102</v>
      </c>
      <c r="AV308" s="186">
        <v>-2.6819175081122202</v>
      </c>
      <c r="AW308" s="186">
        <v>-2.5023607429575301</v>
      </c>
      <c r="AX308" s="186">
        <v>7.3372986732224099</v>
      </c>
      <c r="AY308" s="186">
        <v>7.5527739568383696</v>
      </c>
      <c r="AZ308" s="186">
        <v>6.15534927263647</v>
      </c>
      <c r="BA308" s="186">
        <v>5.3148097730948702</v>
      </c>
      <c r="BB308" s="186">
        <v>4.9739823375975396</v>
      </c>
      <c r="BC308" s="186">
        <v>4.7693023311029901</v>
      </c>
      <c r="BD308" s="186">
        <v>5.1462623759327597</v>
      </c>
      <c r="BE308" s="186">
        <v>4.0372084033132101</v>
      </c>
      <c r="BF308" s="187">
        <v>100.432434177809</v>
      </c>
      <c r="BG308" s="187">
        <v>114.93373780707</v>
      </c>
      <c r="BH308" s="187">
        <v>92.752536280538806</v>
      </c>
      <c r="BI308" s="187">
        <v>100.09591040572001</v>
      </c>
      <c r="BJ308" s="187">
        <v>102.842704891008</v>
      </c>
      <c r="BK308" s="187">
        <v>89.786095032333705</v>
      </c>
      <c r="BL308" s="187">
        <v>90.212208562140205</v>
      </c>
      <c r="BM308" s="187">
        <v>102.514219697537</v>
      </c>
      <c r="BN308" s="187">
        <v>104.82570895340599</v>
      </c>
      <c r="BO308" s="186">
        <v>9.2498031561011604</v>
      </c>
      <c r="BP308" s="186">
        <v>7.3522112966806699</v>
      </c>
      <c r="BQ308" s="186">
        <v>8.0075621554759397</v>
      </c>
      <c r="BR308" s="186">
        <v>15.752497441578701</v>
      </c>
      <c r="BS308" s="186">
        <v>46.257081695273499</v>
      </c>
      <c r="BT308" s="186">
        <v>161.02772092035099</v>
      </c>
      <c r="BU308" s="186">
        <v>41.1423600843194</v>
      </c>
      <c r="BV308" s="186">
        <v>59.335837916529997</v>
      </c>
      <c r="BW308" s="186">
        <v>76.126079262895999</v>
      </c>
      <c r="BX308" s="186">
        <v>5.0040622311537497</v>
      </c>
      <c r="BY308" s="186">
        <v>4.5174476549175999</v>
      </c>
      <c r="BZ308" s="186">
        <v>4.2787395706927303</v>
      </c>
      <c r="CA308" s="186">
        <v>7.9293417240930397</v>
      </c>
      <c r="CB308" s="186">
        <v>9.2523057994865194</v>
      </c>
      <c r="CC308" s="186">
        <v>7.2690414421555998</v>
      </c>
      <c r="CD308" s="186">
        <v>2.2856235776218199</v>
      </c>
      <c r="CE308" s="186">
        <v>4.23770395271855</v>
      </c>
      <c r="CF308" s="186">
        <v>5.2448746725120303</v>
      </c>
      <c r="CG308" s="186">
        <v>43.818546163451003</v>
      </c>
      <c r="CH308" s="186">
        <v>44.489945981717099</v>
      </c>
      <c r="CI308" s="186">
        <v>42.221771365315099</v>
      </c>
      <c r="CJ308" s="186">
        <v>41.8738938831615</v>
      </c>
      <c r="CK308" s="186">
        <v>27.282491973260999</v>
      </c>
      <c r="CL308" s="186">
        <v>5.8797498124490302</v>
      </c>
      <c r="CM308" s="186">
        <v>6.6749044576157104</v>
      </c>
      <c r="CN308" s="186">
        <v>7.07842491306958</v>
      </c>
      <c r="CO308" s="186">
        <v>6.91182897471771</v>
      </c>
      <c r="CP308" s="113">
        <v>63.070409347677</v>
      </c>
      <c r="CQ308" s="113">
        <v>99.843049635397804</v>
      </c>
      <c r="CR308" s="113">
        <v>136.065176534138</v>
      </c>
      <c r="CS308" s="113">
        <v>166.09453089134399</v>
      </c>
      <c r="CT308" s="113">
        <v>167.91226647502199</v>
      </c>
      <c r="CU308" s="113">
        <v>160.99137460879601</v>
      </c>
      <c r="CV308" s="113">
        <v>162.78749726086099</v>
      </c>
      <c r="CW308" s="113">
        <v>159.702693762042</v>
      </c>
      <c r="CX308" s="113">
        <v>154.227603484811</v>
      </c>
      <c r="CY308" s="186">
        <v>-3.8218503372600101</v>
      </c>
      <c r="CZ308" s="186">
        <v>-3.29146155615476</v>
      </c>
      <c r="DA308" s="186">
        <v>-2.98902088098701</v>
      </c>
      <c r="DB308" s="186">
        <v>-2.6906067898148298</v>
      </c>
      <c r="DC308" s="186">
        <v>-2.5132033755409902</v>
      </c>
      <c r="DD308" s="186">
        <v>-1.62442523456732</v>
      </c>
      <c r="DE308" s="186">
        <v>-1.8086164959642801</v>
      </c>
      <c r="DF308" s="186">
        <v>-2.1412481712822302</v>
      </c>
      <c r="DG308" s="186">
        <v>-2.3869241152707201</v>
      </c>
      <c r="DH308" s="186">
        <v>-1.07904708244809</v>
      </c>
      <c r="DI308" s="186">
        <v>1.2057236976977499</v>
      </c>
      <c r="DJ308" s="186">
        <v>3.0470136258438498</v>
      </c>
      <c r="DK308" s="186">
        <v>4.2724725956313598</v>
      </c>
      <c r="DL308" s="186">
        <v>4.9106193671297804</v>
      </c>
      <c r="DM308" s="186">
        <v>6.2265161057633698</v>
      </c>
      <c r="DN308" s="186">
        <v>5.7232240680477702</v>
      </c>
      <c r="DO308" s="186">
        <v>5.2789415441106202</v>
      </c>
      <c r="DP308" s="186">
        <v>4.8139781432237196</v>
      </c>
      <c r="DQ308" s="187">
        <v>102.31357489636</v>
      </c>
      <c r="DR308" s="187">
        <v>100.020266507546</v>
      </c>
      <c r="DS308" s="187">
        <v>98.273052622673404</v>
      </c>
      <c r="DT308" s="187">
        <v>100.97569006428</v>
      </c>
      <c r="DU308" s="187">
        <v>101.862539271828</v>
      </c>
      <c r="DV308" s="187">
        <v>99.421466587165099</v>
      </c>
      <c r="DW308" s="187">
        <v>95.015291630796895</v>
      </c>
      <c r="DX308" s="187">
        <v>96.915672520243206</v>
      </c>
      <c r="DY308" s="187">
        <v>98.081498826214201</v>
      </c>
      <c r="DZ308" s="113">
        <v>129</v>
      </c>
      <c r="EA308" s="113">
        <v>137</v>
      </c>
      <c r="EB308" s="113">
        <v>135</v>
      </c>
      <c r="EC308" s="113">
        <v>134</v>
      </c>
      <c r="ED308" s="113">
        <v>122</v>
      </c>
      <c r="EE308" s="113">
        <v>132</v>
      </c>
      <c r="EF308" s="113">
        <v>135</v>
      </c>
      <c r="EG308" s="113">
        <v>138</v>
      </c>
      <c r="EH308" s="113">
        <v>140</v>
      </c>
      <c r="EI308" s="112">
        <v>2850.2480620155002</v>
      </c>
      <c r="EJ308" s="112">
        <v>1980.22627737226</v>
      </c>
      <c r="EK308" s="112">
        <v>1866.9185185185199</v>
      </c>
      <c r="EL308" s="112">
        <v>1597.19402985075</v>
      </c>
      <c r="EM308" s="112">
        <v>1788.7786885245901</v>
      </c>
      <c r="EN308" s="112">
        <v>1861.7348484848501</v>
      </c>
      <c r="EO308" s="112">
        <v>2413.75555555556</v>
      </c>
      <c r="EP308" s="112">
        <v>2169.4347826087001</v>
      </c>
      <c r="EQ308" s="114">
        <v>1718.1571428571399</v>
      </c>
    </row>
    <row r="309" spans="1:147" x14ac:dyDescent="0.25">
      <c r="A309" s="110" t="s">
        <v>123</v>
      </c>
      <c r="B309" s="110">
        <v>5766</v>
      </c>
      <c r="C309" s="110"/>
      <c r="D309" s="185">
        <v>964.69955050863598</v>
      </c>
      <c r="E309" s="185">
        <v>100</v>
      </c>
      <c r="F309" s="185">
        <v>100</v>
      </c>
      <c r="G309" s="185">
        <v>15.9166667769199</v>
      </c>
      <c r="H309" s="185">
        <v>188.662095420459</v>
      </c>
      <c r="I309" s="185">
        <v>100</v>
      </c>
      <c r="J309" s="185">
        <v>1504.2389086595499</v>
      </c>
      <c r="K309" s="185">
        <v>50.0779335106971</v>
      </c>
      <c r="L309" s="185">
        <v>22.134071856369101</v>
      </c>
      <c r="M309" s="185">
        <v>6.9455941516523403</v>
      </c>
      <c r="N309" s="185">
        <v>10.3550007379531</v>
      </c>
      <c r="O309" s="185">
        <v>7.0412941586551003</v>
      </c>
      <c r="P309" s="185">
        <v>6.0624045697878701</v>
      </c>
      <c r="Q309" s="185">
        <v>57.980214559278799</v>
      </c>
      <c r="R309" s="185">
        <v>5.0447985689850903</v>
      </c>
      <c r="S309" s="185">
        <v>12.65341230272</v>
      </c>
      <c r="T309" s="185">
        <v>16.284974041812099</v>
      </c>
      <c r="U309" s="185">
        <v>9.2770304664609906</v>
      </c>
      <c r="V309" s="186">
        <v>1.9576356659133201</v>
      </c>
      <c r="W309" s="186">
        <v>0</v>
      </c>
      <c r="X309" s="186">
        <v>0</v>
      </c>
      <c r="Y309" s="186">
        <v>36.823545653989399</v>
      </c>
      <c r="Z309" s="186">
        <v>43.611889965135099</v>
      </c>
      <c r="AA309" s="186">
        <v>0</v>
      </c>
      <c r="AB309" s="186">
        <v>0.95385397598839505</v>
      </c>
      <c r="AC309" s="186">
        <v>27.9773878140481</v>
      </c>
      <c r="AD309" s="186">
        <v>32.6465809161027</v>
      </c>
      <c r="AE309" s="186">
        <v>12.1159268229814</v>
      </c>
      <c r="AF309" s="186">
        <v>11.219042335421401</v>
      </c>
      <c r="AG309" s="186">
        <v>11.139264254260899</v>
      </c>
      <c r="AH309" s="186">
        <v>67.693515899031595</v>
      </c>
      <c r="AI309" s="186">
        <v>28.6121200270453</v>
      </c>
      <c r="AJ309" s="186">
        <v>58.482259847868001</v>
      </c>
      <c r="AK309" s="186">
        <v>55.330463237265299</v>
      </c>
      <c r="AL309" s="186">
        <v>40.982041746196799</v>
      </c>
      <c r="AM309" s="186">
        <v>39.681658598568198</v>
      </c>
      <c r="AN309" s="186">
        <v>-0.16342136967884299</v>
      </c>
      <c r="AO309" s="186">
        <v>-0.30751697122552102</v>
      </c>
      <c r="AP309" s="186">
        <v>-3.5501741242886103E-2</v>
      </c>
      <c r="AQ309" s="186">
        <v>-6.8327337735240898E-2</v>
      </c>
      <c r="AR309" s="186">
        <v>-0.24167790923436799</v>
      </c>
      <c r="AS309" s="186">
        <v>0.12238475000027101</v>
      </c>
      <c r="AT309" s="186">
        <v>-5.87964752130027E-2</v>
      </c>
      <c r="AU309" s="186">
        <v>-0.201823634375769</v>
      </c>
      <c r="AV309" s="186">
        <v>-0.61225401243106703</v>
      </c>
      <c r="AW309" s="186">
        <v>4.3843093637832604</v>
      </c>
      <c r="AX309" s="186">
        <v>3.4275371709950799</v>
      </c>
      <c r="AY309" s="186">
        <v>6.3085011240530298</v>
      </c>
      <c r="AZ309" s="186">
        <v>5.0881380495314401</v>
      </c>
      <c r="BA309" s="186">
        <v>13.0861901278177</v>
      </c>
      <c r="BB309" s="186">
        <v>2.2725932802952702</v>
      </c>
      <c r="BC309" s="186">
        <v>2.0366764336825298</v>
      </c>
      <c r="BD309" s="186">
        <v>1.7842291961332499</v>
      </c>
      <c r="BE309" s="186">
        <v>8.5303999458259696</v>
      </c>
      <c r="BF309" s="187">
        <v>102.456746671171</v>
      </c>
      <c r="BG309" s="187">
        <v>107.089248141596</v>
      </c>
      <c r="BH309" s="187">
        <v>100.70221352981</v>
      </c>
      <c r="BI309" s="187">
        <v>100.91419120090499</v>
      </c>
      <c r="BJ309" s="187">
        <v>180.67613451158201</v>
      </c>
      <c r="BK309" s="187">
        <v>102.980881401372</v>
      </c>
      <c r="BL309" s="187">
        <v>111.80420338269001</v>
      </c>
      <c r="BM309" s="187">
        <v>116.68468993770099</v>
      </c>
      <c r="BN309" s="187">
        <v>100.134544936944</v>
      </c>
      <c r="BO309" s="186">
        <v>42.487171192355099</v>
      </c>
      <c r="BP309" s="186">
        <v>61.0305164245298</v>
      </c>
      <c r="BQ309" s="186">
        <v>114.0336600012</v>
      </c>
      <c r="BR309" s="186">
        <v>136.03053784358301</v>
      </c>
      <c r="BS309" s="186">
        <v>150.31332845730901</v>
      </c>
      <c r="BT309" s="186">
        <v>150.06976211889</v>
      </c>
      <c r="BU309" s="186">
        <v>151.790484279823</v>
      </c>
      <c r="BV309" s="186">
        <v>120.381215285875</v>
      </c>
      <c r="BW309" s="186">
        <v>114.96816747379999</v>
      </c>
      <c r="BX309" s="186">
        <v>8.0302352962277901</v>
      </c>
      <c r="BY309" s="186">
        <v>10.253595461250001</v>
      </c>
      <c r="BZ309" s="186">
        <v>8.7376440081140601</v>
      </c>
      <c r="CA309" s="186">
        <v>9.1032097531049097</v>
      </c>
      <c r="CB309" s="186">
        <v>25.763604088352199</v>
      </c>
      <c r="CC309" s="186">
        <v>25.1321711330745</v>
      </c>
      <c r="CD309" s="186">
        <v>25.364294020515999</v>
      </c>
      <c r="CE309" s="186">
        <v>26.632579964059399</v>
      </c>
      <c r="CF309" s="186">
        <v>26.656250586125399</v>
      </c>
      <c r="CG309" s="186">
        <v>18.694212958474701</v>
      </c>
      <c r="CH309" s="186">
        <v>17.417342990834602</v>
      </c>
      <c r="CI309" s="186">
        <v>9.63130265373856</v>
      </c>
      <c r="CJ309" s="186">
        <v>11.351630310343801</v>
      </c>
      <c r="CK309" s="186">
        <v>21.690277613644199</v>
      </c>
      <c r="CL309" s="186">
        <v>21.031762034740002</v>
      </c>
      <c r="CM309" s="186">
        <v>21.022403281830002</v>
      </c>
      <c r="CN309" s="186">
        <v>25.5792645033752</v>
      </c>
      <c r="CO309" s="186">
        <v>24.754853290270098</v>
      </c>
      <c r="CP309" s="113">
        <v>51.056974984437304</v>
      </c>
      <c r="CQ309" s="113">
        <v>37.799260734621299</v>
      </c>
      <c r="CR309" s="113">
        <v>22.998487752093499</v>
      </c>
      <c r="CS309" s="113">
        <v>22.8349673146176</v>
      </c>
      <c r="CT309" s="113">
        <v>26.448721932405299</v>
      </c>
      <c r="CU309" s="113">
        <v>34.018171391603502</v>
      </c>
      <c r="CV309" s="113">
        <v>41.308440425486502</v>
      </c>
      <c r="CW309" s="113">
        <v>45.980702512433098</v>
      </c>
      <c r="CX309" s="113">
        <v>41.746071835707298</v>
      </c>
      <c r="CY309" s="186">
        <v>0.82302038269150801</v>
      </c>
      <c r="CZ309" s="186">
        <v>0.47285217450717498</v>
      </c>
      <c r="DA309" s="186">
        <v>0.146397660965604</v>
      </c>
      <c r="DB309" s="186">
        <v>-7.6542704374447101E-2</v>
      </c>
      <c r="DC309" s="186">
        <v>-0.17938629911033699</v>
      </c>
      <c r="DD309" s="186">
        <v>-0.131001353455104</v>
      </c>
      <c r="DE309" s="186">
        <v>-9.0416886366608898E-2</v>
      </c>
      <c r="DF309" s="186">
        <v>-0.118713188679285</v>
      </c>
      <c r="DG309" s="186">
        <v>-0.210433015913774</v>
      </c>
      <c r="DH309" s="186">
        <v>6.2288049503555403</v>
      </c>
      <c r="DI309" s="186">
        <v>5.9855200656664103</v>
      </c>
      <c r="DJ309" s="186">
        <v>5.22891204162935</v>
      </c>
      <c r="DK309" s="186">
        <v>4.8024867157994402</v>
      </c>
      <c r="DL309" s="186">
        <v>7.7874368053372596</v>
      </c>
      <c r="DM309" s="186">
        <v>7.3755747112357897</v>
      </c>
      <c r="DN309" s="186">
        <v>7.0949727494996697</v>
      </c>
      <c r="DO309" s="186">
        <v>6.2798152167029402</v>
      </c>
      <c r="DP309" s="186">
        <v>6.8379486742428304</v>
      </c>
      <c r="DQ309" s="187">
        <v>102.69518451829001</v>
      </c>
      <c r="DR309" s="187">
        <v>104.976877738946</v>
      </c>
      <c r="DS309" s="187">
        <v>103.793797856924</v>
      </c>
      <c r="DT309" s="187">
        <v>104.410487268723</v>
      </c>
      <c r="DU309" s="187">
        <v>121.649737317975</v>
      </c>
      <c r="DV309" s="187">
        <v>121.39693158695999</v>
      </c>
      <c r="DW309" s="187">
        <v>122.21786966788</v>
      </c>
      <c r="DX309" s="187">
        <v>125.366778624292</v>
      </c>
      <c r="DY309" s="187">
        <v>124.390283758737</v>
      </c>
      <c r="DZ309" s="113">
        <v>541</v>
      </c>
      <c r="EA309" s="113">
        <v>516</v>
      </c>
      <c r="EB309" s="113">
        <v>538</v>
      </c>
      <c r="EC309" s="113">
        <v>556</v>
      </c>
      <c r="ED309" s="113">
        <v>574</v>
      </c>
      <c r="EE309" s="113">
        <v>584</v>
      </c>
      <c r="EF309" s="113">
        <v>576</v>
      </c>
      <c r="EG309" s="113">
        <v>584</v>
      </c>
      <c r="EH309" s="113">
        <v>591</v>
      </c>
      <c r="EI309" s="112">
        <v>-3755.3604436229198</v>
      </c>
      <c r="EJ309" s="112">
        <v>-4314.2577519379802</v>
      </c>
      <c r="EK309" s="112">
        <v>-4396.0390334572503</v>
      </c>
      <c r="EL309" s="112">
        <v>-3192.2535971223001</v>
      </c>
      <c r="EM309" s="112">
        <v>-4846.5679442508699</v>
      </c>
      <c r="EN309" s="112">
        <v>-4912.2243150684899</v>
      </c>
      <c r="EO309" s="112">
        <v>-5390.1354166666697</v>
      </c>
      <c r="EP309" s="112">
        <v>-4735.5787671232902</v>
      </c>
      <c r="EQ309" s="114">
        <v>-3519.8189509306299</v>
      </c>
    </row>
    <row r="310" spans="1:147" x14ac:dyDescent="0.25">
      <c r="A310" s="110" t="s">
        <v>122</v>
      </c>
      <c r="B310" s="110">
        <v>5803</v>
      </c>
      <c r="C310" s="110"/>
      <c r="D310" s="185">
        <v>391.58761193303502</v>
      </c>
      <c r="E310" s="185">
        <v>970.12167114109195</v>
      </c>
      <c r="F310" s="185">
        <v>1919.08212560386</v>
      </c>
      <c r="G310" s="185">
        <v>188.05620509741999</v>
      </c>
      <c r="H310" s="185">
        <v>23.472295918629399</v>
      </c>
      <c r="I310" s="185">
        <v>35.030693822137003</v>
      </c>
      <c r="J310" s="185">
        <v>100</v>
      </c>
      <c r="K310" s="185">
        <v>873.02779555281495</v>
      </c>
      <c r="L310" s="185">
        <v>2661.20717144438</v>
      </c>
      <c r="M310" s="185">
        <v>16.101169215007101</v>
      </c>
      <c r="N310" s="185">
        <v>34.4256456606604</v>
      </c>
      <c r="O310" s="185">
        <v>15.5748383854999</v>
      </c>
      <c r="P310" s="185">
        <v>18.083469921014299</v>
      </c>
      <c r="Q310" s="185">
        <v>10.138768741175699</v>
      </c>
      <c r="R310" s="185">
        <v>10.0647370602968</v>
      </c>
      <c r="S310" s="185">
        <v>4.5587021687800098</v>
      </c>
      <c r="T310" s="185">
        <v>12.090113206572401</v>
      </c>
      <c r="U310" s="185">
        <v>12.0492892824613</v>
      </c>
      <c r="V310" s="186">
        <v>5.1038482608484301</v>
      </c>
      <c r="W310" s="186">
        <v>15.3915482239368</v>
      </c>
      <c r="X310" s="186">
        <v>0.95214367490121399</v>
      </c>
      <c r="Y310" s="186">
        <v>10.5055523755785</v>
      </c>
      <c r="Z310" s="186">
        <v>32.4635532103649</v>
      </c>
      <c r="AA310" s="186">
        <v>25.512821679254898</v>
      </c>
      <c r="AB310" s="186">
        <v>1.12409893864077</v>
      </c>
      <c r="AC310" s="186">
        <v>1.5508694434527599</v>
      </c>
      <c r="AD310" s="186">
        <v>0.56188443376572195</v>
      </c>
      <c r="AE310" s="186">
        <v>149.72878653883299</v>
      </c>
      <c r="AF310" s="186">
        <v>110.80556697168301</v>
      </c>
      <c r="AG310" s="186">
        <v>124.785111273236</v>
      </c>
      <c r="AH310" s="186">
        <v>107.10678814444201</v>
      </c>
      <c r="AI310" s="186">
        <v>136.10183789877999</v>
      </c>
      <c r="AJ310" s="186">
        <v>139.89389340478499</v>
      </c>
      <c r="AK310" s="186">
        <v>132.57071715373701</v>
      </c>
      <c r="AL310" s="186">
        <v>107.003441435176</v>
      </c>
      <c r="AM310" s="186">
        <v>104.619639380652</v>
      </c>
      <c r="AN310" s="186">
        <v>3.2263226748599001</v>
      </c>
      <c r="AO310" s="186">
        <v>1.8530606107182099</v>
      </c>
      <c r="AP310" s="186">
        <v>2.6734193873512502</v>
      </c>
      <c r="AQ310" s="186">
        <v>1.8516776329317599</v>
      </c>
      <c r="AR310" s="186">
        <v>1.5203465008914501</v>
      </c>
      <c r="AS310" s="186">
        <v>0.73231808639646401</v>
      </c>
      <c r="AT310" s="186">
        <v>0.66361689100203203</v>
      </c>
      <c r="AU310" s="186">
        <v>0.27500978700294998</v>
      </c>
      <c r="AV310" s="186">
        <v>0.15975442873846399</v>
      </c>
      <c r="AW310" s="186">
        <v>8.8340234189529401</v>
      </c>
      <c r="AX310" s="186">
        <v>4.0525568842262203</v>
      </c>
      <c r="AY310" s="186">
        <v>5.1659219945782002</v>
      </c>
      <c r="AZ310" s="186">
        <v>10.9533399859132</v>
      </c>
      <c r="BA310" s="186">
        <v>3.1922050728079601</v>
      </c>
      <c r="BB310" s="186">
        <v>4.8096051605458996</v>
      </c>
      <c r="BC310" s="186">
        <v>2.9548054735918199</v>
      </c>
      <c r="BD310" s="186">
        <v>2.4814512449286199</v>
      </c>
      <c r="BE310" s="186">
        <v>2.4248865610778698</v>
      </c>
      <c r="BF310" s="187">
        <v>111.723674769906</v>
      </c>
      <c r="BG310" s="187">
        <v>147.54951402832401</v>
      </c>
      <c r="BH310" s="187">
        <v>115.05138472340199</v>
      </c>
      <c r="BI310" s="187">
        <v>109.868155606236</v>
      </c>
      <c r="BJ310" s="187">
        <v>109.250122677159</v>
      </c>
      <c r="BK310" s="187">
        <v>106.368761936103</v>
      </c>
      <c r="BL310" s="187">
        <v>102.320114927868</v>
      </c>
      <c r="BM310" s="187">
        <v>110.967644565681</v>
      </c>
      <c r="BN310" s="187">
        <v>110.84529734780099</v>
      </c>
      <c r="BO310" s="186">
        <v>323.24342721958698</v>
      </c>
      <c r="BP310" s="186">
        <v>733.89818605508106</v>
      </c>
      <c r="BQ310" s="186">
        <v>902.55701195809399</v>
      </c>
      <c r="BR310" s="186">
        <v>479.81135719382002</v>
      </c>
      <c r="BS310" s="186">
        <v>160.416964892826</v>
      </c>
      <c r="BT310" s="186">
        <v>108.425940484401</v>
      </c>
      <c r="BU310" s="186">
        <v>78.698831350253201</v>
      </c>
      <c r="BV310" s="186">
        <v>77.282086170427306</v>
      </c>
      <c r="BW310" s="186">
        <v>80.781373790604505</v>
      </c>
      <c r="BX310" s="186">
        <v>10.449938519966601</v>
      </c>
      <c r="BY310" s="186">
        <v>17.326164382087999</v>
      </c>
      <c r="BZ310" s="186">
        <v>17.510448735657601</v>
      </c>
      <c r="CA310" s="186">
        <v>19.024298633646701</v>
      </c>
      <c r="CB310" s="186">
        <v>19.404936299671601</v>
      </c>
      <c r="CC310" s="186">
        <v>18.123508587746102</v>
      </c>
      <c r="CD310" s="186">
        <v>11.7259199612343</v>
      </c>
      <c r="CE310" s="186">
        <v>11.1085955430386</v>
      </c>
      <c r="CF310" s="186">
        <v>9.9216176403039604</v>
      </c>
      <c r="CG310" s="186">
        <v>3.74527745898363</v>
      </c>
      <c r="CH310" s="186">
        <v>5.37632102875701</v>
      </c>
      <c r="CI310" s="186">
        <v>4.68560575038215</v>
      </c>
      <c r="CJ310" s="186">
        <v>6.8883154457234603</v>
      </c>
      <c r="CK310" s="186">
        <v>14.850203711575</v>
      </c>
      <c r="CL310" s="186">
        <v>18.802169979757402</v>
      </c>
      <c r="CM310" s="186">
        <v>16.074563614530899</v>
      </c>
      <c r="CN310" s="186">
        <v>15.4861107984512</v>
      </c>
      <c r="CO310" s="186">
        <v>13.5923382497358</v>
      </c>
      <c r="CP310" s="113">
        <v>166.044052758422</v>
      </c>
      <c r="CQ310" s="113">
        <v>149.73715212652499</v>
      </c>
      <c r="CR310" s="113">
        <v>140.112710109483</v>
      </c>
      <c r="CS310" s="113">
        <v>129.16268815549299</v>
      </c>
      <c r="CT310" s="113">
        <v>124.343395599179</v>
      </c>
      <c r="CU310" s="113">
        <v>123.126966626723</v>
      </c>
      <c r="CV310" s="113">
        <v>127.798363757115</v>
      </c>
      <c r="CW310" s="113">
        <v>123.592344045958</v>
      </c>
      <c r="CX310" s="113">
        <v>122.737911933549</v>
      </c>
      <c r="CY310" s="186">
        <v>3.8030180872966999</v>
      </c>
      <c r="CZ310" s="186">
        <v>3.1273726406336499</v>
      </c>
      <c r="DA310" s="186">
        <v>2.8143018354664799</v>
      </c>
      <c r="DB310" s="186">
        <v>2.52640308163864</v>
      </c>
      <c r="DC310" s="186">
        <v>2.1843539997191401</v>
      </c>
      <c r="DD310" s="186">
        <v>1.7230853755004001</v>
      </c>
      <c r="DE310" s="186">
        <v>1.4791679542616001</v>
      </c>
      <c r="DF310" s="186">
        <v>0.98647164862787295</v>
      </c>
      <c r="DG310" s="186">
        <v>0.63308529656964796</v>
      </c>
      <c r="DH310" s="186">
        <v>7.0088223215113397</v>
      </c>
      <c r="DI310" s="186">
        <v>6.1139122091067399</v>
      </c>
      <c r="DJ310" s="186">
        <v>5.6526024081153201</v>
      </c>
      <c r="DK310" s="186">
        <v>6.9003161682029699</v>
      </c>
      <c r="DL310" s="186">
        <v>6.4140771936618899</v>
      </c>
      <c r="DM310" s="186">
        <v>5.6906736316965096</v>
      </c>
      <c r="DN310" s="186">
        <v>5.5023457962473801</v>
      </c>
      <c r="DO310" s="186">
        <v>4.8728926649167699</v>
      </c>
      <c r="DP310" s="186">
        <v>3.1240118035747302</v>
      </c>
      <c r="DQ310" s="187">
        <v>107.809893455222</v>
      </c>
      <c r="DR310" s="187">
        <v>116.74009106592599</v>
      </c>
      <c r="DS310" s="187">
        <v>117.19502817326099</v>
      </c>
      <c r="DT310" s="187">
        <v>117.165145549854</v>
      </c>
      <c r="DU310" s="187">
        <v>117.890069237243</v>
      </c>
      <c r="DV310" s="187">
        <v>116.49026978473501</v>
      </c>
      <c r="DW310" s="187">
        <v>108.34558067716399</v>
      </c>
      <c r="DX310" s="187">
        <v>107.78437572761599</v>
      </c>
      <c r="DY310" s="187">
        <v>108.02716496889801</v>
      </c>
      <c r="DZ310" s="113">
        <v>433</v>
      </c>
      <c r="EA310" s="113">
        <v>442</v>
      </c>
      <c r="EB310" s="113">
        <v>462</v>
      </c>
      <c r="EC310" s="113">
        <v>466</v>
      </c>
      <c r="ED310" s="113">
        <v>515</v>
      </c>
      <c r="EE310" s="113">
        <v>595</v>
      </c>
      <c r="EF310" s="113">
        <v>614</v>
      </c>
      <c r="EG310" s="113">
        <v>624</v>
      </c>
      <c r="EH310" s="113">
        <v>631</v>
      </c>
      <c r="EI310" s="112">
        <v>-662.29330254041599</v>
      </c>
      <c r="EJ310" s="112">
        <v>-2465.1380090497701</v>
      </c>
      <c r="EK310" s="112">
        <v>-3067.5129870129899</v>
      </c>
      <c r="EL310" s="112">
        <v>-3491.9399141630902</v>
      </c>
      <c r="EM310" s="112">
        <v>-1727.66990291262</v>
      </c>
      <c r="EN310" s="112">
        <v>-762.843697478992</v>
      </c>
      <c r="EO310" s="112">
        <v>-1173.79641693811</v>
      </c>
      <c r="EP310" s="112">
        <v>-1633.16987179487</v>
      </c>
      <c r="EQ310" s="114">
        <v>-2114.0285261489698</v>
      </c>
    </row>
    <row r="311" spans="1:147" x14ac:dyDescent="0.25">
      <c r="A311" s="110" t="s">
        <v>121</v>
      </c>
      <c r="B311" s="110">
        <v>5654</v>
      </c>
      <c r="C311" s="110"/>
      <c r="D311" s="185">
        <v>267.71078425325499</v>
      </c>
      <c r="E311" s="185">
        <v>100</v>
      </c>
      <c r="F311" s="185">
        <v>100</v>
      </c>
      <c r="G311" s="185">
        <v>135.39257500493699</v>
      </c>
      <c r="H311" s="185">
        <v>63.134846261745302</v>
      </c>
      <c r="I311" s="185">
        <v>534.99808070630002</v>
      </c>
      <c r="J311" s="185">
        <v>1043.5424039839299</v>
      </c>
      <c r="K311" s="185">
        <v>604.31435567434301</v>
      </c>
      <c r="L311" s="185">
        <v>58763.228750000002</v>
      </c>
      <c r="M311" s="185">
        <v>16.696572370378199</v>
      </c>
      <c r="N311" s="185">
        <v>16.078685277755898</v>
      </c>
      <c r="O311" s="185">
        <v>19.608389144831001</v>
      </c>
      <c r="P311" s="185">
        <v>8.6772076189191498</v>
      </c>
      <c r="Q311" s="185">
        <v>20.3392876619417</v>
      </c>
      <c r="R311" s="185">
        <v>22.196651227297199</v>
      </c>
      <c r="S311" s="185">
        <v>17.642464238550399</v>
      </c>
      <c r="T311" s="185">
        <v>14.553620576533101</v>
      </c>
      <c r="U311" s="185">
        <v>16.143894141912</v>
      </c>
      <c r="V311" s="186">
        <v>7.6884335387648104</v>
      </c>
      <c r="W311" s="186">
        <v>0</v>
      </c>
      <c r="X311" s="186">
        <v>0</v>
      </c>
      <c r="Y311" s="186">
        <v>6.5576695159849603</v>
      </c>
      <c r="Z311" s="186">
        <v>29.374120787138299</v>
      </c>
      <c r="AA311" s="186">
        <v>8.3830981684934898</v>
      </c>
      <c r="AB311" s="186">
        <v>2.0115042189594901</v>
      </c>
      <c r="AC311" s="186">
        <v>2.7412164320704502</v>
      </c>
      <c r="AD311" s="186">
        <v>3.2751076507415398E-2</v>
      </c>
      <c r="AE311" s="186">
        <v>199.11949929517999</v>
      </c>
      <c r="AF311" s="186">
        <v>209.81800885645399</v>
      </c>
      <c r="AG311" s="186">
        <v>196.51422143137501</v>
      </c>
      <c r="AH311" s="186">
        <v>171.766479797497</v>
      </c>
      <c r="AI311" s="186">
        <v>198.68248705184001</v>
      </c>
      <c r="AJ311" s="186">
        <v>304.16868319905501</v>
      </c>
      <c r="AK311" s="186">
        <v>324.648430874447</v>
      </c>
      <c r="AL311" s="186">
        <v>272.77364072332102</v>
      </c>
      <c r="AM311" s="186">
        <v>198.17613939038301</v>
      </c>
      <c r="AN311" s="186">
        <v>1.7367927458844601</v>
      </c>
      <c r="AO311" s="186">
        <v>1.4450589381104699</v>
      </c>
      <c r="AP311" s="186">
        <v>1.13073823410204</v>
      </c>
      <c r="AQ311" s="186">
        <v>1.13529635326755</v>
      </c>
      <c r="AR311" s="186">
        <v>1.2800692493822501</v>
      </c>
      <c r="AS311" s="186">
        <v>1.0370809097134299</v>
      </c>
      <c r="AT311" s="186">
        <v>0.93567516734887002</v>
      </c>
      <c r="AU311" s="186">
        <v>1.8543103224011599</v>
      </c>
      <c r="AV311" s="186">
        <v>1.34744111676588</v>
      </c>
      <c r="AW311" s="186">
        <v>10.546082622060499</v>
      </c>
      <c r="AX311" s="186">
        <v>10.9291473527493</v>
      </c>
      <c r="AY311" s="186">
        <v>9.5623657221229195</v>
      </c>
      <c r="AZ311" s="186">
        <v>7.9859420355274304</v>
      </c>
      <c r="BA311" s="186">
        <v>11.0371183913004</v>
      </c>
      <c r="BB311" s="186">
        <v>13.3136779730893</v>
      </c>
      <c r="BC311" s="186">
        <v>7.8115016113792297</v>
      </c>
      <c r="BD311" s="186">
        <v>5.75880491474505</v>
      </c>
      <c r="BE311" s="186">
        <v>4.8502200893900298</v>
      </c>
      <c r="BF311" s="187">
        <v>108.56265135288101</v>
      </c>
      <c r="BG311" s="187">
        <v>107.06022624916299</v>
      </c>
      <c r="BH311" s="187">
        <v>112.58311969741899</v>
      </c>
      <c r="BI311" s="187">
        <v>101.860544185432</v>
      </c>
      <c r="BJ311" s="187">
        <v>111.83458091586201</v>
      </c>
      <c r="BK311" s="187">
        <v>111.012494921821</v>
      </c>
      <c r="BL311" s="187">
        <v>112.065711322982</v>
      </c>
      <c r="BM311" s="187">
        <v>111.91832399996601</v>
      </c>
      <c r="BN311" s="187">
        <v>114.470320745441</v>
      </c>
      <c r="BO311" s="186">
        <v>195.54214261085201</v>
      </c>
      <c r="BP311" s="186">
        <v>241.62144320816401</v>
      </c>
      <c r="BQ311" s="186">
        <v>216.93425439880301</v>
      </c>
      <c r="BR311" s="186">
        <v>187.34690846411499</v>
      </c>
      <c r="BS311" s="186">
        <v>180.337068073137</v>
      </c>
      <c r="BT311" s="186">
        <v>203.095749297829</v>
      </c>
      <c r="BU311" s="186">
        <v>200.028945507716</v>
      </c>
      <c r="BV311" s="186">
        <v>181.853040984637</v>
      </c>
      <c r="BW311" s="186">
        <v>240.625700545207</v>
      </c>
      <c r="BX311" s="186">
        <v>24.8875743048998</v>
      </c>
      <c r="BY311" s="186">
        <v>22.2085935603622</v>
      </c>
      <c r="BZ311" s="186">
        <v>15.5975677195188</v>
      </c>
      <c r="CA311" s="186">
        <v>14.9514282668886</v>
      </c>
      <c r="CB311" s="186">
        <v>16.056209363771899</v>
      </c>
      <c r="CC311" s="186">
        <v>17.183535089930299</v>
      </c>
      <c r="CD311" s="186">
        <v>17.4723096926175</v>
      </c>
      <c r="CE311" s="186">
        <v>16.438623269184799</v>
      </c>
      <c r="CF311" s="186">
        <v>18.016801345913901</v>
      </c>
      <c r="CG311" s="186">
        <v>15.858813464452201</v>
      </c>
      <c r="CH311" s="186">
        <v>10.7153588497524</v>
      </c>
      <c r="CI311" s="186">
        <v>8.0041529136175793</v>
      </c>
      <c r="CJ311" s="186">
        <v>8.7186295188741703</v>
      </c>
      <c r="CK311" s="186">
        <v>9.8966906237139707</v>
      </c>
      <c r="CL311" s="186">
        <v>10.0405180956254</v>
      </c>
      <c r="CM311" s="186">
        <v>10.3358951094293</v>
      </c>
      <c r="CN311" s="186">
        <v>10.495816161710501</v>
      </c>
      <c r="CO311" s="186">
        <v>9.12307156428467</v>
      </c>
      <c r="CP311" s="113">
        <v>175.94618437136501</v>
      </c>
      <c r="CQ311" s="113">
        <v>183.64061231534299</v>
      </c>
      <c r="CR311" s="113">
        <v>201.16147829950299</v>
      </c>
      <c r="CS311" s="113">
        <v>192.728664062202</v>
      </c>
      <c r="CT311" s="113">
        <v>194.34957900496499</v>
      </c>
      <c r="CU311" s="113">
        <v>215.835831193899</v>
      </c>
      <c r="CV311" s="113">
        <v>237.43542442906099</v>
      </c>
      <c r="CW311" s="113">
        <v>252.818664783495</v>
      </c>
      <c r="CX311" s="113">
        <v>257.22481715728702</v>
      </c>
      <c r="CY311" s="186">
        <v>3.9734587597870799</v>
      </c>
      <c r="CZ311" s="186">
        <v>3.3099577719029099</v>
      </c>
      <c r="DA311" s="186">
        <v>2.72472918533854</v>
      </c>
      <c r="DB311" s="186">
        <v>1.8597193777829699</v>
      </c>
      <c r="DC311" s="186">
        <v>1.33965524691928</v>
      </c>
      <c r="DD311" s="186">
        <v>1.1991402981207799</v>
      </c>
      <c r="DE311" s="186">
        <v>1.1044753375508101</v>
      </c>
      <c r="DF311" s="186">
        <v>1.2605277839292901</v>
      </c>
      <c r="DG311" s="186">
        <v>1.3074576460218901</v>
      </c>
      <c r="DH311" s="186">
        <v>12.4305259605158</v>
      </c>
      <c r="DI311" s="186">
        <v>12.0286240817011</v>
      </c>
      <c r="DJ311" s="186">
        <v>11.8680246868455</v>
      </c>
      <c r="DK311" s="186">
        <v>10.278758444752301</v>
      </c>
      <c r="DL311" s="186">
        <v>9.9417282386214492</v>
      </c>
      <c r="DM311" s="186">
        <v>10.5107013743204</v>
      </c>
      <c r="DN311" s="186">
        <v>9.9256105589170307</v>
      </c>
      <c r="DO311" s="186">
        <v>9.0998162652842804</v>
      </c>
      <c r="DP311" s="186">
        <v>8.3411000129916797</v>
      </c>
      <c r="DQ311" s="187">
        <v>119.660891235336</v>
      </c>
      <c r="DR311" s="187">
        <v>115.593475790543</v>
      </c>
      <c r="DS311" s="187">
        <v>106.899590575696</v>
      </c>
      <c r="DT311" s="187">
        <v>106.988933539653</v>
      </c>
      <c r="DU311" s="187">
        <v>108.05453218529399</v>
      </c>
      <c r="DV311" s="187">
        <v>108.54460293646601</v>
      </c>
      <c r="DW311" s="187">
        <v>109.470482429496</v>
      </c>
      <c r="DX311" s="187">
        <v>109.408394094144</v>
      </c>
      <c r="DY311" s="187">
        <v>112.338293353216</v>
      </c>
      <c r="DZ311" s="113">
        <v>445</v>
      </c>
      <c r="EA311" s="113">
        <v>457</v>
      </c>
      <c r="EB311" s="113">
        <v>460</v>
      </c>
      <c r="EC311" s="113">
        <v>461</v>
      </c>
      <c r="ED311" s="113">
        <v>499</v>
      </c>
      <c r="EE311" s="113">
        <v>507</v>
      </c>
      <c r="EF311" s="113">
        <v>513</v>
      </c>
      <c r="EG311" s="113">
        <v>542</v>
      </c>
      <c r="EH311" s="113">
        <v>560</v>
      </c>
      <c r="EI311" s="112">
        <v>3296.7662921348301</v>
      </c>
      <c r="EJ311" s="112">
        <v>2445.63019693654</v>
      </c>
      <c r="EK311" s="112">
        <v>1446.2347826087</v>
      </c>
      <c r="EL311" s="112">
        <v>1313.24295010846</v>
      </c>
      <c r="EM311" s="112">
        <v>1752.22244488978</v>
      </c>
      <c r="EN311" s="112">
        <v>866.27416173569998</v>
      </c>
      <c r="EO311" s="112">
        <v>161.050682261209</v>
      </c>
      <c r="EP311" s="112">
        <v>-432.95756457564602</v>
      </c>
      <c r="EQ311" s="114">
        <v>-1257.0875000000001</v>
      </c>
    </row>
    <row r="312" spans="1:147" x14ac:dyDescent="0.25">
      <c r="A312" s="110" t="s">
        <v>120</v>
      </c>
      <c r="B312" s="110">
        <v>5464</v>
      </c>
      <c r="C312" s="110"/>
      <c r="D312" s="185">
        <v>441.64568348520999</v>
      </c>
      <c r="E312" s="185">
        <v>313.80299353970798</v>
      </c>
      <c r="F312" s="185">
        <v>34.864866840820603</v>
      </c>
      <c r="G312" s="185">
        <v>35.562246095848103</v>
      </c>
      <c r="H312" s="185">
        <v>100</v>
      </c>
      <c r="I312" s="185">
        <v>1427.6444061661</v>
      </c>
      <c r="J312" s="185">
        <v>193.27691464483499</v>
      </c>
      <c r="K312" s="185">
        <v>100</v>
      </c>
      <c r="L312" s="185">
        <v>651.89244950609702</v>
      </c>
      <c r="M312" s="185">
        <v>16.4397335882989</v>
      </c>
      <c r="N312" s="185">
        <v>12.435038236278301</v>
      </c>
      <c r="O312" s="185">
        <v>20.033719944921501</v>
      </c>
      <c r="P312" s="185">
        <v>12.1465669321639</v>
      </c>
      <c r="Q312" s="185">
        <v>7.0076755494887699</v>
      </c>
      <c r="R312" s="185">
        <v>16.1585159302353</v>
      </c>
      <c r="S312" s="185">
        <v>10.8641656567941</v>
      </c>
      <c r="T312" s="185">
        <v>8.5428661213012997</v>
      </c>
      <c r="U312" s="185">
        <v>20.692520916051201</v>
      </c>
      <c r="V312" s="186">
        <v>5.1464122650919899</v>
      </c>
      <c r="W312" s="186">
        <v>4.3295010422802003</v>
      </c>
      <c r="X312" s="186">
        <v>42.030800565044402</v>
      </c>
      <c r="Y312" s="186">
        <v>27.994430660154901</v>
      </c>
      <c r="Z312" s="186">
        <v>1.64122950259099</v>
      </c>
      <c r="AA312" s="186">
        <v>1.33198331539339</v>
      </c>
      <c r="AB312" s="186">
        <v>6.3990254969618796</v>
      </c>
      <c r="AC312" s="186">
        <v>4.6668552103600698</v>
      </c>
      <c r="AD312" s="186">
        <v>3.8483966012692301</v>
      </c>
      <c r="AE312" s="186">
        <v>85.435182911648795</v>
      </c>
      <c r="AF312" s="186">
        <v>82.320296833330204</v>
      </c>
      <c r="AG312" s="186">
        <v>85.467186444872596</v>
      </c>
      <c r="AH312" s="186">
        <v>105.834615596963</v>
      </c>
      <c r="AI312" s="186">
        <v>106.42791337169</v>
      </c>
      <c r="AJ312" s="186">
        <v>90.2728781684566</v>
      </c>
      <c r="AK312" s="186">
        <v>85.175705435863094</v>
      </c>
      <c r="AL312" s="186">
        <v>80.195715102872597</v>
      </c>
      <c r="AM312" s="186">
        <v>63.799523728411899</v>
      </c>
      <c r="AN312" s="186">
        <v>1.77967699730163</v>
      </c>
      <c r="AO312" s="186">
        <v>1.5986857680890501</v>
      </c>
      <c r="AP312" s="186">
        <v>1.4303558271961501</v>
      </c>
      <c r="AQ312" s="186">
        <v>0.88249669976850098</v>
      </c>
      <c r="AR312" s="186">
        <v>1.5164791010073999</v>
      </c>
      <c r="AS312" s="186">
        <v>0.70652128719122798</v>
      </c>
      <c r="AT312" s="186">
        <v>0.74559155383682696</v>
      </c>
      <c r="AU312" s="186">
        <v>0.76877326334754403</v>
      </c>
      <c r="AV312" s="186">
        <v>0.44097470384100601</v>
      </c>
      <c r="AW312" s="186">
        <v>5.0103894723817897</v>
      </c>
      <c r="AX312" s="186">
        <v>3.9775450008825302</v>
      </c>
      <c r="AY312" s="186">
        <v>3.6564620172658802</v>
      </c>
      <c r="AZ312" s="186">
        <v>3.79346193882383</v>
      </c>
      <c r="BA312" s="186">
        <v>7.0002614992081202</v>
      </c>
      <c r="BB312" s="186">
        <v>6.2311525856176502</v>
      </c>
      <c r="BC312" s="186">
        <v>5.3439782373893499</v>
      </c>
      <c r="BD312" s="186">
        <v>4.8999369906765597</v>
      </c>
      <c r="BE312" s="186">
        <v>3.72574873118886</v>
      </c>
      <c r="BF312" s="187">
        <v>115.219350622199</v>
      </c>
      <c r="BG312" s="187">
        <v>111.18051522866701</v>
      </c>
      <c r="BH312" s="187">
        <v>121.665773672304</v>
      </c>
      <c r="BI312" s="187">
        <v>110.17535486309799</v>
      </c>
      <c r="BJ312" s="187">
        <v>101.547477325888</v>
      </c>
      <c r="BK312" s="187">
        <v>111.899232519577</v>
      </c>
      <c r="BL312" s="187">
        <v>106.68462125307499</v>
      </c>
      <c r="BM312" s="187">
        <v>104.61531814959299</v>
      </c>
      <c r="BN312" s="187">
        <v>121.076730015428</v>
      </c>
      <c r="BO312" s="186">
        <v>214.15660674407201</v>
      </c>
      <c r="BP312" s="186">
        <v>402.84574610487499</v>
      </c>
      <c r="BQ312" s="186">
        <v>132.802683184724</v>
      </c>
      <c r="BR312" s="186">
        <v>91.575700907284798</v>
      </c>
      <c r="BS312" s="186">
        <v>67.818782869709395</v>
      </c>
      <c r="BT312" s="186">
        <v>71.791567070216203</v>
      </c>
      <c r="BU312" s="186">
        <v>70.729624271686205</v>
      </c>
      <c r="BV312" s="186">
        <v>146.42710276508501</v>
      </c>
      <c r="BW312" s="186">
        <v>786.42592209122199</v>
      </c>
      <c r="BX312" s="186">
        <v>15.8086065663373</v>
      </c>
      <c r="BY312" s="186">
        <v>16.4922848029424</v>
      </c>
      <c r="BZ312" s="186">
        <v>17.8779465771293</v>
      </c>
      <c r="CA312" s="186">
        <v>16.920458410060402</v>
      </c>
      <c r="CB312" s="186">
        <v>13.630103386482901</v>
      </c>
      <c r="CC312" s="186">
        <v>13.6543932269316</v>
      </c>
      <c r="CD312" s="186">
        <v>13.2601748380754</v>
      </c>
      <c r="CE312" s="186">
        <v>11.0456507094465</v>
      </c>
      <c r="CF312" s="186">
        <v>13.0241619061353</v>
      </c>
      <c r="CG312" s="186">
        <v>11.934520720342199</v>
      </c>
      <c r="CH312" s="186">
        <v>8.6495929485592598</v>
      </c>
      <c r="CI312" s="186">
        <v>17.286159211335899</v>
      </c>
      <c r="CJ312" s="186">
        <v>20.5608687471262</v>
      </c>
      <c r="CK312" s="186">
        <v>19.527079547847901</v>
      </c>
      <c r="CL312" s="186">
        <v>18.575745044139801</v>
      </c>
      <c r="CM312" s="186">
        <v>18.3556886628791</v>
      </c>
      <c r="CN312" s="186">
        <v>9.4616222879997007</v>
      </c>
      <c r="CO312" s="186">
        <v>3.6929590217567898</v>
      </c>
      <c r="CP312" s="113">
        <v>136.60519892661401</v>
      </c>
      <c r="CQ312" s="113">
        <v>116.602395301539</v>
      </c>
      <c r="CR312" s="113">
        <v>100.203478587502</v>
      </c>
      <c r="CS312" s="113">
        <v>91.170723798442197</v>
      </c>
      <c r="CT312" s="113">
        <v>93.323314230679699</v>
      </c>
      <c r="CU312" s="113">
        <v>94.151698542304104</v>
      </c>
      <c r="CV312" s="113">
        <v>94.276962197786801</v>
      </c>
      <c r="CW312" s="113">
        <v>93.079231839215296</v>
      </c>
      <c r="CX312" s="113">
        <v>84.110667291725306</v>
      </c>
      <c r="CY312" s="186">
        <v>2.6868395604486199</v>
      </c>
      <c r="CZ312" s="186">
        <v>2.26082962132346</v>
      </c>
      <c r="DA312" s="186">
        <v>1.9126539431134899</v>
      </c>
      <c r="DB312" s="186">
        <v>1.4990318700007399</v>
      </c>
      <c r="DC312" s="186">
        <v>1.4330270496781199</v>
      </c>
      <c r="DD312" s="186">
        <v>1.20602775908849</v>
      </c>
      <c r="DE312" s="186">
        <v>1.0363417107791399</v>
      </c>
      <c r="DF312" s="186">
        <v>0.90890260380297805</v>
      </c>
      <c r="DG312" s="186">
        <v>0.80796376791253</v>
      </c>
      <c r="DH312" s="186">
        <v>7.2029276981884403</v>
      </c>
      <c r="DI312" s="186">
        <v>6.1612469914719297</v>
      </c>
      <c r="DJ312" s="186">
        <v>4.9212572441841296</v>
      </c>
      <c r="DK312" s="186">
        <v>4.3218843492526302</v>
      </c>
      <c r="DL312" s="186">
        <v>4.6790995599268497</v>
      </c>
      <c r="DM312" s="186">
        <v>4.9596803605711504</v>
      </c>
      <c r="DN312" s="186">
        <v>5.2166057134248698</v>
      </c>
      <c r="DO312" s="186">
        <v>5.4436298741572804</v>
      </c>
      <c r="DP312" s="186">
        <v>5.35901238419709</v>
      </c>
      <c r="DQ312" s="187">
        <v>112.73006315652</v>
      </c>
      <c r="DR312" s="187">
        <v>114.40583051366799</v>
      </c>
      <c r="DS312" s="187">
        <v>117.466496616227</v>
      </c>
      <c r="DT312" s="187">
        <v>116.41119096105</v>
      </c>
      <c r="DU312" s="187">
        <v>111.587255014665</v>
      </c>
      <c r="DV312" s="187">
        <v>110.988703674345</v>
      </c>
      <c r="DW312" s="187">
        <v>109.986693720674</v>
      </c>
      <c r="DX312" s="187">
        <v>106.964368115082</v>
      </c>
      <c r="DY312" s="187">
        <v>109.257512840663</v>
      </c>
      <c r="DZ312" s="113">
        <v>2643</v>
      </c>
      <c r="EA312" s="113">
        <v>2798</v>
      </c>
      <c r="EB312" s="113">
        <v>2825</v>
      </c>
      <c r="EC312" s="113">
        <v>2935</v>
      </c>
      <c r="ED312" s="113">
        <v>3080</v>
      </c>
      <c r="EE312" s="113">
        <v>3163</v>
      </c>
      <c r="EF312" s="113">
        <v>3278</v>
      </c>
      <c r="EG312" s="113">
        <v>3360</v>
      </c>
      <c r="EH312" s="113">
        <v>3465</v>
      </c>
      <c r="EI312" s="112">
        <v>-1225.90654559213</v>
      </c>
      <c r="EJ312" s="112">
        <v>-1570.7394567548199</v>
      </c>
      <c r="EK312" s="112">
        <v>385.049203539823</v>
      </c>
      <c r="EL312" s="112">
        <v>1502.80545144804</v>
      </c>
      <c r="EM312" s="112">
        <v>1039.7314935064901</v>
      </c>
      <c r="EN312" s="112">
        <v>232.67752134049999</v>
      </c>
      <c r="EO312" s="112">
        <v>-45.598535692495403</v>
      </c>
      <c r="EP312" s="112">
        <v>-495.15386904761903</v>
      </c>
      <c r="EQ312" s="114">
        <v>-1417.67388167388</v>
      </c>
    </row>
    <row r="313" spans="1:147" x14ac:dyDescent="0.25">
      <c r="A313" s="110" t="s">
        <v>119</v>
      </c>
      <c r="B313" s="110">
        <v>5655</v>
      </c>
      <c r="C313" s="110"/>
      <c r="D313" s="185">
        <v>111.147997213552</v>
      </c>
      <c r="E313" s="185">
        <v>35.741211910055704</v>
      </c>
      <c r="F313" s="185">
        <v>30.181041950935999</v>
      </c>
      <c r="G313" s="185">
        <v>218.95892050068201</v>
      </c>
      <c r="H313" s="185">
        <v>251.412393248233</v>
      </c>
      <c r="I313" s="185">
        <v>271.99363141043301</v>
      </c>
      <c r="J313" s="185">
        <v>120.92009907017599</v>
      </c>
      <c r="K313" s="185">
        <v>188.734209915283</v>
      </c>
      <c r="L313" s="185">
        <v>233.39606243089801</v>
      </c>
      <c r="M313" s="185">
        <v>6.8765051199317204</v>
      </c>
      <c r="N313" s="185">
        <v>19.132608698005601</v>
      </c>
      <c r="O313" s="185">
        <v>14.7005013219598</v>
      </c>
      <c r="P313" s="185">
        <v>13.1727395857539</v>
      </c>
      <c r="Q313" s="185">
        <v>13.6335110886897</v>
      </c>
      <c r="R313" s="185">
        <v>13.591773622881799</v>
      </c>
      <c r="S313" s="185">
        <v>8.5294655590132908</v>
      </c>
      <c r="T313" s="185">
        <v>12.045071288055601</v>
      </c>
      <c r="U313" s="185">
        <v>16.060089967254399</v>
      </c>
      <c r="V313" s="186">
        <v>6.2403561985116296</v>
      </c>
      <c r="W313" s="186">
        <v>39.830067385449198</v>
      </c>
      <c r="X313" s="186">
        <v>36.768811592168298</v>
      </c>
      <c r="Y313" s="186">
        <v>6.47981406104907</v>
      </c>
      <c r="Z313" s="186">
        <v>6.1622108598880603</v>
      </c>
      <c r="AA313" s="186">
        <v>5.9051972529902397</v>
      </c>
      <c r="AB313" s="186">
        <v>7.2426417876919</v>
      </c>
      <c r="AC313" s="186">
        <v>6.76514214188105</v>
      </c>
      <c r="AD313" s="186">
        <v>7.7307515681521304</v>
      </c>
      <c r="AE313" s="186">
        <v>58.331461959075398</v>
      </c>
      <c r="AF313" s="186">
        <v>108.259308005145</v>
      </c>
      <c r="AG313" s="186">
        <v>128.443318548229</v>
      </c>
      <c r="AH313" s="186">
        <v>115.475004811199</v>
      </c>
      <c r="AI313" s="186">
        <v>143.75835307219401</v>
      </c>
      <c r="AJ313" s="186">
        <v>119.85544387079</v>
      </c>
      <c r="AK313" s="186">
        <v>127.01433791855101</v>
      </c>
      <c r="AL313" s="186">
        <v>114.87279308537499</v>
      </c>
      <c r="AM313" s="186">
        <v>105.987920276447</v>
      </c>
      <c r="AN313" s="186">
        <v>0.521084821158598</v>
      </c>
      <c r="AO313" s="186">
        <v>3.05646535939871E-2</v>
      </c>
      <c r="AP313" s="186">
        <v>0.235194094245227</v>
      </c>
      <c r="AQ313" s="186">
        <v>0.28406815652784401</v>
      </c>
      <c r="AR313" s="186">
        <v>0.20840394103174301</v>
      </c>
      <c r="AS313" s="186">
        <v>-0.177781058782918</v>
      </c>
      <c r="AT313" s="186">
        <v>-0.64139866032985604</v>
      </c>
      <c r="AU313" s="186">
        <v>-0.12510576138280599</v>
      </c>
      <c r="AV313" s="186">
        <v>-0.515425615579578</v>
      </c>
      <c r="AW313" s="186">
        <v>4.2823423586351304</v>
      </c>
      <c r="AX313" s="186">
        <v>8.9192689505209692</v>
      </c>
      <c r="AY313" s="186">
        <v>5.9090387039402001</v>
      </c>
      <c r="AZ313" s="186">
        <v>8.3014777545109002</v>
      </c>
      <c r="BA313" s="186">
        <v>5.4791712564055102</v>
      </c>
      <c r="BB313" s="186">
        <v>4.78978935673591</v>
      </c>
      <c r="BC313" s="186">
        <v>6.3217261494157801</v>
      </c>
      <c r="BD313" s="186">
        <v>11.436440805672101</v>
      </c>
      <c r="BE313" s="186">
        <v>15.261374225266101</v>
      </c>
      <c r="BF313" s="187">
        <v>103.215413241579</v>
      </c>
      <c r="BG313" s="187">
        <v>111.41304744234699</v>
      </c>
      <c r="BH313" s="187">
        <v>109.922311051129</v>
      </c>
      <c r="BI313" s="187">
        <v>105.435545216151</v>
      </c>
      <c r="BJ313" s="187">
        <v>109.12591918506899</v>
      </c>
      <c r="BK313" s="187">
        <v>109.43817149181599</v>
      </c>
      <c r="BL313" s="187">
        <v>101.591269673159</v>
      </c>
      <c r="BM313" s="187">
        <v>100.48587518917699</v>
      </c>
      <c r="BN313" s="187">
        <v>100.28409118924</v>
      </c>
      <c r="BO313" s="186">
        <v>257.43770390526498</v>
      </c>
      <c r="BP313" s="186">
        <v>101.353039044916</v>
      </c>
      <c r="BQ313" s="186">
        <v>56.729300671734798</v>
      </c>
      <c r="BR313" s="186">
        <v>53.619969039001298</v>
      </c>
      <c r="BS313" s="186">
        <v>55.609533793201997</v>
      </c>
      <c r="BT313" s="186">
        <v>61.618664820208203</v>
      </c>
      <c r="BU313" s="186">
        <v>85.864420041653702</v>
      </c>
      <c r="BV313" s="186">
        <v>205.08348832796699</v>
      </c>
      <c r="BW313" s="186">
        <v>207.60692112654399</v>
      </c>
      <c r="BX313" s="186">
        <v>15.4227269122725</v>
      </c>
      <c r="BY313" s="186">
        <v>16.066418769078499</v>
      </c>
      <c r="BZ313" s="186">
        <v>13.670911191595399</v>
      </c>
      <c r="CA313" s="186">
        <v>12.673432532105799</v>
      </c>
      <c r="CB313" s="186">
        <v>13.665302634222</v>
      </c>
      <c r="CC313" s="186">
        <v>14.8499890804349</v>
      </c>
      <c r="CD313" s="186">
        <v>12.809962974557701</v>
      </c>
      <c r="CE313" s="186">
        <v>12.250727472184799</v>
      </c>
      <c r="CF313" s="186">
        <v>12.7262701874733</v>
      </c>
      <c r="CG313" s="186">
        <v>6.8637682175803798</v>
      </c>
      <c r="CH313" s="186">
        <v>15.9237628223424</v>
      </c>
      <c r="CI313" s="186">
        <v>21.9927852156246</v>
      </c>
      <c r="CJ313" s="186">
        <v>21.4348639307496</v>
      </c>
      <c r="CK313" s="186">
        <v>22.320888768987501</v>
      </c>
      <c r="CL313" s="186">
        <v>22.280002562788301</v>
      </c>
      <c r="CM313" s="186">
        <v>14.888517975842699</v>
      </c>
      <c r="CN313" s="186">
        <v>6.5189616895944997</v>
      </c>
      <c r="CO313" s="186">
        <v>6.7449589332554796</v>
      </c>
      <c r="CP313" s="113">
        <v>71.168863529228005</v>
      </c>
      <c r="CQ313" s="113">
        <v>74.894342778096501</v>
      </c>
      <c r="CR313" s="113">
        <v>86.290810711773105</v>
      </c>
      <c r="CS313" s="113">
        <v>96.236704312907094</v>
      </c>
      <c r="CT313" s="113">
        <v>111.626909143859</v>
      </c>
      <c r="CU313" s="113">
        <v>122.60072330457599</v>
      </c>
      <c r="CV313" s="113">
        <v>126.36079504506399</v>
      </c>
      <c r="CW313" s="113">
        <v>123.568086730441</v>
      </c>
      <c r="CX313" s="113">
        <v>122.308806216037</v>
      </c>
      <c r="CY313" s="186">
        <v>1.43610502699418</v>
      </c>
      <c r="CZ313" s="186">
        <v>0.88415962006059001</v>
      </c>
      <c r="DA313" s="186">
        <v>0.569948709927942</v>
      </c>
      <c r="DB313" s="186">
        <v>0.37849394908704198</v>
      </c>
      <c r="DC313" s="186">
        <v>0.25080080978986402</v>
      </c>
      <c r="DD313" s="186">
        <v>0.121631088246401</v>
      </c>
      <c r="DE313" s="186">
        <v>4.6976245568195298E-4</v>
      </c>
      <c r="DF313" s="186">
        <v>-7.5222021735963096E-2</v>
      </c>
      <c r="DG313" s="186">
        <v>-0.24370159524003299</v>
      </c>
      <c r="DH313" s="186">
        <v>6.6817061422219899</v>
      </c>
      <c r="DI313" s="186">
        <v>6.7102120290257803</v>
      </c>
      <c r="DJ313" s="186">
        <v>6.0875393835349003</v>
      </c>
      <c r="DK313" s="186">
        <v>6.5507604057495596</v>
      </c>
      <c r="DL313" s="186">
        <v>6.6946724367346802</v>
      </c>
      <c r="DM313" s="186">
        <v>6.7586019332402199</v>
      </c>
      <c r="DN313" s="186">
        <v>6.2339292887914999</v>
      </c>
      <c r="DO313" s="186">
        <v>7.3669196736109903</v>
      </c>
      <c r="DP313" s="186">
        <v>8.5903306029632098</v>
      </c>
      <c r="DQ313" s="187">
        <v>111.330216147448</v>
      </c>
      <c r="DR313" s="187">
        <v>111.40865436371701</v>
      </c>
      <c r="DS313" s="187">
        <v>108.877098839033</v>
      </c>
      <c r="DT313" s="187">
        <v>106.953205513439</v>
      </c>
      <c r="DU313" s="187">
        <v>107.783511952899</v>
      </c>
      <c r="DV313" s="187">
        <v>108.94791186892699</v>
      </c>
      <c r="DW313" s="187">
        <v>107.039453339853</v>
      </c>
      <c r="DX313" s="187">
        <v>105.05149105733901</v>
      </c>
      <c r="DY313" s="187">
        <v>104.049868509929</v>
      </c>
      <c r="DZ313" s="113">
        <v>1259</v>
      </c>
      <c r="EA313" s="113">
        <v>1327</v>
      </c>
      <c r="EB313" s="113">
        <v>1405</v>
      </c>
      <c r="EC313" s="113">
        <v>1388</v>
      </c>
      <c r="ED313" s="113">
        <v>1395</v>
      </c>
      <c r="EE313" s="113">
        <v>1429</v>
      </c>
      <c r="EF313" s="113">
        <v>1477</v>
      </c>
      <c r="EG313" s="113">
        <v>1480</v>
      </c>
      <c r="EH313" s="113">
        <v>1499</v>
      </c>
      <c r="EI313" s="112">
        <v>161.66719618745</v>
      </c>
      <c r="EJ313" s="112">
        <v>2787.2509419743801</v>
      </c>
      <c r="EK313" s="112">
        <v>5157.6697508896796</v>
      </c>
      <c r="EL313" s="112">
        <v>4640.3753602305496</v>
      </c>
      <c r="EM313" s="112">
        <v>4084.8372759856602</v>
      </c>
      <c r="EN313" s="112">
        <v>3410.5647305808302</v>
      </c>
      <c r="EO313" s="112">
        <v>3205.2477995937702</v>
      </c>
      <c r="EP313" s="112">
        <v>2815.6891891891901</v>
      </c>
      <c r="EQ313" s="114">
        <v>2260.0253502334899</v>
      </c>
    </row>
    <row r="314" spans="1:147" x14ac:dyDescent="0.25">
      <c r="A314" s="110" t="s">
        <v>118</v>
      </c>
      <c r="B314" s="110">
        <v>5938</v>
      </c>
      <c r="C314" s="110"/>
      <c r="D314" s="185">
        <v>178.80397356073999</v>
      </c>
      <c r="E314" s="185">
        <v>116.231243751318</v>
      </c>
      <c r="F314" s="185">
        <v>80.255324605598005</v>
      </c>
      <c r="G314" s="185">
        <v>67.113075332606897</v>
      </c>
      <c r="H314" s="185">
        <v>53.314888384180598</v>
      </c>
      <c r="I314" s="185">
        <v>43.429919057993999</v>
      </c>
      <c r="J314" s="185">
        <v>33.809644623935597</v>
      </c>
      <c r="K314" s="185">
        <v>58.511298901723599</v>
      </c>
      <c r="L314" s="185">
        <v>100.281513620892</v>
      </c>
      <c r="M314" s="185">
        <v>11.778997090492901</v>
      </c>
      <c r="N314" s="185">
        <v>12.975504301156001</v>
      </c>
      <c r="O314" s="185">
        <v>12.6440540905693</v>
      </c>
      <c r="P314" s="185">
        <v>9.1819064151408902</v>
      </c>
      <c r="Q314" s="185">
        <v>9.0890123206211193</v>
      </c>
      <c r="R314" s="185">
        <v>9.2704342749823994</v>
      </c>
      <c r="S314" s="185">
        <v>9.3669236514962506</v>
      </c>
      <c r="T314" s="185">
        <v>10.4936673326064</v>
      </c>
      <c r="U314" s="185">
        <v>8.8784774623744802</v>
      </c>
      <c r="V314" s="186">
        <v>8.1262582884518704</v>
      </c>
      <c r="W314" s="186">
        <v>12.553803774348999</v>
      </c>
      <c r="X314" s="186">
        <v>34.383034843666003</v>
      </c>
      <c r="Y314" s="186">
        <v>16.3020916046972</v>
      </c>
      <c r="Z314" s="186">
        <v>16.6534942295783</v>
      </c>
      <c r="AA314" s="186">
        <v>21.136400698515001</v>
      </c>
      <c r="AB314" s="186">
        <v>24.8036240787144</v>
      </c>
      <c r="AC314" s="186">
        <v>21.145366988820999</v>
      </c>
      <c r="AD314" s="186">
        <v>10.637642938351</v>
      </c>
      <c r="AE314" s="186">
        <v>93.238470516336605</v>
      </c>
      <c r="AF314" s="186">
        <v>91.149802242952006</v>
      </c>
      <c r="AG314" s="186">
        <v>92.721790134788705</v>
      </c>
      <c r="AH314" s="186">
        <v>98.040775366745706</v>
      </c>
      <c r="AI314" s="186">
        <v>113.298743832626</v>
      </c>
      <c r="AJ314" s="186">
        <v>122.82869899604999</v>
      </c>
      <c r="AK314" s="186">
        <v>132.04762115482899</v>
      </c>
      <c r="AL314" s="186">
        <v>138.43717385044599</v>
      </c>
      <c r="AM314" s="186">
        <v>140.72112717635201</v>
      </c>
      <c r="AN314" s="186">
        <v>1.8684115112219499</v>
      </c>
      <c r="AO314" s="186">
        <v>1.14463464230892</v>
      </c>
      <c r="AP314" s="186">
        <v>1.1042998547634</v>
      </c>
      <c r="AQ314" s="186">
        <v>1.2976290140517299</v>
      </c>
      <c r="AR314" s="186">
        <v>1.0972655933079101</v>
      </c>
      <c r="AS314" s="186">
        <v>1.12942492392531</v>
      </c>
      <c r="AT314" s="186">
        <v>1.0734772345122101</v>
      </c>
      <c r="AU314" s="186">
        <v>0.98310326679653204</v>
      </c>
      <c r="AV314" s="186">
        <v>0.91882048430394403</v>
      </c>
      <c r="AW314" s="186">
        <v>8.1177074774940401</v>
      </c>
      <c r="AX314" s="186">
        <v>10.1892224087354</v>
      </c>
      <c r="AY314" s="186">
        <v>9.4770973140089492</v>
      </c>
      <c r="AZ314" s="186">
        <v>8.8779104079355307</v>
      </c>
      <c r="BA314" s="186">
        <v>9.2320070057531005</v>
      </c>
      <c r="BB314" s="186">
        <v>8.9677283973070807</v>
      </c>
      <c r="BC314" s="186">
        <v>9.8213199290012607</v>
      </c>
      <c r="BD314" s="186">
        <v>9.8026418056593503</v>
      </c>
      <c r="BE314" s="186">
        <v>9.8861804037497194</v>
      </c>
      <c r="BF314" s="187">
        <v>105.85337543874201</v>
      </c>
      <c r="BG314" s="187">
        <v>104.091759949353</v>
      </c>
      <c r="BH314" s="187">
        <v>104.46183285830899</v>
      </c>
      <c r="BI314" s="187">
        <v>101.62769441743799</v>
      </c>
      <c r="BJ314" s="187">
        <v>100.963464916614</v>
      </c>
      <c r="BK314" s="187">
        <v>101.45293880767299</v>
      </c>
      <c r="BL314" s="187">
        <v>100.622937342814</v>
      </c>
      <c r="BM314" s="187">
        <v>101.702632952383</v>
      </c>
      <c r="BN314" s="187">
        <v>99.911196354053999</v>
      </c>
      <c r="BO314" s="186">
        <v>101.75877329738699</v>
      </c>
      <c r="BP314" s="186">
        <v>95.8183959513959</v>
      </c>
      <c r="BQ314" s="186">
        <v>96.998004885569202</v>
      </c>
      <c r="BR314" s="186">
        <v>94.713327684528096</v>
      </c>
      <c r="BS314" s="186">
        <v>86.264628411590493</v>
      </c>
      <c r="BT314" s="186">
        <v>66.853668411952398</v>
      </c>
      <c r="BU314" s="186">
        <v>51.354070592573997</v>
      </c>
      <c r="BV314" s="186">
        <v>48.299841674307302</v>
      </c>
      <c r="BW314" s="186">
        <v>50.810761969405299</v>
      </c>
      <c r="BX314" s="186">
        <v>12.5202289858317</v>
      </c>
      <c r="BY314" s="186">
        <v>11.966650827478899</v>
      </c>
      <c r="BZ314" s="186">
        <v>12.020443565014901</v>
      </c>
      <c r="CA314" s="186">
        <v>11.3192080540225</v>
      </c>
      <c r="CB314" s="186">
        <v>11.1172259015731</v>
      </c>
      <c r="CC314" s="186">
        <v>10.6061208248589</v>
      </c>
      <c r="CD314" s="186">
        <v>9.8916935142454694</v>
      </c>
      <c r="CE314" s="186">
        <v>9.4926790868158601</v>
      </c>
      <c r="CF314" s="186">
        <v>9.4243725495006405</v>
      </c>
      <c r="CG314" s="186">
        <v>15.3937568540042</v>
      </c>
      <c r="CH314" s="186">
        <v>15.0970251901237</v>
      </c>
      <c r="CI314" s="186">
        <v>19.3891751847172</v>
      </c>
      <c r="CJ314" s="186">
        <v>18.556316001256</v>
      </c>
      <c r="CK314" s="186">
        <v>18.6930220927715</v>
      </c>
      <c r="CL314" s="186">
        <v>20.954418195372199</v>
      </c>
      <c r="CM314" s="186">
        <v>23.1522822386322</v>
      </c>
      <c r="CN314" s="186">
        <v>20.224820777308299</v>
      </c>
      <c r="CO314" s="186">
        <v>19.1384510295048</v>
      </c>
      <c r="CP314" s="113">
        <v>101.009137227612</v>
      </c>
      <c r="CQ314" s="113">
        <v>98.004292323820593</v>
      </c>
      <c r="CR314" s="113">
        <v>95.555813919412699</v>
      </c>
      <c r="CS314" s="113">
        <v>95.091563465129894</v>
      </c>
      <c r="CT314" s="113">
        <v>97.779370538546303</v>
      </c>
      <c r="CU314" s="113">
        <v>103.848291428472</v>
      </c>
      <c r="CV314" s="113">
        <v>112.226077636672</v>
      </c>
      <c r="CW314" s="113">
        <v>121.391442011442</v>
      </c>
      <c r="CX314" s="113">
        <v>129.76821071471801</v>
      </c>
      <c r="CY314" s="186">
        <v>2.5930734772600101</v>
      </c>
      <c r="CZ314" s="186">
        <v>2.1688617733164999</v>
      </c>
      <c r="DA314" s="186">
        <v>1.7779869554882299</v>
      </c>
      <c r="DB314" s="186">
        <v>1.53636302109871</v>
      </c>
      <c r="DC314" s="186">
        <v>1.3003727427687</v>
      </c>
      <c r="DD314" s="186">
        <v>1.15438874337382</v>
      </c>
      <c r="DE314" s="186">
        <v>1.1391805214511099</v>
      </c>
      <c r="DF314" s="186">
        <v>1.1133667936028599</v>
      </c>
      <c r="DG314" s="186">
        <v>1.03859696065008</v>
      </c>
      <c r="DH314" s="186">
        <v>9.2876915375745206</v>
      </c>
      <c r="DI314" s="186">
        <v>9.3292831643355107</v>
      </c>
      <c r="DJ314" s="186">
        <v>9.1467191169740492</v>
      </c>
      <c r="DK314" s="186">
        <v>9.0859504629537202</v>
      </c>
      <c r="DL314" s="186">
        <v>9.1791579536238306</v>
      </c>
      <c r="DM314" s="186">
        <v>9.3420668207799409</v>
      </c>
      <c r="DN314" s="186">
        <v>9.2812442357075806</v>
      </c>
      <c r="DO314" s="186">
        <v>9.3523699708352996</v>
      </c>
      <c r="DP314" s="186">
        <v>9.5516774567750193</v>
      </c>
      <c r="DQ314" s="187">
        <v>106.185982179199</v>
      </c>
      <c r="DR314" s="187">
        <v>105.04889070787701</v>
      </c>
      <c r="DS314" s="187">
        <v>104.878652225438</v>
      </c>
      <c r="DT314" s="187">
        <v>103.91728748878199</v>
      </c>
      <c r="DU314" s="187">
        <v>103.34682565456301</v>
      </c>
      <c r="DV314" s="187">
        <v>102.478380972332</v>
      </c>
      <c r="DW314" s="187">
        <v>101.780786979659</v>
      </c>
      <c r="DX314" s="187">
        <v>101.269592484714</v>
      </c>
      <c r="DY314" s="187">
        <v>100.91967295997701</v>
      </c>
      <c r="DZ314" s="113">
        <v>28377</v>
      </c>
      <c r="EA314" s="113">
        <v>28972</v>
      </c>
      <c r="EB314" s="113">
        <v>29308</v>
      </c>
      <c r="EC314" s="113">
        <v>29570</v>
      </c>
      <c r="ED314" s="113">
        <v>30208</v>
      </c>
      <c r="EE314" s="113">
        <v>30211</v>
      </c>
      <c r="EF314" s="113">
        <v>30189</v>
      </c>
      <c r="EG314" s="113">
        <v>29981</v>
      </c>
      <c r="EH314" s="113">
        <v>29710</v>
      </c>
      <c r="EI314" s="112">
        <v>3786.0918349367398</v>
      </c>
      <c r="EJ314" s="112">
        <v>3595.1199433936199</v>
      </c>
      <c r="EK314" s="112">
        <v>3792.0343933396998</v>
      </c>
      <c r="EL314" s="112">
        <v>4050.95292526209</v>
      </c>
      <c r="EM314" s="112">
        <v>4527.9027078919498</v>
      </c>
      <c r="EN314" s="112">
        <v>5335.5386779649798</v>
      </c>
      <c r="EO314" s="112">
        <v>6610.6724966047204</v>
      </c>
      <c r="EP314" s="112">
        <v>7186.7787598812602</v>
      </c>
      <c r="EQ314" s="114">
        <v>7224.8041736789</v>
      </c>
    </row>
    <row r="315" spans="1:147" x14ac:dyDescent="0.25">
      <c r="A315" s="110" t="s">
        <v>117</v>
      </c>
      <c r="B315" s="110">
        <v>5939</v>
      </c>
      <c r="C315" s="110"/>
      <c r="D315" s="185">
        <v>162.20559220104701</v>
      </c>
      <c r="E315" s="185">
        <v>30.3705512134751</v>
      </c>
      <c r="F315" s="185">
        <v>59.455111189586901</v>
      </c>
      <c r="G315" s="185">
        <v>235.92859803472101</v>
      </c>
      <c r="H315" s="185">
        <v>316.370418074665</v>
      </c>
      <c r="I315" s="185">
        <v>186.90365143914201</v>
      </c>
      <c r="J315" s="185">
        <v>40.255789690360203</v>
      </c>
      <c r="K315" s="185">
        <v>53.586828947857697</v>
      </c>
      <c r="L315" s="185">
        <v>45.112403458653297</v>
      </c>
      <c r="M315" s="185">
        <v>20.179994456580101</v>
      </c>
      <c r="N315" s="185">
        <v>10.9961220167792</v>
      </c>
      <c r="O315" s="185">
        <v>16.056521065327601</v>
      </c>
      <c r="P315" s="185">
        <v>17.049674063600602</v>
      </c>
      <c r="Q315" s="185">
        <v>16.167689395675001</v>
      </c>
      <c r="R315" s="185">
        <v>13.101439381716199</v>
      </c>
      <c r="S315" s="185">
        <v>14.9557457470902</v>
      </c>
      <c r="T315" s="185">
        <v>13.6842343488679</v>
      </c>
      <c r="U315" s="185">
        <v>18.611786870797701</v>
      </c>
      <c r="V315" s="186">
        <v>14.103162248813501</v>
      </c>
      <c r="W315" s="186">
        <v>28.983977161893598</v>
      </c>
      <c r="X315" s="186">
        <v>24.502586936653099</v>
      </c>
      <c r="Y315" s="186">
        <v>8.1080593435844293</v>
      </c>
      <c r="Z315" s="186">
        <v>5.82373633409708</v>
      </c>
      <c r="AA315" s="186">
        <v>7.4644420835304404</v>
      </c>
      <c r="AB315" s="186">
        <v>31.3942554615587</v>
      </c>
      <c r="AC315" s="186">
        <v>22.8306072235386</v>
      </c>
      <c r="AD315" s="186">
        <v>33.639023766749403</v>
      </c>
      <c r="AE315" s="186">
        <v>139.007652001244</v>
      </c>
      <c r="AF315" s="186">
        <v>151.44380606020499</v>
      </c>
      <c r="AG315" s="186">
        <v>166.98067343339599</v>
      </c>
      <c r="AH315" s="186">
        <v>146.28817281536001</v>
      </c>
      <c r="AI315" s="186">
        <v>134.39721122330499</v>
      </c>
      <c r="AJ315" s="186">
        <v>127.081967539641</v>
      </c>
      <c r="AK315" s="186">
        <v>121.515671529285</v>
      </c>
      <c r="AL315" s="186">
        <v>149.10398440253499</v>
      </c>
      <c r="AM315" s="186">
        <v>150.78298721507301</v>
      </c>
      <c r="AN315" s="186">
        <v>2.0326534804263399</v>
      </c>
      <c r="AO315" s="186">
        <v>1.9341983785785699</v>
      </c>
      <c r="AP315" s="186">
        <v>1.7418493023000501</v>
      </c>
      <c r="AQ315" s="186">
        <v>1.03499496064325</v>
      </c>
      <c r="AR315" s="186">
        <v>0.84204038035642903</v>
      </c>
      <c r="AS315" s="186">
        <v>0.21161647710652901</v>
      </c>
      <c r="AT315" s="186">
        <v>-7.0761756484337496E-2</v>
      </c>
      <c r="AU315" s="186">
        <v>-0.380525632087863</v>
      </c>
      <c r="AV315" s="186">
        <v>-0.29566183833661802</v>
      </c>
      <c r="AW315" s="186">
        <v>12.750366304733401</v>
      </c>
      <c r="AX315" s="186">
        <v>10.904637301577999</v>
      </c>
      <c r="AY315" s="186">
        <v>12.6684967741161</v>
      </c>
      <c r="AZ315" s="186">
        <v>10.1345553382011</v>
      </c>
      <c r="BA315" s="186">
        <v>12.6987559681756</v>
      </c>
      <c r="BB315" s="186">
        <v>12.9460015343692</v>
      </c>
      <c r="BC315" s="186">
        <v>11.2721605883654</v>
      </c>
      <c r="BD315" s="186">
        <v>11.0727106878565</v>
      </c>
      <c r="BE315" s="186">
        <v>16.0901306025061</v>
      </c>
      <c r="BF315" s="187">
        <v>110.451202098433</v>
      </c>
      <c r="BG315" s="187">
        <v>102.067561143226</v>
      </c>
      <c r="BH315" s="187">
        <v>105.40725533026</v>
      </c>
      <c r="BI315" s="187">
        <v>108.63674361820701</v>
      </c>
      <c r="BJ315" s="187">
        <v>104.505195201822</v>
      </c>
      <c r="BK315" s="187">
        <v>100.368408216597</v>
      </c>
      <c r="BL315" s="187">
        <v>103.748241424868</v>
      </c>
      <c r="BM315" s="187">
        <v>102.28190909441</v>
      </c>
      <c r="BN315" s="187">
        <v>102.276673998657</v>
      </c>
      <c r="BO315" s="186">
        <v>200.55412703464501</v>
      </c>
      <c r="BP315" s="186">
        <v>95.833193988244702</v>
      </c>
      <c r="BQ315" s="186">
        <v>77.372821199966907</v>
      </c>
      <c r="BR315" s="186">
        <v>89.571694852501906</v>
      </c>
      <c r="BS315" s="186">
        <v>95.424996803282596</v>
      </c>
      <c r="BT315" s="186">
        <v>94.707810758903506</v>
      </c>
      <c r="BU315" s="186">
        <v>92.891385343406697</v>
      </c>
      <c r="BV315" s="186">
        <v>90.887312147895699</v>
      </c>
      <c r="BW315" s="186">
        <v>65.110973591666095</v>
      </c>
      <c r="BX315" s="186">
        <v>12.7621735561814</v>
      </c>
      <c r="BY315" s="186">
        <v>13.0887472561982</v>
      </c>
      <c r="BZ315" s="186">
        <v>14.2017721166649</v>
      </c>
      <c r="CA315" s="186">
        <v>15.347233568074801</v>
      </c>
      <c r="CB315" s="186">
        <v>16.1412941881721</v>
      </c>
      <c r="CC315" s="186">
        <v>14.7700799996067</v>
      </c>
      <c r="CD315" s="186">
        <v>15.4421408465842</v>
      </c>
      <c r="CE315" s="186">
        <v>14.9861134612109</v>
      </c>
      <c r="CF315" s="186">
        <v>15.3681631002699</v>
      </c>
      <c r="CG315" s="186">
        <v>6.9980306552590203</v>
      </c>
      <c r="CH315" s="186">
        <v>13.7680526843283</v>
      </c>
      <c r="CI315" s="186">
        <v>17.829197240243001</v>
      </c>
      <c r="CJ315" s="186">
        <v>17.048483488096299</v>
      </c>
      <c r="CK315" s="186">
        <v>16.973012796677001</v>
      </c>
      <c r="CL315" s="186">
        <v>15.5525167792986</v>
      </c>
      <c r="CM315" s="186">
        <v>16.7952907484772</v>
      </c>
      <c r="CN315" s="186">
        <v>16.569205217526601</v>
      </c>
      <c r="CO315" s="186">
        <v>22.0724005983231</v>
      </c>
      <c r="CP315" s="113">
        <v>166.166524090861</v>
      </c>
      <c r="CQ315" s="113">
        <v>159.39195217430299</v>
      </c>
      <c r="CR315" s="113">
        <v>157.35277545653099</v>
      </c>
      <c r="CS315" s="113">
        <v>151.64891304117299</v>
      </c>
      <c r="CT315" s="113">
        <v>147.38971265121901</v>
      </c>
      <c r="CU315" s="113">
        <v>144.54285226573299</v>
      </c>
      <c r="CV315" s="113">
        <v>138.59068224836099</v>
      </c>
      <c r="CW315" s="113">
        <v>135.50415291824501</v>
      </c>
      <c r="CX315" s="113">
        <v>136.711477977991</v>
      </c>
      <c r="CY315" s="186">
        <v>2.9849673161531798</v>
      </c>
      <c r="CZ315" s="186">
        <v>2.50541832910113</v>
      </c>
      <c r="DA315" s="186">
        <v>2.1577999184485401</v>
      </c>
      <c r="DB315" s="186">
        <v>1.8187046895608601</v>
      </c>
      <c r="DC315" s="186">
        <v>1.48100472198633</v>
      </c>
      <c r="DD315" s="186">
        <v>1.1110212983454699</v>
      </c>
      <c r="DE315" s="186">
        <v>0.726831490748443</v>
      </c>
      <c r="DF315" s="186">
        <v>0.32569777560179902</v>
      </c>
      <c r="DG315" s="186">
        <v>5.5244734826350297E-2</v>
      </c>
      <c r="DH315" s="186">
        <v>11.019807980270301</v>
      </c>
      <c r="DI315" s="186">
        <v>11.198939143964299</v>
      </c>
      <c r="DJ315" s="186">
        <v>11.547987835009399</v>
      </c>
      <c r="DK315" s="186">
        <v>11.387809518836301</v>
      </c>
      <c r="DL315" s="186">
        <v>11.8225266142006</v>
      </c>
      <c r="DM315" s="186">
        <v>11.8971587368928</v>
      </c>
      <c r="DN315" s="186">
        <v>11.933623872372699</v>
      </c>
      <c r="DO315" s="186">
        <v>11.6315997739697</v>
      </c>
      <c r="DP315" s="186">
        <v>12.8794472627415</v>
      </c>
      <c r="DQ315" s="187">
        <v>104.961898344578</v>
      </c>
      <c r="DR315" s="187">
        <v>104.597287643423</v>
      </c>
      <c r="DS315" s="187">
        <v>105.05480016625</v>
      </c>
      <c r="DT315" s="187">
        <v>106.132470796278</v>
      </c>
      <c r="DU315" s="187">
        <v>106.156855919902</v>
      </c>
      <c r="DV315" s="187">
        <v>104.14924614416</v>
      </c>
      <c r="DW315" s="187">
        <v>104.422663683384</v>
      </c>
      <c r="DX315" s="187">
        <v>103.82082593695</v>
      </c>
      <c r="DY315" s="187">
        <v>102.610367286928</v>
      </c>
      <c r="DZ315" s="113">
        <v>2897</v>
      </c>
      <c r="EA315" s="113">
        <v>3095</v>
      </c>
      <c r="EB315" s="113">
        <v>3152</v>
      </c>
      <c r="EC315" s="113">
        <v>3236</v>
      </c>
      <c r="ED315" s="113">
        <v>3351</v>
      </c>
      <c r="EE315" s="113">
        <v>3426</v>
      </c>
      <c r="EF315" s="113">
        <v>3434</v>
      </c>
      <c r="EG315" s="113">
        <v>3467</v>
      </c>
      <c r="EH315" s="113">
        <v>3512</v>
      </c>
      <c r="EI315" s="112">
        <v>2236.8232654470098</v>
      </c>
      <c r="EJ315" s="112">
        <v>2961.14571890145</v>
      </c>
      <c r="EK315" s="112">
        <v>3272.6894035533001</v>
      </c>
      <c r="EL315" s="112">
        <v>2666.5673671199002</v>
      </c>
      <c r="EM315" s="112">
        <v>1868.0289465831099</v>
      </c>
      <c r="EN315" s="112">
        <v>1535.94454173964</v>
      </c>
      <c r="EO315" s="112">
        <v>2545.3762376237601</v>
      </c>
      <c r="EP315" s="112">
        <v>3033.2284395731199</v>
      </c>
      <c r="EQ315" s="114">
        <v>4083.2633826879301</v>
      </c>
    </row>
    <row r="316" spans="1:147" x14ac:dyDescent="0.25">
      <c r="A316" s="110" t="s">
        <v>116</v>
      </c>
      <c r="B316" s="110">
        <v>5415</v>
      </c>
      <c r="C316" s="110"/>
      <c r="D316" s="185">
        <v>319.52398908171102</v>
      </c>
      <c r="E316" s="185">
        <v>592.00162312532495</v>
      </c>
      <c r="F316" s="185" t="s">
        <v>466</v>
      </c>
      <c r="G316" s="185">
        <v>-235.19319905216199</v>
      </c>
      <c r="H316" s="185">
        <v>788.47897346946695</v>
      </c>
      <c r="I316" s="185">
        <v>159.00579094885401</v>
      </c>
      <c r="J316" s="185">
        <v>248.89783290029899</v>
      </c>
      <c r="K316" s="185">
        <v>280.38854687326301</v>
      </c>
      <c r="L316" s="185">
        <v>85.704814928372301</v>
      </c>
      <c r="M316" s="185">
        <v>15.8185458118555</v>
      </c>
      <c r="N316" s="185">
        <v>9.0308830906392608</v>
      </c>
      <c r="O316" s="185">
        <v>-4.8457675483176397</v>
      </c>
      <c r="P316" s="185">
        <v>-10.483827377209099</v>
      </c>
      <c r="Q316" s="185">
        <v>8.9469271435794493</v>
      </c>
      <c r="R316" s="185">
        <v>8.0708578959466308</v>
      </c>
      <c r="S316" s="185">
        <v>9.4883333890036692</v>
      </c>
      <c r="T316" s="185">
        <v>6.6735573493946703</v>
      </c>
      <c r="U316" s="185">
        <v>7.6061166950297103</v>
      </c>
      <c r="V316" s="186">
        <v>6.6244832182941202</v>
      </c>
      <c r="W316" s="186">
        <v>2.1405012440531501</v>
      </c>
      <c r="X316" s="186">
        <v>0.33839956104557101</v>
      </c>
      <c r="Y316" s="186">
        <v>3.8780979310986301</v>
      </c>
      <c r="Z316" s="186">
        <v>1.23086602158638</v>
      </c>
      <c r="AA316" s="186">
        <v>6.0000143541839899</v>
      </c>
      <c r="AB316" s="186">
        <v>4.6967855621661503</v>
      </c>
      <c r="AC316" s="186">
        <v>3.0656625231446402</v>
      </c>
      <c r="AD316" s="186">
        <v>9.2334028350754895</v>
      </c>
      <c r="AE316" s="186">
        <v>70.174717758651894</v>
      </c>
      <c r="AF316" s="186">
        <v>73.544544023457206</v>
      </c>
      <c r="AG316" s="186">
        <v>76.336661802603999</v>
      </c>
      <c r="AH316" s="186">
        <v>79.691891093631199</v>
      </c>
      <c r="AI316" s="186">
        <v>71.662711788629494</v>
      </c>
      <c r="AJ316" s="186">
        <v>75.535693682108203</v>
      </c>
      <c r="AK316" s="186">
        <v>67.179608152495206</v>
      </c>
      <c r="AL316" s="186">
        <v>68.210247022135604</v>
      </c>
      <c r="AM316" s="186">
        <v>71.512815257999605</v>
      </c>
      <c r="AN316" s="186">
        <v>0.71497939154437395</v>
      </c>
      <c r="AO316" s="186">
        <v>0.64617373667706002</v>
      </c>
      <c r="AP316" s="186">
        <v>4.1827596187810803E-2</v>
      </c>
      <c r="AQ316" s="186">
        <v>0.46756340382085798</v>
      </c>
      <c r="AR316" s="186">
        <v>0.27606198916326702</v>
      </c>
      <c r="AS316" s="186">
        <v>-0.17335735096198701</v>
      </c>
      <c r="AT316" s="186">
        <v>-0.31216918241771202</v>
      </c>
      <c r="AU316" s="186">
        <v>-0.40673937608676802</v>
      </c>
      <c r="AV316" s="186">
        <v>-0.44268316041564398</v>
      </c>
      <c r="AW316" s="186">
        <v>5.2490784075116199</v>
      </c>
      <c r="AX316" s="186">
        <v>5.2128032602081502</v>
      </c>
      <c r="AY316" s="186">
        <v>3.8628167178355501</v>
      </c>
      <c r="AZ316" s="186">
        <v>5.7629093791299697</v>
      </c>
      <c r="BA316" s="186">
        <v>5.1801350625615701</v>
      </c>
      <c r="BB316" s="186">
        <v>5.0239962502176203</v>
      </c>
      <c r="BC316" s="186">
        <v>4.2282948885572598</v>
      </c>
      <c r="BD316" s="186">
        <v>4.3587817055026798</v>
      </c>
      <c r="BE316" s="186">
        <v>4.2150368517791899</v>
      </c>
      <c r="BF316" s="187">
        <v>112.71981030469</v>
      </c>
      <c r="BG316" s="187">
        <v>104.672866089854</v>
      </c>
      <c r="BH316" s="187">
        <v>92.024468173065898</v>
      </c>
      <c r="BI316" s="187">
        <v>86.371319248128302</v>
      </c>
      <c r="BJ316" s="187">
        <v>104.213194403305</v>
      </c>
      <c r="BK316" s="187">
        <v>102.95850963239999</v>
      </c>
      <c r="BL316" s="187">
        <v>105.205428765741</v>
      </c>
      <c r="BM316" s="187">
        <v>101.945152183052</v>
      </c>
      <c r="BN316" s="187">
        <v>103.03795956171</v>
      </c>
      <c r="BO316" s="186">
        <v>21.947116889415501</v>
      </c>
      <c r="BP316" s="186">
        <v>35.060097781969603</v>
      </c>
      <c r="BQ316" s="186">
        <v>12.3327078644542</v>
      </c>
      <c r="BR316" s="186">
        <v>23.4396729660149</v>
      </c>
      <c r="BS316" s="186">
        <v>180.113718610494</v>
      </c>
      <c r="BT316" s="186">
        <v>104.214147433226</v>
      </c>
      <c r="BU316" s="186">
        <v>93.1156599865473</v>
      </c>
      <c r="BV316" s="186">
        <v>143.622141321735</v>
      </c>
      <c r="BW316" s="186">
        <v>190.95449501918401</v>
      </c>
      <c r="BX316" s="186">
        <v>2.30848913846327</v>
      </c>
      <c r="BY316" s="186">
        <v>2.86159946278626</v>
      </c>
      <c r="BZ316" s="186">
        <v>0.60394619409763095</v>
      </c>
      <c r="CA316" s="186">
        <v>0.840062670842607</v>
      </c>
      <c r="CB316" s="186">
        <v>4.2403338495180298</v>
      </c>
      <c r="CC316" s="186">
        <v>2.4242580514510101</v>
      </c>
      <c r="CD316" s="186">
        <v>2.6191189095554099</v>
      </c>
      <c r="CE316" s="186">
        <v>4.8162249395848802</v>
      </c>
      <c r="CF316" s="186">
        <v>8.1670304487921808</v>
      </c>
      <c r="CG316" s="186">
        <v>11.442329756246</v>
      </c>
      <c r="CH316" s="186">
        <v>8.7186560420999104</v>
      </c>
      <c r="CI316" s="186">
        <v>5.7979777991016697</v>
      </c>
      <c r="CJ316" s="186">
        <v>3.9735092265334702</v>
      </c>
      <c r="CK316" s="186">
        <v>2.8911995854041899</v>
      </c>
      <c r="CL316" s="186">
        <v>2.7560514382289698</v>
      </c>
      <c r="CM316" s="186">
        <v>3.27044858322592</v>
      </c>
      <c r="CN316" s="186">
        <v>3.8039314244414499</v>
      </c>
      <c r="CO316" s="186">
        <v>4.9527499194386904</v>
      </c>
      <c r="CP316" s="113">
        <v>79.457397776543999</v>
      </c>
      <c r="CQ316" s="113">
        <v>79.358937487861496</v>
      </c>
      <c r="CR316" s="113">
        <v>80.7062241310215</v>
      </c>
      <c r="CS316" s="113">
        <v>79.225841067055995</v>
      </c>
      <c r="CT316" s="113">
        <v>74.100730843159496</v>
      </c>
      <c r="CU316" s="113">
        <v>75.273156561301306</v>
      </c>
      <c r="CV316" s="113">
        <v>73.8618517698022</v>
      </c>
      <c r="CW316" s="113">
        <v>72.259314189574297</v>
      </c>
      <c r="CX316" s="113">
        <v>70.755507817206805</v>
      </c>
      <c r="CY316" s="186">
        <v>1.06373891214197</v>
      </c>
      <c r="CZ316" s="186">
        <v>0.91096064077027095</v>
      </c>
      <c r="DA316" s="186">
        <v>0.74695782814692602</v>
      </c>
      <c r="DB316" s="186">
        <v>0.65047931129678604</v>
      </c>
      <c r="DC316" s="186">
        <v>0.439707504314725</v>
      </c>
      <c r="DD316" s="186">
        <v>0.25316580573501302</v>
      </c>
      <c r="DE316" s="186">
        <v>5.0086951574479302E-2</v>
      </c>
      <c r="DF316" s="186">
        <v>-4.1099103853178401E-2</v>
      </c>
      <c r="DG316" s="186">
        <v>-0.215389460884923</v>
      </c>
      <c r="DH316" s="186">
        <v>6.1878225679575403</v>
      </c>
      <c r="DI316" s="186">
        <v>5.80213726606876</v>
      </c>
      <c r="DJ316" s="186">
        <v>5.4875388202185498</v>
      </c>
      <c r="DK316" s="186">
        <v>5.3911462651847204</v>
      </c>
      <c r="DL316" s="186">
        <v>5.0659396286771701</v>
      </c>
      <c r="DM316" s="186">
        <v>5.0163377611789297</v>
      </c>
      <c r="DN316" s="186">
        <v>4.8047268757411103</v>
      </c>
      <c r="DO316" s="186">
        <v>4.8876376707434401</v>
      </c>
      <c r="DP316" s="186">
        <v>4.5914812609984299</v>
      </c>
      <c r="DQ316" s="187">
        <v>97.261510249909506</v>
      </c>
      <c r="DR316" s="187">
        <v>98.010795282156707</v>
      </c>
      <c r="DS316" s="187">
        <v>96.027685352038603</v>
      </c>
      <c r="DT316" s="187">
        <v>96.245830993995597</v>
      </c>
      <c r="DU316" s="187">
        <v>99.6155851753322</v>
      </c>
      <c r="DV316" s="187">
        <v>97.714541014000702</v>
      </c>
      <c r="DW316" s="187">
        <v>97.909129954596594</v>
      </c>
      <c r="DX316" s="187">
        <v>99.887614611850793</v>
      </c>
      <c r="DY316" s="187">
        <v>103.476992219165</v>
      </c>
      <c r="DZ316" s="113">
        <v>1036</v>
      </c>
      <c r="EA316" s="113">
        <v>1039</v>
      </c>
      <c r="EB316" s="113">
        <v>1032</v>
      </c>
      <c r="EC316" s="113">
        <v>1061</v>
      </c>
      <c r="ED316" s="113">
        <v>1057</v>
      </c>
      <c r="EE316" s="113">
        <v>1066</v>
      </c>
      <c r="EF316" s="113">
        <v>1071</v>
      </c>
      <c r="EG316" s="113">
        <v>1070</v>
      </c>
      <c r="EH316" s="113">
        <v>1038</v>
      </c>
      <c r="EI316" s="112">
        <v>1138.3272200772201</v>
      </c>
      <c r="EJ316" s="112">
        <v>676.66891241578401</v>
      </c>
      <c r="EK316" s="112">
        <v>841.65310077519405</v>
      </c>
      <c r="EL316" s="112">
        <v>1574.1903864279</v>
      </c>
      <c r="EM316" s="112">
        <v>1152.4323557237501</v>
      </c>
      <c r="EN316" s="112">
        <v>983.06848030018796</v>
      </c>
      <c r="EO316" s="112">
        <v>651.61998132586405</v>
      </c>
      <c r="EP316" s="112">
        <v>417.24485981308402</v>
      </c>
      <c r="EQ316" s="114">
        <v>503.52986512524097</v>
      </c>
    </row>
    <row r="317" spans="1:147" s="189" customFormat="1" x14ac:dyDescent="0.25">
      <c r="A317" s="188" t="s">
        <v>448</v>
      </c>
      <c r="D317" s="190">
        <v>103.792381815748</v>
      </c>
      <c r="E317" s="190">
        <v>79.681727163335594</v>
      </c>
      <c r="F317" s="190">
        <v>90.036244879177502</v>
      </c>
      <c r="G317" s="190">
        <v>77.522511084693704</v>
      </c>
      <c r="H317" s="190">
        <v>75.465912813011997</v>
      </c>
      <c r="I317" s="190">
        <v>81.112967073696794</v>
      </c>
      <c r="J317" s="190">
        <v>68.383337451660594</v>
      </c>
      <c r="K317" s="190">
        <v>91.222578785041804</v>
      </c>
      <c r="L317" s="191">
        <v>103.865238868676</v>
      </c>
      <c r="M317" s="190">
        <v>10.762842556395301</v>
      </c>
      <c r="N317" s="190">
        <v>9.1087007576029393</v>
      </c>
      <c r="O317" s="190">
        <v>9.5887665658013592</v>
      </c>
      <c r="P317" s="190">
        <v>8.3114697607142602</v>
      </c>
      <c r="Q317" s="190">
        <v>8.0699119188921298</v>
      </c>
      <c r="R317" s="190">
        <v>8.3552423574103294</v>
      </c>
      <c r="S317" s="190">
        <v>7.3362046875697899</v>
      </c>
      <c r="T317" s="190">
        <v>8.2710920681340703</v>
      </c>
      <c r="U317" s="191">
        <v>10.493483784057799</v>
      </c>
      <c r="V317" s="192">
        <v>11.876922356548899</v>
      </c>
      <c r="W317" s="192">
        <v>12.4743252910182</v>
      </c>
      <c r="X317" s="192">
        <v>13.428946196886701</v>
      </c>
      <c r="Y317" s="192">
        <v>12.2518167038165</v>
      </c>
      <c r="Z317" s="192">
        <v>11.7053395875165</v>
      </c>
      <c r="AA317" s="192">
        <v>11.6687508961143</v>
      </c>
      <c r="AB317" s="192">
        <v>11.9212645312692</v>
      </c>
      <c r="AC317" s="192">
        <v>10.730463657893701</v>
      </c>
      <c r="AD317" s="193">
        <v>11.796663302616</v>
      </c>
      <c r="AE317" s="192">
        <v>102.942920042682</v>
      </c>
      <c r="AF317" s="192">
        <v>106.091772224284</v>
      </c>
      <c r="AG317" s="192">
        <v>105.946826238958</v>
      </c>
      <c r="AH317" s="192">
        <v>109.14460714027101</v>
      </c>
      <c r="AI317" s="192">
        <v>111.39405750328</v>
      </c>
      <c r="AJ317" s="192">
        <v>114.633138018388</v>
      </c>
      <c r="AK317" s="192">
        <v>115.052410659142</v>
      </c>
      <c r="AL317" s="192">
        <v>114.980294061704</v>
      </c>
      <c r="AM317" s="193">
        <v>111.968322088839</v>
      </c>
      <c r="AN317" s="192">
        <v>1.85965869778055</v>
      </c>
      <c r="AO317" s="192">
        <v>1.76580936927207</v>
      </c>
      <c r="AP317" s="192">
        <v>1.57599110227495</v>
      </c>
      <c r="AQ317" s="192">
        <v>1.3081136435869101</v>
      </c>
      <c r="AR317" s="192">
        <v>1.1389398827033299</v>
      </c>
      <c r="AS317" s="192">
        <v>0.96664435368105595</v>
      </c>
      <c r="AT317" s="192">
        <v>0.82612051820710897</v>
      </c>
      <c r="AU317" s="192">
        <v>0.68980392779572597</v>
      </c>
      <c r="AV317" s="193">
        <v>0.36240879725171099</v>
      </c>
      <c r="AW317" s="192">
        <v>7.8601012567553799</v>
      </c>
      <c r="AX317" s="192">
        <v>7.7259080232492003</v>
      </c>
      <c r="AY317" s="192">
        <v>7.2783405519126099</v>
      </c>
      <c r="AZ317" s="192">
        <v>7.2925407052334501</v>
      </c>
      <c r="BA317" s="192">
        <v>7.0242223986620704</v>
      </c>
      <c r="BB317" s="192">
        <v>7.0198515864236999</v>
      </c>
      <c r="BC317" s="192">
        <v>6.9136733466455</v>
      </c>
      <c r="BD317" s="192">
        <v>6.7618261152253298</v>
      </c>
      <c r="BE317" s="193">
        <v>6.5295673136054502</v>
      </c>
      <c r="BF317" s="194">
        <v>104.98891414627801</v>
      </c>
      <c r="BG317" s="194">
        <v>103.230338266559</v>
      </c>
      <c r="BH317" s="194">
        <v>104.003993029903</v>
      </c>
      <c r="BI317" s="194">
        <v>102.35634617164</v>
      </c>
      <c r="BJ317" s="194">
        <v>102.181376553191</v>
      </c>
      <c r="BK317" s="194">
        <v>102.345476655887</v>
      </c>
      <c r="BL317" s="194">
        <v>101.26295395958201</v>
      </c>
      <c r="BM317" s="194">
        <v>102.243916180357</v>
      </c>
      <c r="BN317" s="195">
        <v>104.472760864083</v>
      </c>
      <c r="DZ317" s="196">
        <v>743379</v>
      </c>
      <c r="EA317" s="196">
        <v>755369</v>
      </c>
      <c r="EB317" s="196">
        <v>767496</v>
      </c>
      <c r="EC317" s="196">
        <v>778251</v>
      </c>
      <c r="ED317" s="196">
        <v>794384</v>
      </c>
      <c r="EE317" s="196">
        <v>800162</v>
      </c>
      <c r="EF317" s="196">
        <v>806088</v>
      </c>
      <c r="EG317" s="196">
        <v>815300</v>
      </c>
      <c r="EH317" s="197">
        <v>823879</v>
      </c>
      <c r="EI317" s="198">
        <v>3247.7856396266202</v>
      </c>
      <c r="EJ317" s="198">
        <v>3347.9905953249299</v>
      </c>
      <c r="EK317" s="198">
        <v>3373.9165963079899</v>
      </c>
      <c r="EL317" s="198">
        <v>3497.0991929339002</v>
      </c>
      <c r="EM317" s="198">
        <v>3608.0142550706</v>
      </c>
      <c r="EN317" s="198">
        <v>3712.1678422619402</v>
      </c>
      <c r="EO317" s="198">
        <v>3943.85188837943</v>
      </c>
      <c r="EP317" s="198">
        <v>3938.2805409051898</v>
      </c>
      <c r="EQ317" s="199">
        <v>3908.9951534145198</v>
      </c>
    </row>
    <row r="318" spans="1:147" ht="22.5" x14ac:dyDescent="0.25">
      <c r="A318" s="70" t="s">
        <v>449</v>
      </c>
      <c r="D318" s="83">
        <v>96.327712110051493</v>
      </c>
      <c r="E318" s="83">
        <v>72.586618117015306</v>
      </c>
      <c r="F318" s="83">
        <v>71.479848942204896</v>
      </c>
      <c r="G318" s="83">
        <v>66.619627702091407</v>
      </c>
      <c r="H318" s="83">
        <v>68.306436023310596</v>
      </c>
      <c r="I318" s="83">
        <v>78.681630641808098</v>
      </c>
      <c r="J318" s="83">
        <v>61.361798001533998</v>
      </c>
      <c r="K318" s="83">
        <v>81.416990921056595</v>
      </c>
      <c r="L318" s="86">
        <v>102.77160890993299</v>
      </c>
      <c r="M318" s="83">
        <v>10.6086707784478</v>
      </c>
      <c r="N318" s="83">
        <v>9.9070461528861298</v>
      </c>
      <c r="O318" s="83">
        <v>9.64373462300928</v>
      </c>
      <c r="P318" s="83">
        <v>8.2261207519997104</v>
      </c>
      <c r="Q318" s="83">
        <v>8.1073031227677603</v>
      </c>
      <c r="R318" s="83">
        <v>9.0862416479441404</v>
      </c>
      <c r="S318" s="83">
        <v>7.4138443639848903</v>
      </c>
      <c r="T318" s="83">
        <v>8.1391157875806801</v>
      </c>
      <c r="U318" s="86">
        <v>11.1640693123829</v>
      </c>
      <c r="V318" s="186">
        <v>12.671381299309999</v>
      </c>
      <c r="W318" s="186">
        <v>14.632785152050801</v>
      </c>
      <c r="X318" s="186">
        <v>16.063250094091199</v>
      </c>
      <c r="Y318" s="186">
        <v>13.893105121426601</v>
      </c>
      <c r="Z318" s="186">
        <v>12.884154017171999</v>
      </c>
      <c r="AA318" s="186">
        <v>12.9908933233993</v>
      </c>
      <c r="AB318" s="186">
        <v>13.112974212254301</v>
      </c>
      <c r="AC318" s="186">
        <v>11.533564019341</v>
      </c>
      <c r="AD318" s="200">
        <v>12.648920819850501</v>
      </c>
      <c r="AE318" s="84">
        <v>78.002891350537098</v>
      </c>
      <c r="AF318" s="84">
        <v>80.983590996370197</v>
      </c>
      <c r="AG318" s="84">
        <v>84.982707486736999</v>
      </c>
      <c r="AH318" s="84">
        <v>88.341355762770704</v>
      </c>
      <c r="AI318" s="84">
        <v>91.681537766397199</v>
      </c>
      <c r="AJ318" s="84">
        <v>94.335064433225895</v>
      </c>
      <c r="AK318" s="84">
        <v>95.614184753777096</v>
      </c>
      <c r="AL318" s="84">
        <v>96.949882375981403</v>
      </c>
      <c r="AM318" s="87">
        <v>93.421088276001996</v>
      </c>
      <c r="AN318" s="84">
        <v>0.95809541493634598</v>
      </c>
      <c r="AO318" s="84">
        <v>0.81162034592747001</v>
      </c>
      <c r="AP318" s="84">
        <v>0.64600654276581304</v>
      </c>
      <c r="AQ318" s="84">
        <v>0.53434802965647599</v>
      </c>
      <c r="AR318" s="84">
        <v>0.38444621828432601</v>
      </c>
      <c r="AS318" s="84">
        <v>0.21540232699211501</v>
      </c>
      <c r="AT318" s="84">
        <v>0.118914994164202</v>
      </c>
      <c r="AU318" s="84">
        <v>4.4491402922029001E-2</v>
      </c>
      <c r="AV318" s="87">
        <v>-6.1046776596945303E-2</v>
      </c>
      <c r="AW318" s="84">
        <v>5.9736611702021198</v>
      </c>
      <c r="AX318" s="84">
        <v>6.1649092130225904</v>
      </c>
      <c r="AY318" s="84">
        <v>5.5696377155101899</v>
      </c>
      <c r="AZ318" s="84">
        <v>5.8237478692147899</v>
      </c>
      <c r="BA318" s="84">
        <v>5.5020874014985504</v>
      </c>
      <c r="BB318" s="84">
        <v>5.5486907924877302</v>
      </c>
      <c r="BC318" s="84">
        <v>5.5564371066191596</v>
      </c>
      <c r="BD318" s="84">
        <v>5.5520007320513596</v>
      </c>
      <c r="BE318" s="87">
        <v>5.58667050026627</v>
      </c>
      <c r="BF318" s="85">
        <v>105.906867958118</v>
      </c>
      <c r="BG318" s="85">
        <v>104.74003892845199</v>
      </c>
      <c r="BH318" s="85">
        <v>104.895362221413</v>
      </c>
      <c r="BI318" s="85">
        <v>102.987682232258</v>
      </c>
      <c r="BJ318" s="85">
        <v>103.00608571910399</v>
      </c>
      <c r="BK318" s="85">
        <v>103.883686517595</v>
      </c>
      <c r="BL318" s="85">
        <v>102.014056882473</v>
      </c>
      <c r="BM318" s="85">
        <v>102.696263487658</v>
      </c>
      <c r="BN318" s="88">
        <v>105.768250848127</v>
      </c>
      <c r="DZ318" s="89">
        <v>610753</v>
      </c>
      <c r="EA318" s="89">
        <v>621848</v>
      </c>
      <c r="EB318" s="89">
        <v>632559</v>
      </c>
      <c r="EC318" s="89">
        <v>641198</v>
      </c>
      <c r="ED318" s="89">
        <v>654760</v>
      </c>
      <c r="EE318" s="89">
        <v>660442</v>
      </c>
      <c r="EF318" s="89">
        <v>666362</v>
      </c>
      <c r="EG318" s="89">
        <v>674870</v>
      </c>
      <c r="EH318" s="90">
        <v>683055</v>
      </c>
      <c r="EI318" s="80">
        <v>491.46931410897702</v>
      </c>
      <c r="EJ318" s="80">
        <v>687.48339626403902</v>
      </c>
      <c r="EK318" s="80">
        <v>907.25373917689899</v>
      </c>
      <c r="EL318" s="80">
        <v>1132.90551280572</v>
      </c>
      <c r="EM318" s="80">
        <v>1330.4921406316801</v>
      </c>
      <c r="EN318" s="80">
        <v>1460.7220694625701</v>
      </c>
      <c r="EO318" s="80">
        <v>1754.1679717631</v>
      </c>
      <c r="EP318" s="80">
        <v>1838.9179056707201</v>
      </c>
      <c r="EQ318" s="81">
        <v>1793.7511254584199</v>
      </c>
    </row>
  </sheetData>
  <mergeCells count="18">
    <mergeCell ref="A16:B16"/>
    <mergeCell ref="AW14:BE14"/>
    <mergeCell ref="BF14:BN14"/>
    <mergeCell ref="BO14:BW14"/>
    <mergeCell ref="BX14:CF14"/>
    <mergeCell ref="CY14:DG14"/>
    <mergeCell ref="DH14:DP14"/>
    <mergeCell ref="DQ14:DY14"/>
    <mergeCell ref="DZ14:EH14"/>
    <mergeCell ref="EI14:EQ14"/>
    <mergeCell ref="CG14:CO14"/>
    <mergeCell ref="CP14:CX14"/>
    <mergeCell ref="A14:B15"/>
    <mergeCell ref="D14:L14"/>
    <mergeCell ref="M14:U14"/>
    <mergeCell ref="V14:AD14"/>
    <mergeCell ref="AE14:AM14"/>
    <mergeCell ref="AN14:AV14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5</vt:i4>
      </vt:variant>
      <vt:variant>
        <vt:lpstr>Plages nommées</vt:lpstr>
      </vt:variant>
      <vt:variant>
        <vt:i4>2</vt:i4>
      </vt:variant>
    </vt:vector>
  </HeadingPairs>
  <TitlesOfParts>
    <vt:vector size="7" baseType="lpstr">
      <vt:lpstr>1. Données à saisir</vt:lpstr>
      <vt:lpstr>2. données et Indicateurs</vt:lpstr>
      <vt:lpstr>Associations</vt:lpstr>
      <vt:lpstr>Agrégats stock</vt:lpstr>
      <vt:lpstr>Ratios stock</vt:lpstr>
      <vt:lpstr>'1. Données à saisir'!Impression_des_titres</vt:lpstr>
      <vt:lpstr>'1. Données à saisir'!Zone_d_impression</vt:lpstr>
    </vt:vector>
  </TitlesOfParts>
  <Company>Etat de Vaud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Cappelletti Fabio</dc:creator>
  <cp:lastModifiedBy>Cappelletti Fabio</cp:lastModifiedBy>
  <cp:lastPrinted>2022-03-30T14:31:28Z</cp:lastPrinted>
  <dcterms:created xsi:type="dcterms:W3CDTF">2021-07-07T08:44:21Z</dcterms:created>
  <dcterms:modified xsi:type="dcterms:W3CDTF">2023-01-17T15:33:55Z</dcterms:modified>
</cp:coreProperties>
</file>